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10.xml" ContentType="application/vnd.openxmlformats-officedocument.drawingml.chartshapes+xml"/>
  <Override PartName="/xl/drawings/drawing12.xml" ContentType="application/vnd.openxmlformats-officedocument.drawingml.chartshapes+xml"/>
  <Override PartName="/xl/drawings/drawing11.xml" ContentType="application/vnd.openxmlformats-officedocument.drawingml.chartshapes+xml"/>
  <Override PartName="/xl/workbook.xml" ContentType="application/vnd.openxmlformats-officedocument.spreadsheetml.sheet.main+xml"/>
  <Override PartName="/xl/worksheets/sheet10.xml" ContentType="application/vnd.openxmlformats-officedocument.spreadsheetml.worksheet+xml"/>
  <Override PartName="/xl/worksheets/sheet7.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harts/chart8.xml" ContentType="application/vnd.openxmlformats-officedocument.drawingml.chart+xml"/>
  <Override PartName="/xl/charts/chart7.xml" ContentType="application/vnd.openxmlformats-officedocument.drawingml.chart+xml"/>
  <Override PartName="/xl/worksheets/sheet8.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charts/chart6.xml" ContentType="application/vnd.openxmlformats-officedocument.drawingml.char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7.xml" ContentType="application/vnd.openxmlformats-officedocument.drawing+xml"/>
  <Override PartName="/xl/worksheets/sheet1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65" yWindow="1035" windowWidth="10275" windowHeight="8070" tabRatio="877"/>
  </bookViews>
  <sheets>
    <sheet name="הנחיות" sheetId="1" r:id="rId1"/>
    <sheet name="1. פרטים כלליים ועלויות" sheetId="2" r:id="rId2"/>
    <sheet name="2. מיזוג מבנים" sheetId="3" r:id="rId3"/>
    <sheet name="3. תאורה" sheetId="4" r:id="rId4"/>
    <sheet name="4. חימום מים" sheetId="5" r:id="rId5"/>
    <sheet name="5. מנועים" sheetId="6" r:id="rId6"/>
    <sheet name="6. כללי" sheetId="7" r:id="rId7"/>
    <sheet name="7. ייצור חשמל" sheetId="8" r:id="rId8"/>
    <sheet name="8.חיסכון כלכלי" sheetId="9" r:id="rId9"/>
    <sheet name="9. סיכום" sheetId="10" r:id="rId10"/>
    <sheet name="10. קבועים" sheetId="11" r:id="rId11"/>
    <sheet name="חישובים א" sheetId="12" r:id="rId12"/>
    <sheet name="חישובים ב" sheetId="13" r:id="rId13"/>
  </sheets>
  <definedNames>
    <definedName name="_ftn1" localSheetId="10">'10. קבועים'!$D$838</definedName>
    <definedName name="_ftnref1" localSheetId="10">'10. קבועים'!$D$836</definedName>
    <definedName name="tCO2e_Kgגפמ">'10. קבועים'!$C$48</definedName>
    <definedName name="tCO2e_KWhגז_טבעי">'10. קבועים'!$C$71</definedName>
    <definedName name="tCO2e_KWhגפמ">'10. קבועים'!$C$67</definedName>
    <definedName name="tCO2e_KWhחשמל">'10. קבועים'!$C$49</definedName>
    <definedName name="tCO2e_KWhמזוט">'10. קבועים'!$C$69</definedName>
    <definedName name="tCO2e_KWhסולר">'10. קבועים'!$C$70</definedName>
    <definedName name="tCO2e_Lמזוט">'10. קבועים'!$C$50</definedName>
    <definedName name="tCO2e_Lסולר">'10. קבועים'!$C$51</definedName>
    <definedName name="tCO2e_MMBTUגז_טבעי">'10. קבועים'!$C$52</definedName>
    <definedName name="tCO2e_TJגז_טבעי">'10. קבועים'!$C$63</definedName>
    <definedName name="tCO2e_TJגפמ">'10. קבועים'!$C$59</definedName>
    <definedName name="tCO2e_TJמזוט">'10. קבועים'!$C$61</definedName>
    <definedName name="tCO2e_TJסולר">'10. קבועים'!$C$62</definedName>
    <definedName name="TJ_KGגפמ">'10. קבועים'!$D$39</definedName>
    <definedName name="TJ_KWhחשמל">'10. קבועים'!$D$40</definedName>
    <definedName name="TJ_Literמזוט">'10. קבועים'!$D$41</definedName>
    <definedName name="TJ_Literסולר">'10. קבועים'!$D$42</definedName>
    <definedName name="TJ_MMBTUגז_טבעי">'10. קבועים'!$D$38</definedName>
    <definedName name="Z_2DAA1D84_496C_43B3_9B3D_F6443FDB70D2_.wvu.Cols" localSheetId="1" hidden="1">'1. פרטים כלליים ועלויות'!$AF:$AJ,'1. פרטים כלליים ועלויות'!$AR:$AV,'1. פרטים כלליים ועלויות'!$BD:$BH,'1. פרטים כלליים ועלויות'!$BP:$BT,'1. פרטים כלליים ועלויות'!$CB:$CF,'1. פרטים כלליים ועלויות'!$CN:$CR,'1. פרטים כלליים ועלויות'!$CZ:$DD,'1. פרטים כלליים ועלויות'!$DL:$DP</definedName>
    <definedName name="Z_2DAA1D84_496C_43B3_9B3D_F6443FDB70D2_.wvu.Cols" localSheetId="2" hidden="1">'2. מיזוג מבנים'!$AH:$AL,'2. מיזוג מבנים'!$AT:$AX,'2. מיזוג מבנים'!$BF:$BJ,'2. מיזוג מבנים'!$BR:$BV,'2. מיזוג מבנים'!$CD:$CH,'2. מיזוג מבנים'!$CP:$CT,'2. מיזוג מבנים'!$DB:$DF,'2. מיזוג מבנים'!$DN:$DR</definedName>
    <definedName name="Z_2DAA1D84_496C_43B3_9B3D_F6443FDB70D2_.wvu.Cols" localSheetId="4" hidden="1">'4. חימום מים'!$I:$M</definedName>
    <definedName name="Z_2DAA1D84_496C_43B3_9B3D_F6443FDB70D2_.wvu.Cols" localSheetId="5" hidden="1">'5. מנועים'!$K:$O</definedName>
    <definedName name="Z_2DAA1D84_496C_43B3_9B3D_F6443FDB70D2_.wvu.Rows" localSheetId="1" hidden="1">'1. פרטים כלליים ועלויות'!$39:$40,'1. פרטים כלליים ועלויות'!$95:$96,'1. פרטים כלליים ועלויות'!$104:$105</definedName>
    <definedName name="Z_2DAA1D84_496C_43B3_9B3D_F6443FDB70D2_.wvu.Rows" localSheetId="3" hidden="1">'3. תאורה'!$52:$53,'3. תאורה'!$56:$59,'3. תאורה'!$64:$66,'3. תאורה'!$68:$70,'3. תאורה'!$89:$94,'3. תאורה'!$99:$104</definedName>
    <definedName name="Z_2DAA1D84_496C_43B3_9B3D_F6443FDB70D2_.wvu.Rows" localSheetId="4" hidden="1">'4. חימום מים'!$73:$74,'4. חימום מים'!$127:$128,'4. חימום מים'!$148:$148,'4. חימום מים'!$151:$151,'4. חימום מים'!$154:$158,'4. חימום מים'!$175:$180,'4. חימום מים'!$190:$197</definedName>
    <definedName name="Z_2DAA1D84_496C_43B3_9B3D_F6443FDB70D2_.wvu.Rows" localSheetId="5" hidden="1">'5. מנועים'!$83:$84,'5. מנועים'!$87:$91,'5. מנועים'!$96:$97,'5. מנועים'!$155:$156,'5. מנועים'!$159:$161,'5. מנועים'!$164:$166,'5. מנועים'!$182:$187,'5. מנועים'!$194:$202</definedName>
    <definedName name="Z_2DAA1D84_496C_43B3_9B3D_F6443FDB70D2_.wvu.Rows" localSheetId="6" hidden="1">'6. כללי'!$14:$23,'6. כללי'!$142:$148</definedName>
    <definedName name="Z_2DAA1D84_496C_43B3_9B3D_F6443FDB70D2_.wvu.Rows" localSheetId="7" hidden="1">'7. ייצור חשמל'!$52:$54,'7. ייצור חשמל'!$57:$59,'7. ייצור חשמל'!$73:$78,'7. ייצור חשמל'!$84:$92</definedName>
    <definedName name="Z_4795D392_B56F_435A_BCD0_DB99C7E0A0B0_.wvu.Cols" localSheetId="1" hidden="1">'1. פרטים כלליים ועלויות'!$AF:$AJ,'1. פרטים כלליים ועלויות'!$AR:$AV,'1. פרטים כלליים ועלויות'!$BD:$BH,'1. פרטים כלליים ועלויות'!$BP:$BT,'1. פרטים כלליים ועלויות'!$CB:$CF,'1. פרטים כלליים ועלויות'!$CN:$CR,'1. פרטים כלליים ועלויות'!$CZ:$DD,'1. פרטים כלליים ועלויות'!$DL:$DP</definedName>
    <definedName name="Z_4795D392_B56F_435A_BCD0_DB99C7E0A0B0_.wvu.Cols" localSheetId="2" hidden="1">'2. מיזוג מבנים'!$AH:$AL,'2. מיזוג מבנים'!$AT:$AX,'2. מיזוג מבנים'!$BF:$BJ,'2. מיזוג מבנים'!$BR:$BV,'2. מיזוג מבנים'!$CD:$CH,'2. מיזוג מבנים'!$CP:$CT,'2. מיזוג מבנים'!$DB:$DF,'2. מיזוג מבנים'!$DN:$DR</definedName>
    <definedName name="Z_4795D392_B56F_435A_BCD0_DB99C7E0A0B0_.wvu.Cols" localSheetId="4" hidden="1">'4. חימום מים'!$I:$M</definedName>
    <definedName name="Z_4795D392_B56F_435A_BCD0_DB99C7E0A0B0_.wvu.Cols" localSheetId="5" hidden="1">'5. מנועים'!$K:$O</definedName>
    <definedName name="Z_4795D392_B56F_435A_BCD0_DB99C7E0A0B0_.wvu.Rows" localSheetId="1" hidden="1">'1. פרטים כלליים ועלויות'!$39:$40,'1. פרטים כלליים ועלויות'!$95:$96,'1. פרטים כלליים ועלויות'!$104:$105</definedName>
    <definedName name="Z_4795D392_B56F_435A_BCD0_DB99C7E0A0B0_.wvu.Rows" localSheetId="3" hidden="1">'3. תאורה'!$52:$53,'3. תאורה'!$56:$59,'3. תאורה'!$64:$66,'3. תאורה'!$68:$70,'3. תאורה'!$89:$94,'3. תאורה'!$99:$104</definedName>
    <definedName name="Z_4795D392_B56F_435A_BCD0_DB99C7E0A0B0_.wvu.Rows" localSheetId="4" hidden="1">'4. חימום מים'!$73:$74,'4. חימום מים'!$127:$128,'4. חימום מים'!$148:$148,'4. חימום מים'!$151:$151,'4. חימום מים'!$154:$158,'4. חימום מים'!$175:$180,'4. חימום מים'!$190:$197</definedName>
    <definedName name="Z_4795D392_B56F_435A_BCD0_DB99C7E0A0B0_.wvu.Rows" localSheetId="5" hidden="1">'5. מנועים'!$83:$84,'5. מנועים'!$87:$91,'5. מנועים'!$96:$97,'5. מנועים'!$155:$156,'5. מנועים'!$159:$161,'5. מנועים'!$164:$166,'5. מנועים'!$182:$187,'5. מנועים'!$194:$202</definedName>
    <definedName name="Z_4795D392_B56F_435A_BCD0_DB99C7E0A0B0_.wvu.Rows" localSheetId="6" hidden="1">'6. כללי'!$14:$23,'6. כללי'!$142:$148</definedName>
    <definedName name="Z_4795D392_B56F_435A_BCD0_DB99C7E0A0B0_.wvu.Rows" localSheetId="7" hidden="1">'7. ייצור חשמל'!$52:$54,'7. ייצור חשמל'!$57:$59,'7. ייצור חשמל'!$73:$78,'7. ייצור חשמל'!$84:$92</definedName>
    <definedName name="Z_F7CAD7A2_A132_4CA2_AC0F_E37EEC687FA0_.wvu.Cols" localSheetId="1" hidden="1">'1. פרטים כלליים ועלויות'!$H:$L,'1. פרטים כלליים ועלויות'!$T:$X,'1. פרטים כלליים ועלויות'!$AF:$AJ,'1. פרטים כלליים ועלויות'!$AR:$AV,'1. פרטים כלליים ועלויות'!$BD:$BH,'1. פרטים כלליים ועלויות'!$BP:$BT,'1. פרטים כלליים ועלויות'!$CB:$CF,'1. פרטים כלליים ועלויות'!$CN:$CR,'1. פרטים כלליים ועלויות'!$CZ:$DD,'1. פרטים כלליים ועלויות'!$DL:$DP</definedName>
    <definedName name="Z_F7CAD7A2_A132_4CA2_AC0F_E37EEC687FA0_.wvu.Cols" localSheetId="2" hidden="1">'2. מיזוג מבנים'!$J:$N,'2. מיזוג מבנים'!$V:$Z,'2. מיזוג מבנים'!$AH:$AL,'2. מיזוג מבנים'!$AT:$AX,'2. מיזוג מבנים'!$BF:$BJ,'2. מיזוג מבנים'!$BR:$BV,'2. מיזוג מבנים'!$CD:$CH,'2. מיזוג מבנים'!$CP:$CT,'2. מיזוג מבנים'!$DB:$DF,'2. מיזוג מבנים'!$DN:$DR</definedName>
    <definedName name="Z_F7CAD7A2_A132_4CA2_AC0F_E37EEC687FA0_.wvu.Cols" localSheetId="3" hidden="1">'3. תאורה'!$J:$N,'3. תאורה'!$V:$Z,'3. תאורה'!$AH:$AL,'3. תאורה'!$AT:$AX,'3. תאורה'!$BF:$BJ,'3. תאורה'!$BR:$BV,'3. תאורה'!$CD:$CH,'3. תאורה'!$CP:$CT,'3. תאורה'!$DB:$DF,'3. תאורה'!$DN:$DR</definedName>
    <definedName name="Z_F7CAD7A2_A132_4CA2_AC0F_E37EEC687FA0_.wvu.Rows" localSheetId="1" hidden="1">'1. פרטים כלליים ועלויות'!#REF!,'1. פרטים כלליים ועלויות'!#REF!,'1. פרטים כלליים ועלויות'!$103:$103,'1. פרטים כלליים ועלויות'!#REF!,'1. פרטים כלליים ועלויות'!#REF!,'1. פרטים כלליים ועלויות'!#REF!,'1. פרטים כלליים ועלויות'!#REF!,'1. פרטים כלליים ועלויות'!#REF!,'1. פרטים כלליים ועלויות'!#REF!,'1. פרטים כלליים ועלויות'!#REF!</definedName>
    <definedName name="Z_F7CAD7A2_A132_4CA2_AC0F_E37EEC687FA0_.wvu.Rows" localSheetId="2" hidden="1">'2. מיזוג מבנים'!#REF!,'2. מיזוג מבנים'!#REF!,'2. מיזוג מבנים'!#REF!,'2. מיזוג מבנים'!#REF!,'2. מיזוג מבנים'!$81:$85,'2. מיזוג מבנים'!$112:$115,'2. מיזוג מבנים'!$122:$123,'2. מיזוג מבנים'!$162:$162,'2. מיזוג מבנים'!#REF!,'2. מיזוג מבנים'!#REF!</definedName>
    <definedName name="Z_F7CAD7A2_A132_4CA2_AC0F_E37EEC687FA0_.wvu.Rows" localSheetId="3" hidden="1">'3. תאורה'!#REF!,'3. תאורה'!#REF!,'3. תאורה'!#REF!,'3. תאורה'!#REF!,'3. תאורה'!#REF!,'3. תאורה'!$62:$63,'3. תאורה'!$77:$78,'3. תאורה'!#REF!,'3. תאורה'!#REF!,'3. תאורה'!#REF!</definedName>
    <definedName name="אנשיקשר">'10. קבועים'!$E$1:$E$2</definedName>
    <definedName name="אסמכתאות">'10. קבועים'!$D$170:$D$174</definedName>
    <definedName name="אסקו">'10. קבועים'!$H$6:$H$7</definedName>
    <definedName name="אפס">'10. קבועים'!$D$35</definedName>
    <definedName name="ארץ_רישום_וארץ_תושבות">'10. קבועים'!$B$850:$B$1054</definedName>
    <definedName name="אתרים">'10. קבועים'!$B$22:$B$29</definedName>
    <definedName name="בקרי_תאורה">'10. קבועים'!$A$170:$B$175</definedName>
    <definedName name="בקרים_בשימוש">'10. קבועים'!$A$170:$A$175</definedName>
    <definedName name="גז_טבעי">'10. קבועים'!$A$52</definedName>
    <definedName name="גפ_מ">'10. קבועים'!$A$48</definedName>
    <definedName name="הספק">'7. ייצור חשמל'!$C$40</definedName>
    <definedName name="חודש">'10. קבועים'!$I$10:$I$20</definedName>
    <definedName name="חודשים">'10. קבועים'!$D$22:$D$33</definedName>
    <definedName name="חימום_מים">'10. קבועים'!$A$826</definedName>
    <definedName name="חשמל">'10. קבועים'!$A$49</definedName>
    <definedName name="יחידות_תפוקה_מיזוג">'10. קבועים'!$E$31:$E$35</definedName>
    <definedName name="יחידותתפוקה">'10. קבועים'!$E$31:$E$34</definedName>
    <definedName name="יחידת_מידה_מנועים">'10. קבועים'!$F$654:$F$658</definedName>
    <definedName name="ייצור_חשמל">'10. קבועים'!$A$829</definedName>
    <definedName name="ימים">'10. קבועים'!$G$1:$G$31</definedName>
    <definedName name="כללי">'10. קבועים'!$A$828</definedName>
    <definedName name="כמות_ייצור_חשמל">'7. ייצור חשמל'!$D$38</definedName>
    <definedName name="כן_לא">'10. קבועים'!$B$10:$B$11</definedName>
    <definedName name="לא_ידוע">'10. קבועים'!$B$18:$B$20</definedName>
    <definedName name="מאשר">'10. קבועים'!$H$10:$H$11</definedName>
    <definedName name="מגזר">'10. קבועים'!$B$13:$B$17</definedName>
    <definedName name="מדידות">'10. קבועים'!$E$24:$E$26</definedName>
    <definedName name="מזוט">'10. קבועים'!$A$50</definedName>
    <definedName name="מיזוג_מבנים">'10. קבועים'!$A$824</definedName>
    <definedName name="מנועים">'10. קבועים'!$A$827</definedName>
    <definedName name="מקורות">'10. קבועים'!$A$38:$A$42</definedName>
    <definedName name="סוג_בעל_מניות">'10. קבועים'!$H$849:$H$853</definedName>
    <definedName name="סוג_יזם">'10. קבועים'!$B$1:$B$8</definedName>
    <definedName name="סוג_פרויקט">'10. קבועים'!$E$7:$E$12</definedName>
    <definedName name="סוג_רכיב" localSheetId="1">'10. קבועים'!#REF!</definedName>
    <definedName name="סוג_רכיב" localSheetId="3">'10. קבועים'!#REF!</definedName>
    <definedName name="סוג_רכיב" localSheetId="6">'10. קבועים'!#REF!</definedName>
    <definedName name="סוג_רכיב" localSheetId="8">'10. קבועים'!#REF!</definedName>
    <definedName name="סוג_רכיב" localSheetId="9">'10. קבועים'!#REF!</definedName>
    <definedName name="סוג_רכיב" localSheetId="0">'10. קבועים'!#REF!</definedName>
    <definedName name="סוג_רכיב">'10. קבועים'!#REF!</definedName>
    <definedName name="סולר">'10. קבועים'!$A$51</definedName>
    <definedName name="רשימת_ישובים">'10. קבועים'!$E$850:$F$2430</definedName>
    <definedName name="רשימת_מדינות">'10. קבועים'!$B$850:$C$1055</definedName>
    <definedName name="שטח_פרויקט">'7. ייצור חשמל'!$F$38</definedName>
    <definedName name="שם_ישוב">'10. קבועים'!$E$850:$E$2430</definedName>
    <definedName name="שנה">'10. קבועים'!$D$1:$D$15</definedName>
    <definedName name="שנות_נתונים">'10. קבועים'!$B$32:$B$34</definedName>
    <definedName name="שעות_שמש">'10. קבועים'!$B$777</definedName>
    <definedName name="שש_אתרים">'10. קבועים'!$B$195:$B$200</definedName>
    <definedName name="תאורה">'10. קבועים'!$A$825</definedName>
    <definedName name="תוכנית_עסקית">'10. קבועים'!$H$2:$H$3</definedName>
    <definedName name="תפוקה">'10. קבועים'!$E$31:$E$34</definedName>
    <definedName name="תפקיד">'10. קבועים'!$I$854:$I$855</definedName>
  </definedNames>
  <calcPr calcId="145621"/>
  <customWorkbookViews>
    <customWorkbookView name="talib - Personal View" guid="{2DAA1D84-496C-43B3-9B3D-F6443FDB70D2}" mergeInterval="0" personalView="1" maximized="1" xWindow="1" yWindow="1" windowWidth="1366" windowHeight="538" tabRatio="870" activeSheetId="2"/>
    <customWorkbookView name="shanit - Personal View" guid="{F7CAD7A2-A132-4CA2-AC0F-E37EEC687FA0}" mergeInterval="0" personalView="1" maximized="1" xWindow="1" yWindow="1" windowWidth="1920" windowHeight="850" activeSheetId="3"/>
    <customWorkbookView name="tamar - Personal View" guid="{4795D392-B56F-435A-BCD0-DB99C7E0A0B0}" mergeInterval="0" personalView="1" maximized="1" windowWidth="1366" windowHeight="543" tabRatio="870" activeSheetId="9"/>
  </customWorkbookViews>
</workbook>
</file>

<file path=xl/calcChain.xml><?xml version="1.0" encoding="utf-8"?>
<calcChain xmlns="http://schemas.openxmlformats.org/spreadsheetml/2006/main">
  <c r="B702" i="11" l="1"/>
  <c r="F265" i="6"/>
  <c r="F303" i="6"/>
  <c r="D684" i="11" l="1"/>
  <c r="G235" i="11"/>
  <c r="C162" i="5"/>
  <c r="F161" i="4"/>
  <c r="F162" i="4"/>
  <c r="F160" i="4"/>
  <c r="F156" i="4"/>
  <c r="F157" i="4"/>
  <c r="F155" i="4"/>
  <c r="F196" i="4"/>
  <c r="F197" i="4"/>
  <c r="F195" i="4"/>
  <c r="F191" i="4"/>
  <c r="F192" i="4"/>
  <c r="F190" i="4"/>
  <c r="B744" i="11" l="1"/>
  <c r="C744" i="11"/>
  <c r="D744" i="11"/>
  <c r="E744" i="11"/>
  <c r="B745" i="11"/>
  <c r="C745" i="11"/>
  <c r="D745" i="11"/>
  <c r="E745" i="11"/>
  <c r="B746" i="11"/>
  <c r="C746" i="11"/>
  <c r="D746" i="11"/>
  <c r="E746" i="11"/>
  <c r="B747" i="11"/>
  <c r="C747" i="11"/>
  <c r="D747" i="11"/>
  <c r="E747" i="11"/>
  <c r="B748" i="11"/>
  <c r="C748" i="11"/>
  <c r="D748" i="11"/>
  <c r="E748" i="11"/>
  <c r="B749" i="11"/>
  <c r="C749" i="11"/>
  <c r="D749" i="11"/>
  <c r="E749" i="11"/>
  <c r="D136" i="6"/>
  <c r="D137" i="6"/>
  <c r="D138" i="6"/>
  <c r="D139" i="6"/>
  <c r="D140" i="6"/>
  <c r="D141" i="6"/>
  <c r="D142" i="6"/>
  <c r="D143" i="6"/>
  <c r="D144" i="6"/>
  <c r="D145" i="6"/>
  <c r="D146" i="6"/>
  <c r="D147" i="6"/>
  <c r="D148" i="6"/>
  <c r="D149" i="6"/>
  <c r="D150" i="6"/>
  <c r="E181" i="11" l="1"/>
  <c r="B181" i="11"/>
  <c r="E186" i="4"/>
  <c r="J29" i="8" l="1"/>
  <c r="J30" i="8"/>
  <c r="J31" i="8"/>
  <c r="J32" i="8"/>
  <c r="J33" i="8"/>
  <c r="J34" i="8"/>
  <c r="J35" i="8"/>
  <c r="J36" i="8"/>
  <c r="J37" i="8"/>
  <c r="J28" i="8"/>
  <c r="F159" i="11" l="1"/>
  <c r="F160" i="11"/>
  <c r="F161" i="11"/>
  <c r="F162" i="11"/>
  <c r="F163" i="11"/>
  <c r="F164" i="11"/>
  <c r="F165" i="11"/>
  <c r="C41" i="4" l="1"/>
  <c r="C42" i="4"/>
  <c r="C43" i="4"/>
  <c r="C45" i="4"/>
  <c r="C46" i="4"/>
  <c r="C47" i="4"/>
  <c r="C48" i="4"/>
  <c r="C49" i="4"/>
  <c r="C50" i="4"/>
  <c r="C44" i="4"/>
  <c r="G42" i="4"/>
  <c r="G43" i="4"/>
  <c r="G44" i="4"/>
  <c r="G45" i="4"/>
  <c r="G46" i="4"/>
  <c r="G47" i="4"/>
  <c r="G48" i="4"/>
  <c r="G49" i="4"/>
  <c r="G50" i="4"/>
  <c r="G41" i="4"/>
  <c r="I41" i="4" l="1"/>
  <c r="F156" i="11" s="1"/>
  <c r="I42" i="4"/>
  <c r="F157" i="11" s="1"/>
  <c r="I44" i="4"/>
  <c r="I45" i="4"/>
  <c r="I46" i="4"/>
  <c r="I47" i="4"/>
  <c r="I48" i="4"/>
  <c r="I49" i="4"/>
  <c r="I50" i="4"/>
  <c r="I43" i="4"/>
  <c r="F158" i="11" s="1"/>
  <c r="B89" i="11"/>
  <c r="D89" i="11" s="1"/>
  <c r="E157" i="11" l="1"/>
  <c r="G157" i="11" s="1"/>
  <c r="E156" i="11"/>
  <c r="G156" i="11" s="1"/>
  <c r="H38" i="8"/>
  <c r="C109" i="7" l="1"/>
  <c r="C39" i="2" l="1"/>
  <c r="E81" i="2" s="1"/>
  <c r="J28" i="2" l="1"/>
  <c r="J31" i="2"/>
  <c r="J30" i="2"/>
  <c r="J29" i="2"/>
  <c r="D44" i="3"/>
  <c r="E15" i="2"/>
  <c r="D25" i="2"/>
  <c r="E16" i="2" l="1"/>
  <c r="F357" i="3" l="1"/>
  <c r="F298" i="3"/>
  <c r="F241" i="3"/>
  <c r="H39" i="6" l="1"/>
  <c r="C714" i="11" s="1"/>
  <c r="H40" i="6"/>
  <c r="C715" i="11" s="1"/>
  <c r="H41" i="6"/>
  <c r="C716" i="11" s="1"/>
  <c r="H42" i="6"/>
  <c r="C717" i="11" s="1"/>
  <c r="H43" i="6"/>
  <c r="C718" i="11" s="1"/>
  <c r="H44" i="6"/>
  <c r="C719" i="11" s="1"/>
  <c r="H45" i="6"/>
  <c r="C720" i="11" s="1"/>
  <c r="H46" i="6"/>
  <c r="C721" i="11" s="1"/>
  <c r="H47" i="6"/>
  <c r="C722" i="11" s="1"/>
  <c r="H48" i="6"/>
  <c r="C723" i="11" s="1"/>
  <c r="H49" i="6"/>
  <c r="C724" i="11" s="1"/>
  <c r="H50" i="6"/>
  <c r="C725" i="11" s="1"/>
  <c r="H51" i="6"/>
  <c r="C726" i="11" s="1"/>
  <c r="H52" i="6"/>
  <c r="C727" i="11" s="1"/>
  <c r="H53" i="6"/>
  <c r="C728" i="11" s="1"/>
  <c r="H38" i="6"/>
  <c r="C713" i="11" s="1"/>
  <c r="B668" i="11"/>
  <c r="D714" i="11"/>
  <c r="D715" i="11"/>
  <c r="D716" i="11"/>
  <c r="D717" i="11"/>
  <c r="D718" i="11"/>
  <c r="D719" i="11"/>
  <c r="D720" i="11"/>
  <c r="D721" i="11"/>
  <c r="D722" i="11"/>
  <c r="D723" i="11"/>
  <c r="D724" i="11"/>
  <c r="D725" i="11"/>
  <c r="D726" i="11"/>
  <c r="D727" i="11"/>
  <c r="D728" i="11"/>
  <c r="D713" i="11"/>
  <c r="E769" i="11" l="1"/>
  <c r="C769" i="11"/>
  <c r="G165" i="9"/>
  <c r="F165" i="9"/>
  <c r="E165" i="9"/>
  <c r="D165" i="9"/>
  <c r="C165" i="9"/>
  <c r="G128" i="9"/>
  <c r="F128" i="9"/>
  <c r="E128" i="9"/>
  <c r="D128" i="9"/>
  <c r="C128" i="9"/>
  <c r="G91" i="9"/>
  <c r="F91" i="9"/>
  <c r="E91" i="9"/>
  <c r="D91" i="9"/>
  <c r="C91" i="9"/>
  <c r="G20" i="9"/>
  <c r="G43" i="9"/>
  <c r="F43" i="9"/>
  <c r="E43" i="9"/>
  <c r="D43" i="9"/>
  <c r="C43" i="9"/>
  <c r="G21" i="9"/>
  <c r="F20" i="9"/>
  <c r="E20" i="9"/>
  <c r="D20" i="9"/>
  <c r="C20" i="9"/>
  <c r="C827" i="11"/>
  <c r="B782" i="11" l="1"/>
  <c r="C782" i="11" s="1"/>
  <c r="B783" i="11"/>
  <c r="C783" i="11" s="1"/>
  <c r="B784" i="11"/>
  <c r="C784" i="11" s="1"/>
  <c r="B785" i="11"/>
  <c r="C785" i="11" s="1"/>
  <c r="B786" i="11"/>
  <c r="C786" i="11" s="1"/>
  <c r="B787" i="11"/>
  <c r="C787" i="11" s="1"/>
  <c r="B788" i="11"/>
  <c r="C788" i="11" s="1"/>
  <c r="B789" i="11"/>
  <c r="C789" i="11" s="1"/>
  <c r="B790" i="11"/>
  <c r="C790" i="11" s="1"/>
  <c r="B781" i="11"/>
  <c r="C781" i="11" s="1"/>
  <c r="G38" i="8"/>
  <c r="D38" i="8"/>
  <c r="C40" i="8" s="1"/>
  <c r="D460" i="7"/>
  <c r="E460" i="7"/>
  <c r="E459" i="7"/>
  <c r="F459" i="7" s="1"/>
  <c r="E458" i="7"/>
  <c r="F458" i="7" s="1"/>
  <c r="E455" i="7"/>
  <c r="E454" i="7"/>
  <c r="F454" i="7" s="1"/>
  <c r="E453" i="7"/>
  <c r="F453" i="7" s="1"/>
  <c r="E378" i="7"/>
  <c r="E377" i="7"/>
  <c r="F377" i="7" s="1"/>
  <c r="E376" i="7"/>
  <c r="F376" i="7" s="1"/>
  <c r="E373" i="7"/>
  <c r="E372" i="7"/>
  <c r="F372" i="7" s="1"/>
  <c r="E371" i="7"/>
  <c r="F371" i="7" s="1"/>
  <c r="D291" i="7"/>
  <c r="E296" i="7"/>
  <c r="E291" i="7"/>
  <c r="E295" i="7"/>
  <c r="F295" i="7" s="1"/>
  <c r="E294" i="7"/>
  <c r="F294" i="7" s="1"/>
  <c r="E290" i="7"/>
  <c r="F290" i="7" s="1"/>
  <c r="E289" i="7"/>
  <c r="F289" i="7" s="1"/>
  <c r="C111" i="6"/>
  <c r="C112" i="6"/>
  <c r="C113" i="6"/>
  <c r="C114" i="6"/>
  <c r="C115" i="6"/>
  <c r="C116" i="6"/>
  <c r="C117" i="6"/>
  <c r="C118" i="6"/>
  <c r="C119" i="6"/>
  <c r="C120" i="6"/>
  <c r="C121" i="6"/>
  <c r="C122" i="6"/>
  <c r="C123" i="6"/>
  <c r="C124" i="6"/>
  <c r="C125" i="6"/>
  <c r="B728" i="11"/>
  <c r="B723" i="11"/>
  <c r="B724" i="11"/>
  <c r="B725" i="11"/>
  <c r="B726" i="11"/>
  <c r="B727" i="11"/>
  <c r="E21" i="9" l="1"/>
  <c r="X828" i="11"/>
  <c r="T828" i="11"/>
  <c r="W828" i="11"/>
  <c r="V828" i="11"/>
  <c r="U828" i="11"/>
  <c r="F460" i="7"/>
  <c r="P828" i="11"/>
  <c r="Q828" i="11"/>
  <c r="R828" i="11"/>
  <c r="S828" i="11"/>
  <c r="O828" i="11"/>
  <c r="E726" i="11"/>
  <c r="E123" i="6" s="1"/>
  <c r="E728" i="11"/>
  <c r="E125" i="6" s="1"/>
  <c r="E724" i="11"/>
  <c r="E121" i="6" s="1"/>
  <c r="E725" i="11"/>
  <c r="E122" i="6" s="1"/>
  <c r="E727" i="11"/>
  <c r="E124" i="6" s="1"/>
  <c r="E723" i="11"/>
  <c r="E120" i="6" s="1"/>
  <c r="C226" i="6"/>
  <c r="C225" i="6"/>
  <c r="C224" i="6"/>
  <c r="D226" i="6"/>
  <c r="D225" i="6"/>
  <c r="D224" i="6"/>
  <c r="C221" i="5"/>
  <c r="C220" i="5"/>
  <c r="C219" i="5"/>
  <c r="D221" i="5"/>
  <c r="D220" i="5"/>
  <c r="D219" i="5"/>
  <c r="C128" i="4"/>
  <c r="C127" i="4"/>
  <c r="C126" i="4"/>
  <c r="D128" i="4"/>
  <c r="D127" i="4"/>
  <c r="D126" i="4"/>
  <c r="C186" i="3"/>
  <c r="C185" i="3"/>
  <c r="C184" i="3"/>
  <c r="D186" i="3"/>
  <c r="D185" i="3"/>
  <c r="D184" i="3"/>
  <c r="D224" i="7"/>
  <c r="C224" i="7"/>
  <c r="D223" i="7"/>
  <c r="C223" i="7"/>
  <c r="C222" i="7"/>
  <c r="D222" i="7"/>
  <c r="D101" i="6"/>
  <c r="D688" i="11"/>
  <c r="D689" i="11"/>
  <c r="D690" i="11"/>
  <c r="D691" i="11"/>
  <c r="D692" i="11"/>
  <c r="D693" i="11"/>
  <c r="B688" i="11"/>
  <c r="C688" i="11" s="1"/>
  <c r="B689" i="11"/>
  <c r="C689" i="11" s="1"/>
  <c r="B690" i="11"/>
  <c r="C690" i="11" s="1"/>
  <c r="B691" i="11"/>
  <c r="C691" i="11" s="1"/>
  <c r="B692" i="11"/>
  <c r="C692" i="11" s="1"/>
  <c r="B693" i="11"/>
  <c r="C693" i="11" s="1"/>
  <c r="E100" i="2" l="1"/>
  <c r="B657" i="11"/>
  <c r="D735" i="11"/>
  <c r="D736" i="11"/>
  <c r="D737" i="11"/>
  <c r="D738" i="11"/>
  <c r="D739" i="11"/>
  <c r="D740" i="11"/>
  <c r="D741" i="11"/>
  <c r="D742" i="11"/>
  <c r="D743" i="11"/>
  <c r="D734" i="11"/>
  <c r="B735" i="11"/>
  <c r="C735" i="11" s="1"/>
  <c r="B736" i="11"/>
  <c r="C736" i="11" s="1"/>
  <c r="B737" i="11"/>
  <c r="C737" i="11" s="1"/>
  <c r="B738" i="11"/>
  <c r="C738" i="11" s="1"/>
  <c r="B739" i="11"/>
  <c r="C739" i="11" s="1"/>
  <c r="B740" i="11"/>
  <c r="C740" i="11" s="1"/>
  <c r="B741" i="11"/>
  <c r="C741" i="11" s="1"/>
  <c r="B742" i="11"/>
  <c r="C742" i="11" s="1"/>
  <c r="B743" i="11"/>
  <c r="C743" i="11" s="1"/>
  <c r="B734" i="11"/>
  <c r="C734" i="11" s="1"/>
  <c r="B714" i="11"/>
  <c r="B715" i="11"/>
  <c r="B716" i="11"/>
  <c r="B717" i="11"/>
  <c r="B718" i="11"/>
  <c r="B719" i="11"/>
  <c r="B720" i="11"/>
  <c r="B721" i="11"/>
  <c r="B722" i="11"/>
  <c r="B713" i="11"/>
  <c r="C110" i="6"/>
  <c r="D685" i="11"/>
  <c r="D686" i="11"/>
  <c r="D687" i="11"/>
  <c r="D694" i="11"/>
  <c r="D695" i="11"/>
  <c r="D696" i="11"/>
  <c r="D697" i="11"/>
  <c r="D698" i="11"/>
  <c r="D699" i="11"/>
  <c r="B685" i="11"/>
  <c r="C685" i="11" s="1"/>
  <c r="B686" i="11"/>
  <c r="C686" i="11" s="1"/>
  <c r="B687" i="11"/>
  <c r="C687" i="11" s="1"/>
  <c r="B694" i="11"/>
  <c r="C694" i="11" s="1"/>
  <c r="B695" i="11"/>
  <c r="C695" i="11" s="1"/>
  <c r="B696" i="11"/>
  <c r="C696" i="11" s="1"/>
  <c r="B697" i="11"/>
  <c r="C697" i="11" s="1"/>
  <c r="B698" i="11"/>
  <c r="C698" i="11" s="1"/>
  <c r="B699" i="11"/>
  <c r="C699" i="11" s="1"/>
  <c r="B684" i="11"/>
  <c r="C684" i="11" s="1"/>
  <c r="D328" i="6"/>
  <c r="D290" i="6"/>
  <c r="C46" i="8"/>
  <c r="D62" i="8" s="1"/>
  <c r="F38" i="8"/>
  <c r="J38" i="8" s="1"/>
  <c r="E175" i="9"/>
  <c r="E138" i="9"/>
  <c r="E101" i="9"/>
  <c r="E30" i="9"/>
  <c r="D41" i="9"/>
  <c r="C824" i="11"/>
  <c r="D824" i="11" s="1"/>
  <c r="C829" i="11"/>
  <c r="D829" i="11" s="1"/>
  <c r="C828" i="11"/>
  <c r="D828" i="11" s="1"/>
  <c r="D827" i="11"/>
  <c r="C826" i="11"/>
  <c r="D826" i="11" s="1"/>
  <c r="C825" i="11"/>
  <c r="D825" i="11" s="1"/>
  <c r="C836" i="11"/>
  <c r="C161" i="9"/>
  <c r="F795" i="11"/>
  <c r="E211" i="8"/>
  <c r="E177" i="8"/>
  <c r="E143" i="8"/>
  <c r="C839" i="11"/>
  <c r="C838" i="11"/>
  <c r="C835" i="11"/>
  <c r="E28" i="9" s="1"/>
  <c r="E713" i="11" l="1"/>
  <c r="E110" i="6" s="1"/>
  <c r="D218" i="8"/>
  <c r="H93" i="10" s="1"/>
  <c r="D184" i="8"/>
  <c r="H73" i="10" s="1"/>
  <c r="E92" i="9"/>
  <c r="E166" i="9"/>
  <c r="E129" i="9"/>
  <c r="B775" i="11"/>
  <c r="E720" i="11"/>
  <c r="E117" i="6" s="1"/>
  <c r="E716" i="11"/>
  <c r="E113" i="6" s="1"/>
  <c r="E721" i="11"/>
  <c r="E118" i="6" s="1"/>
  <c r="E717" i="11"/>
  <c r="E114" i="6" s="1"/>
  <c r="E722" i="11"/>
  <c r="E119" i="6" s="1"/>
  <c r="E718" i="11"/>
  <c r="E115" i="6" s="1"/>
  <c r="E714" i="11"/>
  <c r="E111" i="6" s="1"/>
  <c r="E719" i="11"/>
  <c r="E116" i="6" s="1"/>
  <c r="E715" i="11"/>
  <c r="E112" i="6" s="1"/>
  <c r="E103" i="9"/>
  <c r="E139" i="9"/>
  <c r="E99" i="9"/>
  <c r="B752" i="11"/>
  <c r="E29" i="9"/>
  <c r="E102" i="9"/>
  <c r="E174" i="9"/>
  <c r="E32" i="9"/>
  <c r="E137" i="9"/>
  <c r="E173" i="9"/>
  <c r="E177" i="9"/>
  <c r="E31" i="9"/>
  <c r="E100" i="9"/>
  <c r="E136" i="9"/>
  <c r="E140" i="9"/>
  <c r="E176" i="9"/>
  <c r="D215" i="8"/>
  <c r="H86" i="10" s="1"/>
  <c r="D181" i="8"/>
  <c r="H66" i="10" s="1"/>
  <c r="D150" i="8"/>
  <c r="H88" i="10" l="1"/>
  <c r="H68" i="10"/>
  <c r="C187" i="9"/>
  <c r="H53" i="10"/>
  <c r="H48" i="10"/>
  <c r="C186" i="9"/>
  <c r="C150" i="9"/>
  <c r="C113" i="9"/>
  <c r="C112" i="9"/>
  <c r="F775" i="11"/>
  <c r="K775" i="11"/>
  <c r="L775" i="11"/>
  <c r="Q775" i="11"/>
  <c r="C775" i="11"/>
  <c r="O775" i="11"/>
  <c r="P775" i="11"/>
  <c r="U775" i="11"/>
  <c r="E775" i="11"/>
  <c r="J775" i="11"/>
  <c r="G775" i="11"/>
  <c r="M775" i="11"/>
  <c r="S775" i="11"/>
  <c r="T775" i="11"/>
  <c r="D775" i="11"/>
  <c r="I775" i="11"/>
  <c r="N775" i="11"/>
  <c r="H775" i="11"/>
  <c r="R775" i="11"/>
  <c r="C69" i="9"/>
  <c r="E69" i="9" s="1"/>
  <c r="A731" i="11"/>
  <c r="E51" i="8"/>
  <c r="E56" i="8"/>
  <c r="H16" i="10" s="1"/>
  <c r="G163" i="9"/>
  <c r="F163" i="9"/>
  <c r="E163" i="9"/>
  <c r="D163" i="9"/>
  <c r="C163" i="9"/>
  <c r="C167" i="9" s="1"/>
  <c r="F173" i="9" s="1"/>
  <c r="G126" i="9"/>
  <c r="F126" i="9"/>
  <c r="E126" i="9"/>
  <c r="D126" i="9"/>
  <c r="C126" i="9"/>
  <c r="G89" i="9"/>
  <c r="F89" i="9"/>
  <c r="E89" i="9"/>
  <c r="D89" i="9"/>
  <c r="C89" i="9"/>
  <c r="E41" i="9"/>
  <c r="G41" i="9"/>
  <c r="E18" i="9"/>
  <c r="C68" i="9"/>
  <c r="G18" i="9"/>
  <c r="F41" i="9"/>
  <c r="C41" i="9"/>
  <c r="E68" i="9" l="1"/>
  <c r="F68" i="9"/>
  <c r="B731" i="11"/>
  <c r="B708" i="11" s="1"/>
  <c r="E150" i="8"/>
  <c r="F150" i="8" s="1"/>
  <c r="G16" i="10"/>
  <c r="E829" i="11"/>
  <c r="H829" i="11" s="1"/>
  <c r="E828" i="11"/>
  <c r="B828" i="11" s="1"/>
  <c r="E181" i="8"/>
  <c r="E215" i="8"/>
  <c r="E218" i="8"/>
  <c r="F218" i="8" s="1"/>
  <c r="E184" i="8"/>
  <c r="F184" i="8" s="1"/>
  <c r="F18" i="9"/>
  <c r="C18" i="9"/>
  <c r="D18" i="9"/>
  <c r="C184" i="9" l="1"/>
  <c r="F215" i="8"/>
  <c r="H87" i="10"/>
  <c r="F181" i="8"/>
  <c r="H67" i="10"/>
  <c r="C110" i="9"/>
  <c r="C147" i="9"/>
  <c r="S829" i="11"/>
  <c r="F829" i="11"/>
  <c r="M829" i="11"/>
  <c r="P829" i="11"/>
  <c r="N829" i="11"/>
  <c r="K829" i="11"/>
  <c r="J829" i="11"/>
  <c r="G829" i="11"/>
  <c r="Q829" i="11"/>
  <c r="R829" i="11"/>
  <c r="O829" i="11"/>
  <c r="L829" i="11"/>
  <c r="I829" i="11"/>
  <c r="N828" i="11"/>
  <c r="K828" i="11"/>
  <c r="I828" i="11"/>
  <c r="M828" i="11"/>
  <c r="H828" i="11"/>
  <c r="L828" i="11"/>
  <c r="J828" i="11"/>
  <c r="G828" i="11"/>
  <c r="F828" i="11"/>
  <c r="C66" i="9"/>
  <c r="D115" i="8"/>
  <c r="C115" i="8"/>
  <c r="D114" i="8"/>
  <c r="C114" i="8"/>
  <c r="D113" i="8"/>
  <c r="C113" i="8"/>
  <c r="C49" i="11"/>
  <c r="B156" i="11" s="1"/>
  <c r="G57" i="3"/>
  <c r="G50" i="3"/>
  <c r="C795" i="11" s="1"/>
  <c r="G43" i="3"/>
  <c r="H84" i="10" l="1"/>
  <c r="H44" i="10"/>
  <c r="H64" i="10"/>
  <c r="F69" i="9"/>
  <c r="E826" i="11"/>
  <c r="G826" i="11" s="1"/>
  <c r="B829" i="11"/>
  <c r="E66" i="9"/>
  <c r="E690" i="11"/>
  <c r="E689" i="11"/>
  <c r="E693" i="11"/>
  <c r="E692" i="11"/>
  <c r="E688" i="11"/>
  <c r="E691" i="11"/>
  <c r="D147" i="8"/>
  <c r="H46" i="10" s="1"/>
  <c r="C51" i="8"/>
  <c r="C56" i="8"/>
  <c r="E16" i="10" s="1"/>
  <c r="D795" i="11"/>
  <c r="B795" i="11"/>
  <c r="E795" i="11"/>
  <c r="C60" i="11"/>
  <c r="C668" i="11"/>
  <c r="C731" i="11" s="1"/>
  <c r="E114" i="8"/>
  <c r="E115" i="8"/>
  <c r="E113" i="8"/>
  <c r="G17" i="10"/>
  <c r="F17" i="10"/>
  <c r="D17" i="10"/>
  <c r="C17" i="10"/>
  <c r="G88" i="10"/>
  <c r="D378" i="7"/>
  <c r="D296" i="7"/>
  <c r="O826" i="11" l="1"/>
  <c r="N826" i="11"/>
  <c r="P826" i="11"/>
  <c r="M826" i="11"/>
  <c r="K826" i="11"/>
  <c r="R826" i="11"/>
  <c r="Q826" i="11"/>
  <c r="L826" i="11"/>
  <c r="F826" i="11"/>
  <c r="E147" i="8"/>
  <c r="H47" i="10" s="1"/>
  <c r="D16" i="10"/>
  <c r="S826" i="11"/>
  <c r="H826" i="11"/>
  <c r="J826" i="11"/>
  <c r="I826" i="11"/>
  <c r="G48" i="10"/>
  <c r="F296" i="7"/>
  <c r="G68" i="10"/>
  <c r="F378" i="7"/>
  <c r="E116" i="8"/>
  <c r="F270" i="3"/>
  <c r="E467" i="5"/>
  <c r="E466" i="5"/>
  <c r="E465" i="5"/>
  <c r="E459" i="5"/>
  <c r="E374" i="5"/>
  <c r="E373" i="5"/>
  <c r="E372" i="5"/>
  <c r="E366" i="5"/>
  <c r="E281" i="5"/>
  <c r="E280" i="5"/>
  <c r="E279" i="5"/>
  <c r="E273" i="5"/>
  <c r="C297" i="11"/>
  <c r="C298" i="11"/>
  <c r="C296" i="11"/>
  <c r="B297" i="11"/>
  <c r="B298" i="11"/>
  <c r="B296" i="11"/>
  <c r="E122" i="5"/>
  <c r="E121" i="5"/>
  <c r="E120" i="5"/>
  <c r="E114" i="5"/>
  <c r="E60" i="5"/>
  <c r="E68" i="5"/>
  <c r="E67" i="5"/>
  <c r="E66" i="5"/>
  <c r="C116" i="11"/>
  <c r="C117" i="11"/>
  <c r="C118" i="11"/>
  <c r="C119" i="11"/>
  <c r="C120" i="11"/>
  <c r="C121" i="11"/>
  <c r="C122" i="11"/>
  <c r="C123" i="11"/>
  <c r="C124" i="11"/>
  <c r="C115" i="11"/>
  <c r="B373" i="11"/>
  <c r="B374" i="11"/>
  <c r="B372" i="11"/>
  <c r="C315" i="11"/>
  <c r="C316" i="11"/>
  <c r="C314" i="11"/>
  <c r="B315" i="11"/>
  <c r="B316" i="11"/>
  <c r="B314" i="11"/>
  <c r="B222" i="11"/>
  <c r="B116" i="11"/>
  <c r="C811" i="11" s="1"/>
  <c r="B117" i="11"/>
  <c r="C812" i="11" s="1"/>
  <c r="B118" i="11"/>
  <c r="B119" i="11"/>
  <c r="C814" i="11" s="1"/>
  <c r="B120" i="11"/>
  <c r="C815" i="11" s="1"/>
  <c r="B121" i="11"/>
  <c r="C816" i="11" s="1"/>
  <c r="B122" i="11"/>
  <c r="C817" i="11" s="1"/>
  <c r="B123" i="11"/>
  <c r="C818" i="11" s="1"/>
  <c r="B124" i="11"/>
  <c r="C819" i="11" s="1"/>
  <c r="B115" i="11"/>
  <c r="E317" i="6"/>
  <c r="E279" i="6"/>
  <c r="E241" i="6"/>
  <c r="F343" i="3"/>
  <c r="G161" i="9" s="1"/>
  <c r="G167" i="9" s="1"/>
  <c r="F177" i="9" s="1"/>
  <c r="F336" i="3"/>
  <c r="F329" i="3"/>
  <c r="E161" i="9" s="1"/>
  <c r="F284" i="3"/>
  <c r="G124" i="9" s="1"/>
  <c r="G130" i="9" s="1"/>
  <c r="F140" i="9" s="1"/>
  <c r="F277" i="3"/>
  <c r="C124" i="9" s="1"/>
  <c r="C130" i="9" s="1"/>
  <c r="F136" i="9" s="1"/>
  <c r="F220" i="3"/>
  <c r="F227" i="3"/>
  <c r="G87" i="9" s="1"/>
  <c r="G93" i="9" s="1"/>
  <c r="F103" i="9" s="1"/>
  <c r="F213" i="3"/>
  <c r="C87" i="9" s="1"/>
  <c r="C93" i="9" s="1"/>
  <c r="F99" i="9" s="1"/>
  <c r="E164" i="9"/>
  <c r="E127" i="9"/>
  <c r="D252" i="6"/>
  <c r="E90" i="9" s="1"/>
  <c r="F161" i="9" l="1"/>
  <c r="F167" i="9" s="1"/>
  <c r="F176" i="9" s="1"/>
  <c r="D161" i="9"/>
  <c r="D167" i="9" s="1"/>
  <c r="F174" i="9" s="1"/>
  <c r="F66" i="9"/>
  <c r="F147" i="8"/>
  <c r="B826" i="11"/>
  <c r="C810" i="11"/>
  <c r="E150" i="11"/>
  <c r="E124" i="9"/>
  <c r="E87" i="9"/>
  <c r="F87" i="9"/>
  <c r="F93" i="9" s="1"/>
  <c r="F102" i="9" s="1"/>
  <c r="D87" i="9"/>
  <c r="D93" i="9" s="1"/>
  <c r="F100" i="9" s="1"/>
  <c r="F124" i="9"/>
  <c r="F130" i="9" s="1"/>
  <c r="F139" i="9" s="1"/>
  <c r="D124" i="9"/>
  <c r="D130" i="9" s="1"/>
  <c r="F137" i="9" s="1"/>
  <c r="F810" i="11"/>
  <c r="D810" i="11"/>
  <c r="B810" i="11"/>
  <c r="D812" i="11"/>
  <c r="F812" i="11"/>
  <c r="E812" i="11"/>
  <c r="F817" i="11"/>
  <c r="E817" i="11"/>
  <c r="D817" i="11"/>
  <c r="B817" i="11"/>
  <c r="D813" i="11"/>
  <c r="F813" i="11"/>
  <c r="B813" i="11"/>
  <c r="E813" i="11"/>
  <c r="F818" i="11"/>
  <c r="E818" i="11"/>
  <c r="B818" i="11"/>
  <c r="D818" i="11"/>
  <c r="E814" i="11"/>
  <c r="D814" i="11"/>
  <c r="B814" i="11"/>
  <c r="F814" i="11"/>
  <c r="B819" i="11"/>
  <c r="E819" i="11"/>
  <c r="D819" i="11"/>
  <c r="F815" i="11"/>
  <c r="B815" i="11"/>
  <c r="E815" i="11"/>
  <c r="D815" i="11"/>
  <c r="E811" i="11"/>
  <c r="D811" i="11"/>
  <c r="F816" i="11"/>
  <c r="E816" i="11"/>
  <c r="D816" i="11"/>
  <c r="B816" i="11"/>
  <c r="E151" i="4"/>
  <c r="D156" i="4" s="1"/>
  <c r="E221" i="4"/>
  <c r="E125" i="9" l="1"/>
  <c r="E130" i="9" s="1"/>
  <c r="F138" i="9" s="1"/>
  <c r="E200" i="4"/>
  <c r="D161" i="4"/>
  <c r="E88" i="9"/>
  <c r="E93" i="9" s="1"/>
  <c r="F101" i="9" s="1"/>
  <c r="D820" i="11"/>
  <c r="E39" i="9" s="1"/>
  <c r="E162" i="9"/>
  <c r="E167" i="9" s="1"/>
  <c r="F175" i="9" s="1"/>
  <c r="D769" i="11"/>
  <c r="D85" i="11"/>
  <c r="B77" i="11"/>
  <c r="F769" i="11" l="1"/>
  <c r="G769" i="11" l="1"/>
  <c r="D124" i="7"/>
  <c r="E502" i="5"/>
  <c r="E332" i="5"/>
  <c r="E333" i="5"/>
  <c r="E334" i="5"/>
  <c r="E340" i="5"/>
  <c r="E341" i="5"/>
  <c r="E342" i="5"/>
  <c r="E348" i="5"/>
  <c r="E349" i="5"/>
  <c r="E350" i="5"/>
  <c r="E356" i="5"/>
  <c r="E357" i="5"/>
  <c r="E358" i="5"/>
  <c r="E364" i="5"/>
  <c r="E365" i="5"/>
  <c r="D337" i="6"/>
  <c r="D299" i="6"/>
  <c r="D261" i="6"/>
  <c r="D231" i="4"/>
  <c r="F231" i="4" s="1"/>
  <c r="D196" i="4"/>
  <c r="E158" i="11"/>
  <c r="G158" i="11" s="1"/>
  <c r="E159" i="11"/>
  <c r="G159" i="11" s="1"/>
  <c r="E160" i="11"/>
  <c r="G160" i="11" s="1"/>
  <c r="E161" i="11"/>
  <c r="G161" i="11" s="1"/>
  <c r="E162" i="11"/>
  <c r="G162" i="11" s="1"/>
  <c r="E163" i="11"/>
  <c r="G163" i="11" s="1"/>
  <c r="E164" i="11"/>
  <c r="G164" i="11" s="1"/>
  <c r="E165" i="11"/>
  <c r="G165" i="11" s="1"/>
  <c r="D157" i="11"/>
  <c r="D158" i="11"/>
  <c r="D159" i="11"/>
  <c r="D160" i="11"/>
  <c r="D161" i="11"/>
  <c r="D162" i="11"/>
  <c r="D163" i="11"/>
  <c r="D164" i="11"/>
  <c r="D165" i="11"/>
  <c r="D156" i="11"/>
  <c r="E318" i="3"/>
  <c r="E259" i="3"/>
  <c r="E202" i="3"/>
  <c r="B44" i="11"/>
  <c r="D294" i="3" s="1"/>
  <c r="C190" i="11" l="1"/>
  <c r="E182" i="11"/>
  <c r="A775" i="11"/>
  <c r="B831" i="11"/>
  <c r="D237" i="3"/>
  <c r="D353" i="3"/>
  <c r="D92" i="3"/>
  <c r="C157" i="11"/>
  <c r="H157" i="11" s="1"/>
  <c r="C158" i="11"/>
  <c r="H158" i="11" s="1"/>
  <c r="C159" i="11"/>
  <c r="H159" i="11" s="1"/>
  <c r="C160" i="11"/>
  <c r="H160" i="11" s="1"/>
  <c r="C161" i="11"/>
  <c r="H161" i="11" s="1"/>
  <c r="C162" i="11"/>
  <c r="H162" i="11" s="1"/>
  <c r="C163" i="11"/>
  <c r="H163" i="11" s="1"/>
  <c r="C164" i="11"/>
  <c r="H164" i="11" s="1"/>
  <c r="C165" i="11"/>
  <c r="H165" i="11" s="1"/>
  <c r="C156" i="11"/>
  <c r="H156" i="11" s="1"/>
  <c r="B182" i="11" l="1"/>
  <c r="C54" i="4" s="1"/>
  <c r="E54" i="4"/>
  <c r="E30" i="4"/>
  <c r="E183" i="11"/>
  <c r="E184" i="11" s="1"/>
  <c r="D190" i="11"/>
  <c r="E190" i="11" s="1"/>
  <c r="F190" i="11" s="1"/>
  <c r="E74" i="4" s="1"/>
  <c r="D230" i="4"/>
  <c r="F230" i="4" s="1"/>
  <c r="D195" i="4"/>
  <c r="D160" i="4"/>
  <c r="D162" i="4" s="1"/>
  <c r="E62" i="8"/>
  <c r="C62" i="8"/>
  <c r="F485" i="5"/>
  <c r="G485" i="5"/>
  <c r="F486" i="5"/>
  <c r="G486" i="5"/>
  <c r="F487" i="5"/>
  <c r="G487" i="5"/>
  <c r="F488" i="5"/>
  <c r="G488" i="5"/>
  <c r="F489" i="5"/>
  <c r="G489" i="5"/>
  <c r="G484" i="5"/>
  <c r="F484" i="5"/>
  <c r="F476" i="5"/>
  <c r="G476" i="5"/>
  <c r="F477" i="5"/>
  <c r="G477" i="5"/>
  <c r="F478" i="5"/>
  <c r="G478" i="5"/>
  <c r="F479" i="5"/>
  <c r="G479" i="5"/>
  <c r="F480" i="5"/>
  <c r="G480" i="5"/>
  <c r="G475" i="5"/>
  <c r="F475" i="5"/>
  <c r="E357" i="3"/>
  <c r="E298" i="3"/>
  <c r="E62" i="4" l="1"/>
  <c r="F200" i="4"/>
  <c r="E161" i="4"/>
  <c r="D197" i="4"/>
  <c r="D232" i="4"/>
  <c r="F232" i="4" s="1"/>
  <c r="H477" i="5"/>
  <c r="H486" i="5"/>
  <c r="H478" i="5"/>
  <c r="H475" i="5"/>
  <c r="H479" i="5"/>
  <c r="H476" i="5"/>
  <c r="H489" i="5"/>
  <c r="H485" i="5"/>
  <c r="H480" i="5"/>
  <c r="H484" i="5"/>
  <c r="H488" i="5"/>
  <c r="H487" i="5"/>
  <c r="E494" i="5" l="1"/>
  <c r="E499" i="5"/>
  <c r="D135" i="6" l="1"/>
  <c r="C597" i="11" l="1"/>
  <c r="C598" i="11"/>
  <c r="C599" i="11"/>
  <c r="B598" i="11"/>
  <c r="B599" i="11"/>
  <c r="B597" i="11"/>
  <c r="B523" i="11"/>
  <c r="C523" i="11"/>
  <c r="B524" i="11"/>
  <c r="C524" i="11"/>
  <c r="C522" i="11"/>
  <c r="B522" i="11"/>
  <c r="B448" i="11"/>
  <c r="C448" i="11"/>
  <c r="B449" i="11"/>
  <c r="C449" i="11"/>
  <c r="C447" i="11"/>
  <c r="D136" i="5" s="1"/>
  <c r="B447" i="11"/>
  <c r="C373" i="11"/>
  <c r="C374" i="11"/>
  <c r="C372" i="11"/>
  <c r="E80" i="5"/>
  <c r="E81" i="5"/>
  <c r="E82" i="5"/>
  <c r="E88" i="5"/>
  <c r="E89" i="5"/>
  <c r="E90" i="5"/>
  <c r="G87" i="10" l="1"/>
  <c r="G67" i="10"/>
  <c r="G47" i="10"/>
  <c r="G93" i="10" l="1"/>
  <c r="G85" i="10"/>
  <c r="G84" i="10"/>
  <c r="G73" i="10"/>
  <c r="G65" i="10"/>
  <c r="G64" i="10"/>
  <c r="G53" i="10"/>
  <c r="G45" i="10"/>
  <c r="G44" i="10"/>
  <c r="E235" i="4"/>
  <c r="F235" i="4" s="1"/>
  <c r="E165" i="4"/>
  <c r="F165" i="4" s="1"/>
  <c r="G235" i="4" l="1"/>
  <c r="D93" i="10" s="1"/>
  <c r="G200" i="4"/>
  <c r="D73" i="10" s="1"/>
  <c r="G165" i="4"/>
  <c r="D53" i="10" s="1"/>
  <c r="D68" i="10"/>
  <c r="D88" i="10"/>
  <c r="F32" i="10"/>
  <c r="E32" i="10"/>
  <c r="D455" i="7" l="1"/>
  <c r="F455" i="7" s="1"/>
  <c r="D373" i="7"/>
  <c r="F373" i="7" s="1"/>
  <c r="F291" i="7"/>
  <c r="G46" i="10" l="1"/>
  <c r="E222" i="7"/>
  <c r="G66" i="10"/>
  <c r="E223" i="7"/>
  <c r="G86" i="10"/>
  <c r="E224" i="7"/>
  <c r="E341" i="6"/>
  <c r="E303" i="6"/>
  <c r="E265" i="6"/>
  <c r="E225" i="7" l="1"/>
  <c r="B705" i="11" l="1"/>
  <c r="B663" i="11" l="1"/>
  <c r="E93" i="6" l="1"/>
  <c r="F341" i="6"/>
  <c r="G341" i="6" s="1"/>
  <c r="F93" i="10" s="1"/>
  <c r="G303" i="6"/>
  <c r="F73" i="10" s="1"/>
  <c r="E42" i="9"/>
  <c r="D336" i="6" l="1"/>
  <c r="D338" i="6" s="1"/>
  <c r="F88" i="10" s="1"/>
  <c r="D298" i="6"/>
  <c r="D300" i="6" s="1"/>
  <c r="F68" i="10" s="1"/>
  <c r="E764" i="11"/>
  <c r="F14" i="10"/>
  <c r="D260" i="6"/>
  <c r="D262" i="6" s="1"/>
  <c r="F48" i="10" s="1"/>
  <c r="B660" i="11"/>
  <c r="E19" i="9" l="1"/>
  <c r="B757" i="11"/>
  <c r="E158" i="6" s="1"/>
  <c r="E86" i="6"/>
  <c r="C764" i="11"/>
  <c r="C148" i="9" l="1"/>
  <c r="C185" i="9"/>
  <c r="C67" i="9"/>
  <c r="C111" i="9"/>
  <c r="E300" i="6"/>
  <c r="F300" i="6" s="1"/>
  <c r="E338" i="6"/>
  <c r="F338" i="6" s="1"/>
  <c r="E262" i="6"/>
  <c r="F262" i="6" s="1"/>
  <c r="E336" i="6"/>
  <c r="F336" i="6" s="1"/>
  <c r="E260" i="6"/>
  <c r="F260" i="6" s="1"/>
  <c r="E298" i="6"/>
  <c r="F298" i="6" s="1"/>
  <c r="F764" i="11"/>
  <c r="D170" i="6" s="1"/>
  <c r="D764" i="11"/>
  <c r="E154" i="6"/>
  <c r="G14" i="10"/>
  <c r="E93" i="10"/>
  <c r="E409" i="5"/>
  <c r="E316" i="5"/>
  <c r="C646" i="11"/>
  <c r="C645" i="11"/>
  <c r="C633" i="11"/>
  <c r="C632" i="11"/>
  <c r="C620" i="11"/>
  <c r="C619" i="11"/>
  <c r="C602" i="11"/>
  <c r="C601" i="11"/>
  <c r="C586" i="11"/>
  <c r="C585" i="11"/>
  <c r="C571" i="11"/>
  <c r="C570" i="11"/>
  <c r="C558" i="11"/>
  <c r="C557" i="11"/>
  <c r="C545" i="11"/>
  <c r="C544" i="11"/>
  <c r="C527" i="11"/>
  <c r="C526" i="11"/>
  <c r="C511" i="11"/>
  <c r="C510" i="11"/>
  <c r="C496" i="11"/>
  <c r="C495" i="11"/>
  <c r="C483" i="11"/>
  <c r="C482" i="11"/>
  <c r="C470" i="11"/>
  <c r="C469" i="11"/>
  <c r="C452" i="11"/>
  <c r="C451" i="11"/>
  <c r="C436" i="11"/>
  <c r="C435" i="11"/>
  <c r="C421" i="11"/>
  <c r="C420" i="11"/>
  <c r="C408" i="11"/>
  <c r="C407" i="11"/>
  <c r="C395" i="11"/>
  <c r="C394" i="11"/>
  <c r="C377" i="11"/>
  <c r="C376" i="11"/>
  <c r="C361" i="11"/>
  <c r="C360" i="11"/>
  <c r="C345" i="11"/>
  <c r="C344" i="11"/>
  <c r="C332" i="11"/>
  <c r="C331" i="11"/>
  <c r="C319" i="11"/>
  <c r="C318" i="11"/>
  <c r="C301" i="11"/>
  <c r="C300" i="11"/>
  <c r="C285" i="11"/>
  <c r="C284" i="11"/>
  <c r="C270" i="11"/>
  <c r="C269" i="11"/>
  <c r="C257" i="11"/>
  <c r="C256" i="11"/>
  <c r="G396" i="5"/>
  <c r="G395" i="5"/>
  <c r="G394" i="5"/>
  <c r="G393" i="5"/>
  <c r="G392" i="5"/>
  <c r="G387" i="5"/>
  <c r="G386" i="5"/>
  <c r="G385" i="5"/>
  <c r="G384" i="5"/>
  <c r="G383" i="5"/>
  <c r="G302" i="5"/>
  <c r="G301" i="5"/>
  <c r="G300" i="5"/>
  <c r="G299" i="5"/>
  <c r="G293" i="5"/>
  <c r="G292" i="5"/>
  <c r="G291" i="5"/>
  <c r="G290" i="5"/>
  <c r="F396" i="5"/>
  <c r="F395" i="5"/>
  <c r="F394" i="5"/>
  <c r="F393" i="5"/>
  <c r="F392" i="5"/>
  <c r="F387" i="5"/>
  <c r="F386" i="5"/>
  <c r="F385" i="5"/>
  <c r="F384" i="5"/>
  <c r="F383" i="5"/>
  <c r="F302" i="5"/>
  <c r="F301" i="5"/>
  <c r="F300" i="5"/>
  <c r="F299" i="5"/>
  <c r="F293" i="5"/>
  <c r="F292" i="5"/>
  <c r="F291" i="5"/>
  <c r="F290" i="5"/>
  <c r="C641" i="11"/>
  <c r="C642" i="11"/>
  <c r="C643" i="11"/>
  <c r="B642" i="11"/>
  <c r="D642" i="11" s="1"/>
  <c r="B643" i="11"/>
  <c r="G643" i="11" s="1"/>
  <c r="B641" i="11"/>
  <c r="G641" i="11" s="1"/>
  <c r="C566" i="11"/>
  <c r="C567" i="11"/>
  <c r="C568" i="11"/>
  <c r="B567" i="11"/>
  <c r="D567" i="11" s="1"/>
  <c r="B568" i="11"/>
  <c r="G568" i="11" s="1"/>
  <c r="B566" i="11"/>
  <c r="G566" i="11" s="1"/>
  <c r="C491" i="11"/>
  <c r="C492" i="11"/>
  <c r="C493" i="11"/>
  <c r="B492" i="11"/>
  <c r="G492" i="11" s="1"/>
  <c r="B493" i="11"/>
  <c r="G493" i="11" s="1"/>
  <c r="B491" i="11"/>
  <c r="G491" i="11" s="1"/>
  <c r="C416" i="11"/>
  <c r="C417" i="11"/>
  <c r="C418" i="11"/>
  <c r="B417" i="11"/>
  <c r="G417" i="11" s="1"/>
  <c r="B418" i="11"/>
  <c r="G418" i="11" s="1"/>
  <c r="B416" i="11"/>
  <c r="G416" i="11" s="1"/>
  <c r="C340" i="11"/>
  <c r="C341" i="11"/>
  <c r="C342" i="11"/>
  <c r="B341" i="11"/>
  <c r="D341" i="11" s="1"/>
  <c r="B342" i="11"/>
  <c r="G342" i="11" s="1"/>
  <c r="B340" i="11"/>
  <c r="G340" i="11" s="1"/>
  <c r="B252" i="11"/>
  <c r="G252" i="11" s="1"/>
  <c r="C327" i="11"/>
  <c r="C328" i="11"/>
  <c r="C329" i="11"/>
  <c r="B328" i="11"/>
  <c r="G328" i="11" s="1"/>
  <c r="B329" i="11"/>
  <c r="G329" i="11" s="1"/>
  <c r="B327" i="11"/>
  <c r="G327" i="11" s="1"/>
  <c r="C403" i="11"/>
  <c r="C404" i="11"/>
  <c r="C405" i="11"/>
  <c r="B404" i="11"/>
  <c r="G404" i="11" s="1"/>
  <c r="B405" i="11"/>
  <c r="D405" i="11" s="1"/>
  <c r="B403" i="11"/>
  <c r="D403" i="11" s="1"/>
  <c r="C478" i="11"/>
  <c r="C479" i="11"/>
  <c r="C480" i="11"/>
  <c r="B479" i="11"/>
  <c r="G479" i="11" s="1"/>
  <c r="B480" i="11"/>
  <c r="G480" i="11" s="1"/>
  <c r="B478" i="11"/>
  <c r="G478" i="11" s="1"/>
  <c r="C553" i="11"/>
  <c r="C554" i="11"/>
  <c r="C555" i="11"/>
  <c r="B554" i="11"/>
  <c r="G554" i="11" s="1"/>
  <c r="B555" i="11"/>
  <c r="D555" i="11" s="1"/>
  <c r="B553" i="11"/>
  <c r="D553" i="11" s="1"/>
  <c r="C628" i="11"/>
  <c r="C629" i="11"/>
  <c r="C630" i="11"/>
  <c r="B629" i="11"/>
  <c r="G629" i="11" s="1"/>
  <c r="B630" i="11"/>
  <c r="G630" i="11" s="1"/>
  <c r="B628" i="11"/>
  <c r="G628" i="11" s="1"/>
  <c r="C615" i="11"/>
  <c r="C616" i="11"/>
  <c r="C617" i="11"/>
  <c r="B616" i="11"/>
  <c r="G616" i="11" s="1"/>
  <c r="B617" i="11"/>
  <c r="D617" i="11" s="1"/>
  <c r="B615" i="11"/>
  <c r="D615" i="11" s="1"/>
  <c r="C540" i="11"/>
  <c r="C541" i="11"/>
  <c r="C542" i="11"/>
  <c r="B541" i="11"/>
  <c r="G541" i="11" s="1"/>
  <c r="B542" i="11"/>
  <c r="G542" i="11" s="1"/>
  <c r="B540" i="11"/>
  <c r="G540" i="11" s="1"/>
  <c r="C465" i="11"/>
  <c r="C466" i="11"/>
  <c r="C467" i="11"/>
  <c r="B466" i="11"/>
  <c r="G466" i="11" s="1"/>
  <c r="B467" i="11"/>
  <c r="G467" i="11" s="1"/>
  <c r="B465" i="11"/>
  <c r="G465" i="11" s="1"/>
  <c r="C390" i="11"/>
  <c r="C391" i="11"/>
  <c r="C392" i="11"/>
  <c r="B391" i="11"/>
  <c r="G391" i="11" s="1"/>
  <c r="B392" i="11"/>
  <c r="G392" i="11" s="1"/>
  <c r="B390" i="11"/>
  <c r="G390" i="11" s="1"/>
  <c r="G315" i="11"/>
  <c r="G316" i="11"/>
  <c r="G314" i="11"/>
  <c r="D297" i="11"/>
  <c r="D298" i="11"/>
  <c r="D296" i="11"/>
  <c r="B356" i="11"/>
  <c r="D356" i="11" s="1"/>
  <c r="B357" i="11"/>
  <c r="G357" i="11" s="1"/>
  <c r="C356" i="11"/>
  <c r="B358" i="11"/>
  <c r="D358" i="11" s="1"/>
  <c r="C357" i="11"/>
  <c r="C358" i="11"/>
  <c r="C265" i="11"/>
  <c r="C266" i="11"/>
  <c r="C267" i="11"/>
  <c r="B266" i="11"/>
  <c r="B267" i="11"/>
  <c r="G267" i="11" s="1"/>
  <c r="B265" i="11"/>
  <c r="C252" i="11"/>
  <c r="C253" i="11"/>
  <c r="C254" i="11"/>
  <c r="B253" i="11"/>
  <c r="G253" i="11" s="1"/>
  <c r="B254" i="11"/>
  <c r="G254" i="11" s="1"/>
  <c r="E458" i="5"/>
  <c r="E457" i="5"/>
  <c r="E451" i="5"/>
  <c r="E450" i="5"/>
  <c r="E449" i="5"/>
  <c r="E443" i="5"/>
  <c r="E442" i="5"/>
  <c r="E441" i="5"/>
  <c r="E435" i="5"/>
  <c r="E434" i="5"/>
  <c r="E433" i="5"/>
  <c r="E427" i="5"/>
  <c r="E426" i="5"/>
  <c r="E425" i="5"/>
  <c r="B280" i="11"/>
  <c r="D280" i="11" s="1"/>
  <c r="B281" i="11"/>
  <c r="G281" i="11" s="1"/>
  <c r="C280" i="11"/>
  <c r="B282" i="11"/>
  <c r="D282" i="11" s="1"/>
  <c r="C281" i="11"/>
  <c r="C282" i="11"/>
  <c r="C244" i="11"/>
  <c r="C243" i="11"/>
  <c r="B240" i="11"/>
  <c r="D240" i="11" s="1"/>
  <c r="C240" i="11"/>
  <c r="B241" i="11"/>
  <c r="D241" i="11" s="1"/>
  <c r="C241" i="11"/>
  <c r="C239" i="11"/>
  <c r="B239" i="11"/>
  <c r="D239" i="11" s="1"/>
  <c r="E272" i="5"/>
  <c r="E271" i="5"/>
  <c r="E265" i="5"/>
  <c r="E264" i="5"/>
  <c r="E263" i="5"/>
  <c r="E257" i="5"/>
  <c r="E256" i="5"/>
  <c r="E255" i="5"/>
  <c r="E249" i="5"/>
  <c r="E248" i="5"/>
  <c r="E247" i="5"/>
  <c r="E241" i="5"/>
  <c r="E240" i="5"/>
  <c r="E239" i="5"/>
  <c r="D145" i="5"/>
  <c r="D144" i="5"/>
  <c r="D143" i="5"/>
  <c r="D137" i="5"/>
  <c r="D135" i="5"/>
  <c r="C221" i="11"/>
  <c r="C222" i="11"/>
  <c r="C223" i="11"/>
  <c r="G222" i="11"/>
  <c r="B223" i="11"/>
  <c r="D223" i="11" s="1"/>
  <c r="B221" i="11"/>
  <c r="G221" i="11" s="1"/>
  <c r="C226" i="11"/>
  <c r="C225" i="11"/>
  <c r="C210" i="11"/>
  <c r="C209" i="11"/>
  <c r="E113" i="5"/>
  <c r="E112" i="5"/>
  <c r="E106" i="5"/>
  <c r="E105" i="5"/>
  <c r="E104" i="5"/>
  <c r="E98" i="5"/>
  <c r="G374" i="11" s="1"/>
  <c r="H374" i="11" s="1"/>
  <c r="E97" i="5"/>
  <c r="G373" i="11" s="1"/>
  <c r="H373" i="11" s="1"/>
  <c r="E96" i="5"/>
  <c r="G372" i="11" s="1"/>
  <c r="H372" i="11" s="1"/>
  <c r="G599" i="11"/>
  <c r="H599" i="11" s="1"/>
  <c r="D599" i="11"/>
  <c r="E599" i="11" s="1"/>
  <c r="F599" i="11" s="1"/>
  <c r="G598" i="11"/>
  <c r="H598" i="11" s="1"/>
  <c r="D598" i="11"/>
  <c r="E598" i="11" s="1"/>
  <c r="F598" i="11" s="1"/>
  <c r="G597" i="11"/>
  <c r="H597" i="11" s="1"/>
  <c r="D597" i="11"/>
  <c r="E597" i="11" s="1"/>
  <c r="F597" i="11" s="1"/>
  <c r="G524" i="11"/>
  <c r="H524" i="11" s="1"/>
  <c r="D524" i="11"/>
  <c r="E524" i="11" s="1"/>
  <c r="F524" i="11" s="1"/>
  <c r="G523" i="11"/>
  <c r="H523" i="11" s="1"/>
  <c r="D523" i="11"/>
  <c r="E523" i="11" s="1"/>
  <c r="F523" i="11" s="1"/>
  <c r="G522" i="11"/>
  <c r="H522" i="11" s="1"/>
  <c r="D522" i="11"/>
  <c r="E522" i="11" s="1"/>
  <c r="F522" i="11" s="1"/>
  <c r="G449" i="11"/>
  <c r="H449" i="11" s="1"/>
  <c r="D449" i="11"/>
  <c r="E449" i="11" s="1"/>
  <c r="F449" i="11" s="1"/>
  <c r="G448" i="11"/>
  <c r="H448" i="11" s="1"/>
  <c r="D448" i="11"/>
  <c r="E448" i="11" s="1"/>
  <c r="F448" i="11" s="1"/>
  <c r="G447" i="11"/>
  <c r="H447" i="11" s="1"/>
  <c r="D447" i="11"/>
  <c r="E447" i="11" s="1"/>
  <c r="F447" i="11" s="1"/>
  <c r="C207" i="11"/>
  <c r="B207" i="11"/>
  <c r="D207" i="11" s="1"/>
  <c r="C206" i="11"/>
  <c r="B206" i="11"/>
  <c r="D206" i="11" s="1"/>
  <c r="C205" i="11"/>
  <c r="C431" i="11"/>
  <c r="C432" i="11"/>
  <c r="C433" i="11"/>
  <c r="C506" i="11"/>
  <c r="C507" i="11"/>
  <c r="C508" i="11"/>
  <c r="C581" i="11"/>
  <c r="C582" i="11"/>
  <c r="C583" i="11"/>
  <c r="B582" i="11"/>
  <c r="D582" i="11" s="1"/>
  <c r="B583" i="11"/>
  <c r="G583" i="11" s="1"/>
  <c r="B581" i="11"/>
  <c r="D581" i="11" s="1"/>
  <c r="B507" i="11"/>
  <c r="G507" i="11" s="1"/>
  <c r="H507" i="11" s="1"/>
  <c r="B508" i="11"/>
  <c r="D508" i="11" s="1"/>
  <c r="E508" i="11" s="1"/>
  <c r="F508" i="11" s="1"/>
  <c r="B506" i="11"/>
  <c r="D506" i="11" s="1"/>
  <c r="B432" i="11"/>
  <c r="G432" i="11" s="1"/>
  <c r="B433" i="11"/>
  <c r="D433" i="11" s="1"/>
  <c r="B431" i="11"/>
  <c r="D431" i="11" s="1"/>
  <c r="B205" i="11"/>
  <c r="D205" i="11" s="1"/>
  <c r="E59" i="5"/>
  <c r="E58" i="5"/>
  <c r="E52" i="5"/>
  <c r="E51" i="5"/>
  <c r="E50" i="5"/>
  <c r="E44" i="5"/>
  <c r="E43" i="5"/>
  <c r="E42" i="5"/>
  <c r="E36" i="5"/>
  <c r="E35" i="5"/>
  <c r="E34" i="5"/>
  <c r="E28" i="5"/>
  <c r="E27" i="5"/>
  <c r="E26" i="5"/>
  <c r="E827" i="11" l="1"/>
  <c r="F827" i="11" s="1"/>
  <c r="E67" i="9"/>
  <c r="E299" i="6"/>
  <c r="F299" i="6" s="1"/>
  <c r="E337" i="6"/>
  <c r="F337" i="6" s="1"/>
  <c r="E261" i="6"/>
  <c r="F261" i="6" s="1"/>
  <c r="G764" i="11"/>
  <c r="H293" i="5"/>
  <c r="H302" i="5"/>
  <c r="H394" i="5"/>
  <c r="H301" i="5"/>
  <c r="H393" i="5"/>
  <c r="H291" i="5"/>
  <c r="H299" i="5"/>
  <c r="H395" i="5"/>
  <c r="H300" i="5"/>
  <c r="H396" i="5"/>
  <c r="H292" i="5"/>
  <c r="H290" i="5"/>
  <c r="G265" i="11"/>
  <c r="H265" i="11" s="1"/>
  <c r="D265" i="11"/>
  <c r="E265" i="11" s="1"/>
  <c r="F265" i="11" s="1"/>
  <c r="C259" i="11"/>
  <c r="C321" i="11"/>
  <c r="C347" i="11"/>
  <c r="C410" i="11"/>
  <c r="C472" i="11"/>
  <c r="C498" i="11"/>
  <c r="C560" i="11"/>
  <c r="C622" i="11"/>
  <c r="C648" i="11"/>
  <c r="C272" i="11"/>
  <c r="C334" i="11"/>
  <c r="C397" i="11"/>
  <c r="C423" i="11"/>
  <c r="C485" i="11"/>
  <c r="C547" i="11"/>
  <c r="C573" i="11"/>
  <c r="C635" i="11"/>
  <c r="C287" i="11"/>
  <c r="C379" i="11"/>
  <c r="C438" i="11"/>
  <c r="C529" i="11"/>
  <c r="C588" i="11"/>
  <c r="C212" i="11"/>
  <c r="C246" i="11"/>
  <c r="C303" i="11"/>
  <c r="C363" i="11"/>
  <c r="C454" i="11"/>
  <c r="C513" i="11"/>
  <c r="C604" i="11"/>
  <c r="C228" i="11"/>
  <c r="H392" i="5"/>
  <c r="C532" i="11"/>
  <c r="E536" i="11" s="1"/>
  <c r="C457" i="11"/>
  <c r="E461" i="11" s="1"/>
  <c r="C607" i="11"/>
  <c r="H384" i="5"/>
  <c r="H386" i="5"/>
  <c r="H383" i="5"/>
  <c r="H387" i="5"/>
  <c r="H385" i="5"/>
  <c r="D374" i="11"/>
  <c r="E374" i="11" s="1"/>
  <c r="F374" i="11" s="1"/>
  <c r="D372" i="11"/>
  <c r="E372" i="11" s="1"/>
  <c r="F372" i="11" s="1"/>
  <c r="D373" i="11"/>
  <c r="E373" i="11" s="1"/>
  <c r="F373" i="11" s="1"/>
  <c r="K209" i="11"/>
  <c r="K205" i="11"/>
  <c r="K585" i="11"/>
  <c r="K583" i="11"/>
  <c r="K509" i="11"/>
  <c r="K507" i="11"/>
  <c r="K435" i="11"/>
  <c r="K433" i="11"/>
  <c r="F160" i="5" s="1"/>
  <c r="K359" i="11"/>
  <c r="K357" i="11"/>
  <c r="K284" i="11"/>
  <c r="K282" i="11"/>
  <c r="K206" i="11"/>
  <c r="K506" i="11"/>
  <c r="K356" i="11"/>
  <c r="K207" i="11"/>
  <c r="K584" i="11"/>
  <c r="K582" i="11"/>
  <c r="K510" i="11"/>
  <c r="K508" i="11"/>
  <c r="G160" i="5" s="1"/>
  <c r="K434" i="11"/>
  <c r="K432" i="11"/>
  <c r="K360" i="11"/>
  <c r="K358" i="11"/>
  <c r="E160" i="5" s="1"/>
  <c r="K283" i="11"/>
  <c r="K281" i="11"/>
  <c r="K208" i="11"/>
  <c r="K581" i="11"/>
  <c r="K431" i="11"/>
  <c r="K280" i="11"/>
  <c r="G297" i="11"/>
  <c r="H297" i="11" s="1"/>
  <c r="E498" i="5"/>
  <c r="F498" i="5" s="1"/>
  <c r="E493" i="5"/>
  <c r="F493" i="5" s="1"/>
  <c r="G382" i="5"/>
  <c r="E400" i="5" s="1"/>
  <c r="F400" i="5" s="1"/>
  <c r="F499" i="5"/>
  <c r="E492" i="5"/>
  <c r="F492" i="5" s="1"/>
  <c r="E497" i="5"/>
  <c r="F497" i="5" s="1"/>
  <c r="E298" i="11"/>
  <c r="F298" i="11" s="1"/>
  <c r="G298" i="11"/>
  <c r="H298" i="11" s="1"/>
  <c r="E296" i="11"/>
  <c r="F296" i="11" s="1"/>
  <c r="G296" i="11"/>
  <c r="H296" i="11" s="1"/>
  <c r="E297" i="11"/>
  <c r="F297" i="11" s="1"/>
  <c r="E615" i="11"/>
  <c r="F615" i="11" s="1"/>
  <c r="E553" i="11"/>
  <c r="F553" i="11" s="1"/>
  <c r="H568" i="11"/>
  <c r="H566" i="11"/>
  <c r="H641" i="11"/>
  <c r="E555" i="11"/>
  <c r="F555" i="11" s="1"/>
  <c r="H554" i="11"/>
  <c r="E567" i="11"/>
  <c r="F567" i="11" s="1"/>
  <c r="H616" i="11"/>
  <c r="G280" i="11"/>
  <c r="H280" i="11" s="1"/>
  <c r="E617" i="11"/>
  <c r="F617" i="11" s="1"/>
  <c r="H628" i="11"/>
  <c r="D616" i="11"/>
  <c r="E616" i="11" s="1"/>
  <c r="F616" i="11" s="1"/>
  <c r="D628" i="11"/>
  <c r="E628" i="11" s="1"/>
  <c r="F628" i="11" s="1"/>
  <c r="D540" i="11"/>
  <c r="E540" i="11" s="1"/>
  <c r="F540" i="11" s="1"/>
  <c r="H629" i="11"/>
  <c r="D630" i="11"/>
  <c r="E630" i="11" s="1"/>
  <c r="F630" i="11" s="1"/>
  <c r="H643" i="11"/>
  <c r="H340" i="11"/>
  <c r="H342" i="11"/>
  <c r="H493" i="11"/>
  <c r="H540" i="11"/>
  <c r="H630" i="11"/>
  <c r="E642" i="11"/>
  <c r="F642" i="11" s="1"/>
  <c r="D643" i="11"/>
  <c r="E643" i="11" s="1"/>
  <c r="F643" i="11" s="1"/>
  <c r="D641" i="11"/>
  <c r="E641" i="11" s="1"/>
  <c r="F641" i="11" s="1"/>
  <c r="G615" i="11"/>
  <c r="H615" i="11" s="1"/>
  <c r="G617" i="11"/>
  <c r="H617" i="11" s="1"/>
  <c r="G642" i="11"/>
  <c r="H642" i="11" s="1"/>
  <c r="D629" i="11"/>
  <c r="E629" i="11" s="1"/>
  <c r="F629" i="11" s="1"/>
  <c r="D467" i="11"/>
  <c r="E467" i="11" s="1"/>
  <c r="F467" i="11" s="1"/>
  <c r="H478" i="11"/>
  <c r="H480" i="11"/>
  <c r="H491" i="11"/>
  <c r="D492" i="11"/>
  <c r="E492" i="11" s="1"/>
  <c r="F492" i="11" s="1"/>
  <c r="H541" i="11"/>
  <c r="D542" i="11"/>
  <c r="E542" i="11" s="1"/>
  <c r="F542" i="11" s="1"/>
  <c r="H465" i="11"/>
  <c r="H479" i="11"/>
  <c r="H492" i="11"/>
  <c r="H542" i="11"/>
  <c r="D478" i="11"/>
  <c r="E478" i="11" s="1"/>
  <c r="F478" i="11" s="1"/>
  <c r="D541" i="11"/>
  <c r="E541" i="11" s="1"/>
  <c r="F541" i="11" s="1"/>
  <c r="D566" i="11"/>
  <c r="E566" i="11" s="1"/>
  <c r="F566" i="11" s="1"/>
  <c r="G567" i="11"/>
  <c r="H567" i="11" s="1"/>
  <c r="D568" i="11"/>
  <c r="E568" i="11" s="1"/>
  <c r="F568" i="11" s="1"/>
  <c r="H466" i="11"/>
  <c r="G553" i="11"/>
  <c r="H553" i="11" s="1"/>
  <c r="D554" i="11"/>
  <c r="E554" i="11" s="1"/>
  <c r="F554" i="11" s="1"/>
  <c r="G555" i="11"/>
  <c r="H555" i="11" s="1"/>
  <c r="D465" i="11"/>
  <c r="E465" i="11" s="1"/>
  <c r="F465" i="11" s="1"/>
  <c r="D480" i="11"/>
  <c r="E480" i="11" s="1"/>
  <c r="F480" i="11" s="1"/>
  <c r="H467" i="11"/>
  <c r="H392" i="11"/>
  <c r="H418" i="11"/>
  <c r="D466" i="11"/>
  <c r="E466" i="11" s="1"/>
  <c r="F466" i="11" s="1"/>
  <c r="D491" i="11"/>
  <c r="E491" i="11" s="1"/>
  <c r="F491" i="11" s="1"/>
  <c r="D493" i="11"/>
  <c r="E493" i="11" s="1"/>
  <c r="F493" i="11" s="1"/>
  <c r="D479" i="11"/>
  <c r="E479" i="11" s="1"/>
  <c r="F479" i="11" s="1"/>
  <c r="G356" i="11"/>
  <c r="H356" i="11" s="1"/>
  <c r="B364" i="11" s="1"/>
  <c r="H404" i="11"/>
  <c r="H417" i="11"/>
  <c r="E280" i="11"/>
  <c r="F280" i="11" s="1"/>
  <c r="D390" i="11"/>
  <c r="E390" i="11" s="1"/>
  <c r="F390" i="11" s="1"/>
  <c r="D327" i="11"/>
  <c r="E327" i="11" s="1"/>
  <c r="F327" i="11" s="1"/>
  <c r="H390" i="11"/>
  <c r="H391" i="11"/>
  <c r="D392" i="11"/>
  <c r="E392" i="11" s="1"/>
  <c r="F392" i="11" s="1"/>
  <c r="E403" i="11"/>
  <c r="F403" i="11" s="1"/>
  <c r="E405" i="11"/>
  <c r="F405" i="11" s="1"/>
  <c r="H416" i="11"/>
  <c r="D417" i="11"/>
  <c r="E417" i="11" s="1"/>
  <c r="F417" i="11" s="1"/>
  <c r="H314" i="11"/>
  <c r="H357" i="11"/>
  <c r="D391" i="11"/>
  <c r="E391" i="11" s="1"/>
  <c r="F391" i="11" s="1"/>
  <c r="D416" i="11"/>
  <c r="E416" i="11" s="1"/>
  <c r="F416" i="11" s="1"/>
  <c r="D418" i="11"/>
  <c r="E418" i="11" s="1"/>
  <c r="F418" i="11" s="1"/>
  <c r="G403" i="11"/>
  <c r="H403" i="11" s="1"/>
  <c r="D404" i="11"/>
  <c r="E404" i="11" s="1"/>
  <c r="F404" i="11" s="1"/>
  <c r="G405" i="11"/>
  <c r="H405" i="11" s="1"/>
  <c r="H327" i="11"/>
  <c r="E341" i="11"/>
  <c r="F341" i="11" s="1"/>
  <c r="D329" i="11"/>
  <c r="E329" i="11" s="1"/>
  <c r="F329" i="11" s="1"/>
  <c r="H315" i="11"/>
  <c r="D316" i="11"/>
  <c r="E316" i="11" s="1"/>
  <c r="F316" i="11" s="1"/>
  <c r="H329" i="11"/>
  <c r="D314" i="11"/>
  <c r="E314" i="11" s="1"/>
  <c r="F314" i="11" s="1"/>
  <c r="H316" i="11"/>
  <c r="H328" i="11"/>
  <c r="D357" i="11"/>
  <c r="E357" i="11" s="1"/>
  <c r="F357" i="11" s="1"/>
  <c r="E356" i="11"/>
  <c r="F356" i="11" s="1"/>
  <c r="B367" i="11" s="1"/>
  <c r="D386" i="11" s="1"/>
  <c r="D315" i="11"/>
  <c r="E315" i="11" s="1"/>
  <c r="F315" i="11" s="1"/>
  <c r="D340" i="11"/>
  <c r="E340" i="11" s="1"/>
  <c r="F340" i="11" s="1"/>
  <c r="G341" i="11"/>
  <c r="H341" i="11" s="1"/>
  <c r="D342" i="11"/>
  <c r="E342" i="11" s="1"/>
  <c r="F342" i="11" s="1"/>
  <c r="D328" i="11"/>
  <c r="E328" i="11" s="1"/>
  <c r="F328" i="11" s="1"/>
  <c r="E358" i="11"/>
  <c r="F358" i="11" s="1"/>
  <c r="G358" i="11"/>
  <c r="H358" i="11" s="1"/>
  <c r="D253" i="11"/>
  <c r="E253" i="11" s="1"/>
  <c r="F253" i="11" s="1"/>
  <c r="D281" i="11"/>
  <c r="E281" i="11" s="1"/>
  <c r="F281" i="11" s="1"/>
  <c r="H281" i="11"/>
  <c r="E282" i="11"/>
  <c r="F282" i="11" s="1"/>
  <c r="G282" i="11"/>
  <c r="H282" i="11" s="1"/>
  <c r="H254" i="11"/>
  <c r="H253" i="11"/>
  <c r="H252" i="11"/>
  <c r="D252" i="11"/>
  <c r="E252" i="11" s="1"/>
  <c r="F252" i="11" s="1"/>
  <c r="D254" i="11"/>
  <c r="E254" i="11" s="1"/>
  <c r="F254" i="11" s="1"/>
  <c r="E240" i="11"/>
  <c r="F240" i="11" s="1"/>
  <c r="G239" i="11"/>
  <c r="H239" i="11" s="1"/>
  <c r="E239" i="11"/>
  <c r="F239" i="11" s="1"/>
  <c r="E241" i="11"/>
  <c r="F241" i="11" s="1"/>
  <c r="G241" i="11"/>
  <c r="H241" i="11" s="1"/>
  <c r="G240" i="11"/>
  <c r="H240" i="11" s="1"/>
  <c r="D222" i="11"/>
  <c r="E222" i="11" s="1"/>
  <c r="F222" i="11" s="1"/>
  <c r="C455" i="11"/>
  <c r="C605" i="11"/>
  <c r="D138" i="5" s="1"/>
  <c r="G294" i="5" s="1"/>
  <c r="C380" i="11"/>
  <c r="C530" i="11"/>
  <c r="H221" i="11"/>
  <c r="G223" i="11"/>
  <c r="H223" i="11" s="1"/>
  <c r="E433" i="11"/>
  <c r="F433" i="11" s="1"/>
  <c r="E581" i="11"/>
  <c r="F581" i="11" s="1"/>
  <c r="H222" i="11"/>
  <c r="E223" i="11"/>
  <c r="F223" i="11" s="1"/>
  <c r="D221" i="11"/>
  <c r="E221" i="11" s="1"/>
  <c r="F221" i="11" s="1"/>
  <c r="E431" i="11"/>
  <c r="F431" i="11" s="1"/>
  <c r="B442" i="11" s="1"/>
  <c r="D461" i="11" s="1"/>
  <c r="H432" i="11"/>
  <c r="E582" i="11"/>
  <c r="F582" i="11" s="1"/>
  <c r="E506" i="11"/>
  <c r="F506" i="11" s="1"/>
  <c r="B517" i="11" s="1"/>
  <c r="D536" i="11" s="1"/>
  <c r="H583" i="11"/>
  <c r="E207" i="11"/>
  <c r="F207" i="11" s="1"/>
  <c r="E206" i="11"/>
  <c r="F206" i="11" s="1"/>
  <c r="E205" i="11"/>
  <c r="F205" i="11" s="1"/>
  <c r="D432" i="11"/>
  <c r="E432" i="11" s="1"/>
  <c r="F432" i="11" s="1"/>
  <c r="D507" i="11"/>
  <c r="E507" i="11" s="1"/>
  <c r="F507" i="11" s="1"/>
  <c r="D583" i="11"/>
  <c r="E583" i="11" s="1"/>
  <c r="F583" i="11" s="1"/>
  <c r="G431" i="11"/>
  <c r="H431" i="11" s="1"/>
  <c r="B439" i="11" s="1"/>
  <c r="G433" i="11"/>
  <c r="H433" i="11" s="1"/>
  <c r="G506" i="11"/>
  <c r="H506" i="11" s="1"/>
  <c r="B514" i="11" s="1"/>
  <c r="G508" i="11"/>
  <c r="H508" i="11" s="1"/>
  <c r="G581" i="11"/>
  <c r="H581" i="11" s="1"/>
  <c r="G207" i="11"/>
  <c r="H207" i="11" s="1"/>
  <c r="G205" i="11"/>
  <c r="H205" i="11" s="1"/>
  <c r="L827" i="11" l="1"/>
  <c r="K827" i="11"/>
  <c r="N827" i="11"/>
  <c r="S827" i="11"/>
  <c r="I827" i="11"/>
  <c r="Q827" i="11"/>
  <c r="P827" i="11"/>
  <c r="J827" i="11"/>
  <c r="R827" i="11"/>
  <c r="H827" i="11"/>
  <c r="G827" i="11"/>
  <c r="O827" i="11"/>
  <c r="M827" i="11"/>
  <c r="B827" i="11"/>
  <c r="B440" i="11"/>
  <c r="F454" i="11" s="1"/>
  <c r="B288" i="11"/>
  <c r="B289" i="11" s="1"/>
  <c r="C134" i="5" s="1"/>
  <c r="B291" i="11"/>
  <c r="D310" i="11" s="1"/>
  <c r="B592" i="11"/>
  <c r="D611" i="11" s="1"/>
  <c r="E611" i="11"/>
  <c r="D146" i="5"/>
  <c r="G303" i="5" s="1"/>
  <c r="B216" i="11"/>
  <c r="D235" i="11" s="1"/>
  <c r="B349" i="11"/>
  <c r="D485" i="5" s="1"/>
  <c r="C231" i="11"/>
  <c r="E235" i="11" s="1"/>
  <c r="B500" i="11"/>
  <c r="D487" i="5" s="1"/>
  <c r="B248" i="11"/>
  <c r="D298" i="5" s="1"/>
  <c r="B425" i="11"/>
  <c r="D486" i="5" s="1"/>
  <c r="B323" i="11"/>
  <c r="D299" i="5" s="1"/>
  <c r="B474" i="11"/>
  <c r="D301" i="5" s="1"/>
  <c r="B650" i="11"/>
  <c r="D489" i="5" s="1"/>
  <c r="B549" i="11"/>
  <c r="D302" i="5" s="1"/>
  <c r="B399" i="11"/>
  <c r="D300" i="5" s="1"/>
  <c r="B575" i="11"/>
  <c r="D488" i="5" s="1"/>
  <c r="B624" i="11"/>
  <c r="D303" i="5" s="1"/>
  <c r="C382" i="11"/>
  <c r="E386" i="11" s="1"/>
  <c r="B261" i="11"/>
  <c r="D391" i="5" s="1"/>
  <c r="B412" i="11"/>
  <c r="D393" i="5" s="1"/>
  <c r="B336" i="11"/>
  <c r="D392" i="5" s="1"/>
  <c r="B487" i="11"/>
  <c r="D394" i="5" s="1"/>
  <c r="B562" i="11"/>
  <c r="D395" i="5" s="1"/>
  <c r="C306" i="11"/>
  <c r="E310" i="11" s="1"/>
  <c r="B637" i="11"/>
  <c r="D396" i="5" s="1"/>
  <c r="B443" i="11"/>
  <c r="B518" i="11"/>
  <c r="B515" i="11"/>
  <c r="F529" i="11" s="1"/>
  <c r="F494" i="5"/>
  <c r="E87" i="10"/>
  <c r="L432" i="11"/>
  <c r="L434" i="11"/>
  <c r="L431" i="11"/>
  <c r="L433" i="11"/>
  <c r="L435" i="11"/>
  <c r="L208" i="11"/>
  <c r="L207" i="11"/>
  <c r="C160" i="5" s="1"/>
  <c r="L206" i="11"/>
  <c r="L209" i="11"/>
  <c r="L508" i="11"/>
  <c r="L510" i="11"/>
  <c r="L507" i="11"/>
  <c r="L509" i="11"/>
  <c r="L506" i="11"/>
  <c r="L582" i="11"/>
  <c r="L584" i="11"/>
  <c r="L581" i="11"/>
  <c r="L583" i="11"/>
  <c r="H160" i="5" s="1"/>
  <c r="L585" i="11"/>
  <c r="L281" i="11"/>
  <c r="L283" i="11"/>
  <c r="D160" i="5" s="1"/>
  <c r="L280" i="11"/>
  <c r="L282" i="11"/>
  <c r="L284" i="11"/>
  <c r="L205" i="11"/>
  <c r="L358" i="11"/>
  <c r="L360" i="11"/>
  <c r="L357" i="11"/>
  <c r="L359" i="11"/>
  <c r="L356" i="11"/>
  <c r="G391" i="5"/>
  <c r="E405" i="5" s="1"/>
  <c r="F405" i="5" s="1"/>
  <c r="B411" i="11"/>
  <c r="D384" i="5" s="1"/>
  <c r="B623" i="11"/>
  <c r="D294" i="5" s="1"/>
  <c r="B260" i="11"/>
  <c r="D382" i="5" s="1"/>
  <c r="B398" i="11"/>
  <c r="D291" i="5" s="1"/>
  <c r="B486" i="11"/>
  <c r="D385" i="5" s="1"/>
  <c r="B499" i="11"/>
  <c r="D478" i="5" s="1"/>
  <c r="B322" i="11"/>
  <c r="D290" i="5" s="1"/>
  <c r="B247" i="11"/>
  <c r="D289" i="5" s="1"/>
  <c r="B574" i="11"/>
  <c r="D479" i="5" s="1"/>
  <c r="B335" i="11"/>
  <c r="D383" i="5" s="1"/>
  <c r="B424" i="11"/>
  <c r="D477" i="5" s="1"/>
  <c r="B548" i="11"/>
  <c r="D293" i="5" s="1"/>
  <c r="B649" i="11"/>
  <c r="D480" i="5" s="1"/>
  <c r="B561" i="11"/>
  <c r="D386" i="5" s="1"/>
  <c r="B473" i="11"/>
  <c r="D292" i="5" s="1"/>
  <c r="B348" i="11"/>
  <c r="D476" i="5" s="1"/>
  <c r="B636" i="11"/>
  <c r="D387" i="5" s="1"/>
  <c r="C304" i="11"/>
  <c r="D134" i="5" s="1"/>
  <c r="G137" i="5"/>
  <c r="F137" i="5"/>
  <c r="E137" i="5"/>
  <c r="C137" i="5"/>
  <c r="G145" i="5"/>
  <c r="F145" i="5"/>
  <c r="E145" i="5"/>
  <c r="C145" i="5"/>
  <c r="G143" i="5"/>
  <c r="F143" i="5"/>
  <c r="E143" i="5"/>
  <c r="C143" i="5"/>
  <c r="G135" i="5"/>
  <c r="F135" i="5"/>
  <c r="E135" i="5"/>
  <c r="C135" i="5"/>
  <c r="G144" i="5"/>
  <c r="F144" i="5"/>
  <c r="E144" i="5"/>
  <c r="C144" i="5"/>
  <c r="G136" i="5"/>
  <c r="F136" i="5"/>
  <c r="E136" i="5"/>
  <c r="C136" i="5"/>
  <c r="B368" i="11"/>
  <c r="C386" i="11" s="1"/>
  <c r="B365" i="11"/>
  <c r="F379" i="11" s="1"/>
  <c r="C229" i="11"/>
  <c r="D133" i="5" s="1"/>
  <c r="G289" i="5" s="1"/>
  <c r="E307" i="5" s="1"/>
  <c r="D48" i="10"/>
  <c r="F67" i="9" l="1"/>
  <c r="D141" i="5"/>
  <c r="G298" i="5" s="1"/>
  <c r="E312" i="5" s="1"/>
  <c r="G134" i="5"/>
  <c r="B292" i="11"/>
  <c r="C310" i="11" s="1"/>
  <c r="F310" i="11" s="1"/>
  <c r="G310" i="11" s="1"/>
  <c r="D162" i="5" s="1"/>
  <c r="G146" i="5"/>
  <c r="F316" i="5"/>
  <c r="G316" i="5" s="1"/>
  <c r="E53" i="10" s="1"/>
  <c r="B593" i="11"/>
  <c r="C146" i="5" s="1"/>
  <c r="F303" i="5" s="1"/>
  <c r="H303" i="5" s="1"/>
  <c r="D142" i="5"/>
  <c r="B217" i="11"/>
  <c r="C235" i="11" s="1"/>
  <c r="F532" i="11"/>
  <c r="C536" i="11"/>
  <c r="F536" i="11" s="1"/>
  <c r="F457" i="11"/>
  <c r="C461" i="11"/>
  <c r="F461" i="11" s="1"/>
  <c r="F386" i="11"/>
  <c r="F382" i="11"/>
  <c r="G142" i="5"/>
  <c r="F502" i="5"/>
  <c r="G502" i="5" s="1"/>
  <c r="F409" i="5"/>
  <c r="G409" i="5" s="1"/>
  <c r="E73" i="10" s="1"/>
  <c r="F391" i="5"/>
  <c r="D312" i="5"/>
  <c r="D400" i="5"/>
  <c r="E65" i="10" s="1"/>
  <c r="D405" i="5"/>
  <c r="D307" i="5"/>
  <c r="E45" i="10" s="1"/>
  <c r="C395" i="5"/>
  <c r="E395" i="5" s="1"/>
  <c r="C299" i="5"/>
  <c r="C485" i="5"/>
  <c r="E485" i="5" s="1"/>
  <c r="C394" i="5"/>
  <c r="E394" i="5" s="1"/>
  <c r="C303" i="5"/>
  <c r="E303" i="5" s="1"/>
  <c r="C302" i="5"/>
  <c r="E302" i="5" s="1"/>
  <c r="C393" i="5"/>
  <c r="E393" i="5" s="1"/>
  <c r="C391" i="5"/>
  <c r="C392" i="5"/>
  <c r="E392" i="5" s="1"/>
  <c r="C484" i="5"/>
  <c r="C396" i="5"/>
  <c r="E396" i="5" s="1"/>
  <c r="C301" i="5"/>
  <c r="E301" i="5" s="1"/>
  <c r="C488" i="5"/>
  <c r="E488" i="5" s="1"/>
  <c r="C487" i="5"/>
  <c r="E487" i="5" s="1"/>
  <c r="C489" i="5"/>
  <c r="E489" i="5" s="1"/>
  <c r="C486" i="5"/>
  <c r="E486" i="5" s="1"/>
  <c r="C300" i="5"/>
  <c r="E300" i="5" s="1"/>
  <c r="C298" i="5"/>
  <c r="E298" i="5" s="1"/>
  <c r="F303" i="11"/>
  <c r="E134" i="5" s="1"/>
  <c r="G141" i="5"/>
  <c r="C142" i="5" l="1"/>
  <c r="F12" i="10"/>
  <c r="F312" i="5"/>
  <c r="F306" i="11"/>
  <c r="E142" i="5" s="1"/>
  <c r="F231" i="11"/>
  <c r="E141" i="5" s="1"/>
  <c r="C611" i="11"/>
  <c r="F611" i="11" s="1"/>
  <c r="G611" i="11" s="1"/>
  <c r="H162" i="5" s="1"/>
  <c r="F607" i="11"/>
  <c r="E146" i="5" s="1"/>
  <c r="C141" i="5"/>
  <c r="F298" i="5" s="1"/>
  <c r="H298" i="5" s="1"/>
  <c r="E313" i="5" s="1"/>
  <c r="D161" i="5"/>
  <c r="G461" i="11"/>
  <c r="F162" i="5" s="1"/>
  <c r="F161" i="5"/>
  <c r="G536" i="11"/>
  <c r="G162" i="5" s="1"/>
  <c r="G161" i="5"/>
  <c r="G386" i="11"/>
  <c r="E162" i="5" s="1"/>
  <c r="E161" i="5"/>
  <c r="E404" i="5"/>
  <c r="H391" i="5"/>
  <c r="E406" i="5" s="1"/>
  <c r="F289" i="5"/>
  <c r="F382" i="5"/>
  <c r="D497" i="5"/>
  <c r="E299" i="5"/>
  <c r="D313" i="5" s="1"/>
  <c r="E48" i="10" s="1"/>
  <c r="D311" i="5"/>
  <c r="E391" i="5"/>
  <c r="D406" i="5" s="1"/>
  <c r="E68" i="10" s="1"/>
  <c r="D404" i="5"/>
  <c r="C142" i="11"/>
  <c r="C141" i="11"/>
  <c r="C140" i="11"/>
  <c r="B142" i="11"/>
  <c r="D142" i="11" s="1"/>
  <c r="B141" i="11"/>
  <c r="D141" i="11" s="1"/>
  <c r="B140" i="11"/>
  <c r="C98" i="11"/>
  <c r="C99" i="11"/>
  <c r="C100" i="11"/>
  <c r="C101" i="11"/>
  <c r="C102" i="11"/>
  <c r="C103" i="11"/>
  <c r="C104" i="11"/>
  <c r="C105" i="11"/>
  <c r="C106" i="11"/>
  <c r="C107" i="11"/>
  <c r="E40" i="9" l="1"/>
  <c r="E45" i="9" s="1"/>
  <c r="D53" i="9" s="1"/>
  <c r="H161" i="5"/>
  <c r="E311" i="5"/>
  <c r="F311" i="5" s="1"/>
  <c r="D140" i="11"/>
  <c r="E140" i="11" s="1"/>
  <c r="F140" i="11" s="1"/>
  <c r="E142" i="11"/>
  <c r="F142" i="11" s="1"/>
  <c r="B110" i="11"/>
  <c r="E141" i="11"/>
  <c r="F141" i="11" s="1"/>
  <c r="F404" i="5"/>
  <c r="E399" i="5"/>
  <c r="F399" i="5" s="1"/>
  <c r="H382" i="5"/>
  <c r="E401" i="5" s="1"/>
  <c r="H289" i="5"/>
  <c r="G142" i="11"/>
  <c r="G141" i="11"/>
  <c r="E149" i="5"/>
  <c r="E148" i="5" s="1"/>
  <c r="G12" i="10" s="1"/>
  <c r="F313" i="5"/>
  <c r="F406" i="5"/>
  <c r="E231" i="4" l="1"/>
  <c r="E196" i="4"/>
  <c r="E226" i="4"/>
  <c r="E156" i="4"/>
  <c r="E191" i="4"/>
  <c r="B145" i="11"/>
  <c r="F401" i="5" l="1"/>
  <c r="E67" i="10"/>
  <c r="D348" i="3" l="1"/>
  <c r="C85" i="10" s="1"/>
  <c r="D289" i="3"/>
  <c r="C65" i="10" s="1"/>
  <c r="D337" i="3"/>
  <c r="D330" i="3"/>
  <c r="D323" i="3"/>
  <c r="D278" i="3"/>
  <c r="D271" i="3"/>
  <c r="D264" i="3"/>
  <c r="E241" i="3"/>
  <c r="D221" i="3" l="1"/>
  <c r="D214" i="3"/>
  <c r="D207" i="3"/>
  <c r="D79" i="10"/>
  <c r="D59" i="10"/>
  <c r="D78" i="10"/>
  <c r="D58" i="10"/>
  <c r="D39" i="10"/>
  <c r="D38" i="10"/>
  <c r="D124" i="11" l="1"/>
  <c r="D123" i="11"/>
  <c r="D122" i="11"/>
  <c r="D121" i="11"/>
  <c r="D120" i="11"/>
  <c r="B107" i="11"/>
  <c r="C806" i="11" s="1"/>
  <c r="B106" i="11"/>
  <c r="C805" i="11" s="1"/>
  <c r="B105" i="11"/>
  <c r="C804" i="11" s="1"/>
  <c r="B104" i="11"/>
  <c r="C803" i="11" s="1"/>
  <c r="B103" i="11"/>
  <c r="C802" i="11" s="1"/>
  <c r="B102" i="11"/>
  <c r="C801" i="11" s="1"/>
  <c r="B101" i="11"/>
  <c r="B100" i="11"/>
  <c r="C799" i="11" s="1"/>
  <c r="B99" i="11"/>
  <c r="C798" i="11" s="1"/>
  <c r="D800" i="11" l="1"/>
  <c r="E800" i="11"/>
  <c r="F800" i="11"/>
  <c r="D799" i="11"/>
  <c r="E799" i="11"/>
  <c r="F799" i="11"/>
  <c r="D803" i="11"/>
  <c r="E803" i="11"/>
  <c r="F803" i="11"/>
  <c r="D804" i="11"/>
  <c r="E804" i="11"/>
  <c r="F804" i="11"/>
  <c r="B798" i="11"/>
  <c r="D798" i="11"/>
  <c r="E798" i="11"/>
  <c r="F802" i="11"/>
  <c r="D802" i="11"/>
  <c r="E802" i="11"/>
  <c r="D806" i="11"/>
  <c r="E806" i="11"/>
  <c r="F801" i="11"/>
  <c r="D801" i="11"/>
  <c r="E801" i="11"/>
  <c r="F805" i="11"/>
  <c r="D805" i="11"/>
  <c r="E805" i="11"/>
  <c r="B800" i="11"/>
  <c r="D104" i="11"/>
  <c r="B803" i="11"/>
  <c r="D107" i="11"/>
  <c r="B806" i="11"/>
  <c r="D103" i="11"/>
  <c r="B802" i="11"/>
  <c r="D102" i="11"/>
  <c r="B801" i="11"/>
  <c r="D106" i="11"/>
  <c r="B805" i="11"/>
  <c r="D105" i="11"/>
  <c r="B804" i="11"/>
  <c r="B127" i="11"/>
  <c r="E170" i="6"/>
  <c r="D51" i="3"/>
  <c r="D37" i="3"/>
  <c r="C69" i="11"/>
  <c r="F109" i="7" l="1"/>
  <c r="H17" i="10" s="1"/>
  <c r="E17" i="10"/>
  <c r="E124" i="7"/>
  <c r="E111" i="3"/>
  <c r="B760" i="11"/>
  <c r="E163" i="6" s="1"/>
  <c r="F455" i="11"/>
  <c r="F533" i="11"/>
  <c r="F458" i="11"/>
  <c r="F383" i="11"/>
  <c r="F380" i="11"/>
  <c r="F530" i="11"/>
  <c r="F307" i="11"/>
  <c r="F142" i="5" s="1"/>
  <c r="F608" i="11"/>
  <c r="F146" i="5" s="1"/>
  <c r="F232" i="11"/>
  <c r="F141" i="5" s="1"/>
  <c r="F304" i="11"/>
  <c r="F134" i="5" s="1"/>
  <c r="E152" i="5"/>
  <c r="E151" i="5" s="1"/>
  <c r="H12" i="10" s="1"/>
  <c r="H142" i="11"/>
  <c r="E103" i="11"/>
  <c r="C70" i="11"/>
  <c r="C71" i="11"/>
  <c r="C67" i="11"/>
  <c r="E294" i="3" l="1"/>
  <c r="E237" i="3"/>
  <c r="E353" i="3"/>
  <c r="D116" i="11"/>
  <c r="E116" i="11" s="1"/>
  <c r="D118" i="11"/>
  <c r="E118" i="11" s="1"/>
  <c r="C813" i="11" s="1"/>
  <c r="D101" i="11"/>
  <c r="E101" i="11" s="1"/>
  <c r="C800" i="11" s="1"/>
  <c r="D117" i="11"/>
  <c r="E117" i="11" s="1"/>
  <c r="D100" i="11"/>
  <c r="E100" i="11" s="1"/>
  <c r="H14" i="10"/>
  <c r="D99" i="11"/>
  <c r="E99" i="11" s="1"/>
  <c r="F798" i="11" s="1"/>
  <c r="E102" i="11"/>
  <c r="E104" i="11"/>
  <c r="E105" i="11"/>
  <c r="E124" i="11"/>
  <c r="F819" i="11" s="1"/>
  <c r="E123" i="11"/>
  <c r="E122" i="11"/>
  <c r="E121" i="11"/>
  <c r="E107" i="11"/>
  <c r="F806" i="11" s="1"/>
  <c r="E106" i="11"/>
  <c r="E120" i="11"/>
  <c r="B112" i="11"/>
  <c r="B98" i="11"/>
  <c r="C797" i="11" s="1"/>
  <c r="C91" i="11"/>
  <c r="B91" i="11"/>
  <c r="D91" i="11" s="1"/>
  <c r="C90" i="11"/>
  <c r="B90" i="11"/>
  <c r="D90" i="11" s="1"/>
  <c r="C89" i="11"/>
  <c r="C150" i="11" l="1"/>
  <c r="D150" i="11" s="1"/>
  <c r="F811" i="11"/>
  <c r="F820" i="11" s="1"/>
  <c r="G39" i="9" s="1"/>
  <c r="G45" i="9" s="1"/>
  <c r="D55" i="9" s="1"/>
  <c r="D797" i="11"/>
  <c r="D796" i="11" s="1"/>
  <c r="D807" i="11" s="1"/>
  <c r="E16" i="9" s="1"/>
  <c r="F797" i="11"/>
  <c r="F796" i="11" s="1"/>
  <c r="F807" i="11" s="1"/>
  <c r="G16" i="9" s="1"/>
  <c r="C796" i="11"/>
  <c r="C807" i="11" s="1"/>
  <c r="D16" i="9" s="1"/>
  <c r="D22" i="9" s="1"/>
  <c r="F29" i="9" s="1"/>
  <c r="E89" i="11"/>
  <c r="F89" i="11" s="1"/>
  <c r="E91" i="11"/>
  <c r="F91" i="11" s="1"/>
  <c r="E90" i="11"/>
  <c r="F90" i="11" s="1"/>
  <c r="G90" i="11"/>
  <c r="H90" i="11" s="1"/>
  <c r="F150" i="11" l="1"/>
  <c r="G150" i="11" s="1"/>
  <c r="E127" i="3" s="1"/>
  <c r="D127" i="3"/>
  <c r="G22" i="9"/>
  <c r="F32" i="9" s="1"/>
  <c r="C820" i="11"/>
  <c r="D39" i="9" s="1"/>
  <c r="B94" i="11"/>
  <c r="B82" i="11" s="1"/>
  <c r="G265" i="6"/>
  <c r="F53" i="10" s="1"/>
  <c r="D352" i="3" l="1"/>
  <c r="F294" i="3"/>
  <c r="F353" i="3"/>
  <c r="F237" i="3"/>
  <c r="C52" i="11"/>
  <c r="G206" i="11" l="1"/>
  <c r="H206" i="11" s="1"/>
  <c r="B213" i="11" s="1"/>
  <c r="G582" i="11"/>
  <c r="H582" i="11" s="1"/>
  <c r="B589" i="11" s="1"/>
  <c r="B811" i="11"/>
  <c r="D293" i="3"/>
  <c r="E86" i="3"/>
  <c r="D236" i="3"/>
  <c r="B812" i="11"/>
  <c r="B799" i="11"/>
  <c r="D232" i="3"/>
  <c r="C45" i="10" s="1"/>
  <c r="G140" i="11"/>
  <c r="H140" i="11" s="1"/>
  <c r="G91" i="11"/>
  <c r="H91" i="11" s="1"/>
  <c r="G89" i="11"/>
  <c r="H89" i="11" s="1"/>
  <c r="H141" i="11"/>
  <c r="C290" i="5" l="1"/>
  <c r="E290" i="5" s="1"/>
  <c r="C383" i="5"/>
  <c r="E383" i="5" s="1"/>
  <c r="C480" i="5"/>
  <c r="E480" i="5" s="1"/>
  <c r="C382" i="5"/>
  <c r="C385" i="5"/>
  <c r="E385" i="5" s="1"/>
  <c r="G133" i="5"/>
  <c r="C478" i="5"/>
  <c r="E478" i="5" s="1"/>
  <c r="C293" i="5"/>
  <c r="E293" i="5" s="1"/>
  <c r="C291" i="5"/>
  <c r="E291" i="5" s="1"/>
  <c r="B214" i="11"/>
  <c r="C292" i="5"/>
  <c r="E292" i="5" s="1"/>
  <c r="C289" i="5"/>
  <c r="C386" i="5"/>
  <c r="E386" i="5" s="1"/>
  <c r="C294" i="5"/>
  <c r="E294" i="5" s="1"/>
  <c r="C387" i="5"/>
  <c r="E387" i="5" s="1"/>
  <c r="C479" i="5"/>
  <c r="E479" i="5" s="1"/>
  <c r="C384" i="5"/>
  <c r="E384" i="5" s="1"/>
  <c r="C477" i="5"/>
  <c r="E477" i="5" s="1"/>
  <c r="C475" i="5"/>
  <c r="C476" i="5"/>
  <c r="E476" i="5" s="1"/>
  <c r="G138" i="5"/>
  <c r="B590" i="11"/>
  <c r="B820" i="11"/>
  <c r="C39" i="9" s="1"/>
  <c r="C45" i="9" s="1"/>
  <c r="D51" i="9" s="1"/>
  <c r="B93" i="11"/>
  <c r="B144" i="11"/>
  <c r="C12" i="10" l="1"/>
  <c r="C133" i="5"/>
  <c r="F228" i="11"/>
  <c r="E289" i="5"/>
  <c r="D308" i="5" s="1"/>
  <c r="D306" i="5"/>
  <c r="E44" i="10" s="1"/>
  <c r="D399" i="5"/>
  <c r="E64" i="10" s="1"/>
  <c r="E382" i="5"/>
  <c r="D401" i="5" s="1"/>
  <c r="F604" i="11"/>
  <c r="C138" i="5"/>
  <c r="F294" i="5" s="1"/>
  <c r="D492" i="5"/>
  <c r="E84" i="10" s="1"/>
  <c r="H267" i="11"/>
  <c r="D267" i="11"/>
  <c r="E267" i="11" s="1"/>
  <c r="F267" i="11" s="1"/>
  <c r="F307" i="5"/>
  <c r="E138" i="5" l="1"/>
  <c r="F605" i="11"/>
  <c r="F138" i="5" s="1"/>
  <c r="H294" i="5"/>
  <c r="E308" i="5" s="1"/>
  <c r="E47" i="10" s="1"/>
  <c r="E306" i="5"/>
  <c r="E219" i="5"/>
  <c r="E46" i="10"/>
  <c r="E66" i="10"/>
  <c r="E220" i="5"/>
  <c r="E133" i="5"/>
  <c r="F229" i="11"/>
  <c r="F133" i="5" s="1"/>
  <c r="F235" i="11"/>
  <c r="C149" i="5" l="1"/>
  <c r="C148" i="5" s="1"/>
  <c r="D12" i="10" s="1"/>
  <c r="C161" i="5"/>
  <c r="D266" i="11"/>
  <c r="E266" i="11" s="1"/>
  <c r="G266" i="11"/>
  <c r="H266" i="11" s="1"/>
  <c r="B273" i="11" s="1"/>
  <c r="D475" i="5" s="1"/>
  <c r="F306" i="5"/>
  <c r="F308" i="5"/>
  <c r="C152" i="5" l="1"/>
  <c r="C151" i="5" s="1"/>
  <c r="E12" i="10" s="1"/>
  <c r="F266" i="11"/>
  <c r="B274" i="11" s="1"/>
  <c r="D484" i="5" s="1"/>
  <c r="E475" i="5"/>
  <c r="D494" i="5" s="1"/>
  <c r="D493" i="5"/>
  <c r="E85" i="10" s="1"/>
  <c r="E797" i="11" l="1"/>
  <c r="E796" i="11" s="1"/>
  <c r="E807" i="11" s="1"/>
  <c r="F16" i="9" s="1"/>
  <c r="D498" i="5"/>
  <c r="E484" i="5"/>
  <c r="D499" i="5" s="1"/>
  <c r="E88" i="10" s="1"/>
  <c r="B147" i="11"/>
  <c r="E221" i="5"/>
  <c r="E222" i="5" s="1"/>
  <c r="E86" i="10"/>
  <c r="F22" i="9" l="1"/>
  <c r="F31" i="9" s="1"/>
  <c r="D354" i="3"/>
  <c r="B80" i="11"/>
  <c r="D295" i="3"/>
  <c r="F15" i="10"/>
  <c r="D238" i="3"/>
  <c r="E79" i="3" l="1"/>
  <c r="B131" i="11"/>
  <c r="E117" i="3" s="1"/>
  <c r="F184" i="3"/>
  <c r="C48" i="10"/>
  <c r="I48" i="10" s="1"/>
  <c r="F186" i="3"/>
  <c r="C88" i="10"/>
  <c r="I88" i="10" s="1"/>
  <c r="F185" i="3"/>
  <c r="C68" i="10"/>
  <c r="I68" i="10" s="1"/>
  <c r="E352" i="3" l="1"/>
  <c r="F352" i="3" s="1"/>
  <c r="E293" i="3"/>
  <c r="F293" i="3" s="1"/>
  <c r="E236" i="3"/>
  <c r="F236" i="3" s="1"/>
  <c r="E295" i="3"/>
  <c r="F295" i="3" s="1"/>
  <c r="E238" i="3"/>
  <c r="F238" i="3" s="1"/>
  <c r="E354" i="3"/>
  <c r="F354" i="3" s="1"/>
  <c r="D24" i="10"/>
  <c r="D25" i="10"/>
  <c r="D26" i="10"/>
  <c r="G15" i="10"/>
  <c r="B134" i="11"/>
  <c r="E121" i="3" s="1"/>
  <c r="F187" i="3"/>
  <c r="D27" i="10" l="1"/>
  <c r="H15" i="10"/>
  <c r="E695" i="11"/>
  <c r="C68" i="11"/>
  <c r="D115" i="11" l="1"/>
  <c r="E115" i="11" s="1"/>
  <c r="D98" i="11"/>
  <c r="E98" i="11" s="1"/>
  <c r="D119" i="11"/>
  <c r="E119" i="11" s="1"/>
  <c r="D191" i="4"/>
  <c r="B160" i="11"/>
  <c r="D256" i="6"/>
  <c r="B158" i="11"/>
  <c r="B162" i="11"/>
  <c r="E684" i="11"/>
  <c r="E698" i="11"/>
  <c r="E699" i="11"/>
  <c r="E741" i="11"/>
  <c r="E740" i="11"/>
  <c r="E737" i="11"/>
  <c r="B161" i="11"/>
  <c r="B163" i="11"/>
  <c r="B159" i="11"/>
  <c r="D294" i="6"/>
  <c r="B164" i="11"/>
  <c r="E685" i="11"/>
  <c r="E694" i="11"/>
  <c r="E686" i="11"/>
  <c r="E739" i="11"/>
  <c r="E742" i="11"/>
  <c r="D332" i="6"/>
  <c r="E696" i="11"/>
  <c r="E697" i="11"/>
  <c r="E735" i="11"/>
  <c r="E743" i="11"/>
  <c r="D226" i="4"/>
  <c r="F226" i="4" s="1"/>
  <c r="E734" i="11"/>
  <c r="B165" i="11"/>
  <c r="B157" i="11"/>
  <c r="E687" i="11"/>
  <c r="E736" i="11"/>
  <c r="E738" i="11"/>
  <c r="B109" i="11" l="1"/>
  <c r="B81" i="11" s="1"/>
  <c r="B79" i="11" s="1"/>
  <c r="B797" i="11"/>
  <c r="B796" i="11" s="1"/>
  <c r="B807" i="11" s="1"/>
  <c r="C16" i="9" s="1"/>
  <c r="B751" i="11"/>
  <c r="B707" i="11" s="1"/>
  <c r="C154" i="6" s="1"/>
  <c r="G357" i="3"/>
  <c r="C93" i="10" s="1"/>
  <c r="I93" i="10" s="1"/>
  <c r="G298" i="3"/>
  <c r="C73" i="10" s="1"/>
  <c r="I73" i="10" s="1"/>
  <c r="D347" i="3"/>
  <c r="D231" i="3"/>
  <c r="D288" i="3"/>
  <c r="E810" i="11"/>
  <c r="E820" i="11" s="1"/>
  <c r="F39" i="9" s="1"/>
  <c r="B126" i="11"/>
  <c r="D65" i="10"/>
  <c r="B701" i="11"/>
  <c r="B662" i="11" s="1"/>
  <c r="F85" i="10"/>
  <c r="F45" i="10"/>
  <c r="D45" i="10"/>
  <c r="D85" i="10"/>
  <c r="F65" i="10"/>
  <c r="C30" i="4" l="1"/>
  <c r="E155" i="4" s="1"/>
  <c r="B183" i="11"/>
  <c r="D225" i="4"/>
  <c r="F225" i="4" s="1"/>
  <c r="D190" i="4"/>
  <c r="D64" i="10" s="1"/>
  <c r="D155" i="4"/>
  <c r="B130" i="11"/>
  <c r="B146" i="11"/>
  <c r="G241" i="3"/>
  <c r="C53" i="10" s="1"/>
  <c r="I53" i="10" s="1"/>
  <c r="D32" i="10" s="1"/>
  <c r="G32" i="10" s="1"/>
  <c r="C22" i="9"/>
  <c r="F28" i="9" s="1"/>
  <c r="C145" i="9"/>
  <c r="C108" i="9"/>
  <c r="C182" i="9"/>
  <c r="C64" i="9"/>
  <c r="C86" i="3"/>
  <c r="C15" i="10" s="1"/>
  <c r="I85" i="10"/>
  <c r="I65" i="10"/>
  <c r="I45" i="10"/>
  <c r="E294" i="6"/>
  <c r="F294" i="6" s="1"/>
  <c r="E256" i="6"/>
  <c r="F256" i="6" s="1"/>
  <c r="E332" i="6"/>
  <c r="F332" i="6" s="1"/>
  <c r="F45" i="9"/>
  <c r="D54" i="9" s="1"/>
  <c r="C84" i="10"/>
  <c r="D349" i="3"/>
  <c r="C79" i="3"/>
  <c r="E231" i="3" s="1"/>
  <c r="C111" i="3"/>
  <c r="C44" i="10"/>
  <c r="D233" i="3"/>
  <c r="C64" i="10"/>
  <c r="D290" i="3"/>
  <c r="C117" i="3"/>
  <c r="B659" i="11"/>
  <c r="D331" i="6"/>
  <c r="D293" i="6"/>
  <c r="D255" i="6"/>
  <c r="D84" i="10" l="1"/>
  <c r="C62" i="4"/>
  <c r="B184" i="11"/>
  <c r="C67" i="4" s="1"/>
  <c r="D192" i="4"/>
  <c r="D227" i="4"/>
  <c r="F227" i="4" s="1"/>
  <c r="E824" i="11"/>
  <c r="P824" i="11" s="1"/>
  <c r="F64" i="9"/>
  <c r="E64" i="9"/>
  <c r="E349" i="3"/>
  <c r="E290" i="3"/>
  <c r="E233" i="3"/>
  <c r="E288" i="3"/>
  <c r="F288" i="3" s="1"/>
  <c r="E347" i="3"/>
  <c r="F347" i="3" s="1"/>
  <c r="F231" i="3"/>
  <c r="E289" i="3"/>
  <c r="F289" i="3" s="1"/>
  <c r="E232" i="3"/>
  <c r="F232" i="3" s="1"/>
  <c r="E348" i="3"/>
  <c r="F348" i="3" s="1"/>
  <c r="E186" i="3"/>
  <c r="C86" i="10"/>
  <c r="B133" i="11"/>
  <c r="C66" i="10"/>
  <c r="E185" i="3"/>
  <c r="C46" i="10"/>
  <c r="E184" i="3"/>
  <c r="C86" i="6"/>
  <c r="B756" i="11"/>
  <c r="B759" i="11" s="1"/>
  <c r="C163" i="6" s="1"/>
  <c r="C93" i="6"/>
  <c r="C14" i="10" s="1"/>
  <c r="F64" i="10"/>
  <c r="I64" i="10" s="1"/>
  <c r="D295" i="6"/>
  <c r="F44" i="10"/>
  <c r="D257" i="6"/>
  <c r="F84" i="10"/>
  <c r="D333" i="6"/>
  <c r="D15" i="10"/>
  <c r="I84" i="10" l="1"/>
  <c r="E128" i="4"/>
  <c r="D86" i="10"/>
  <c r="D66" i="10"/>
  <c r="E127" i="4"/>
  <c r="O824" i="11"/>
  <c r="F824" i="11"/>
  <c r="J824" i="11"/>
  <c r="M824" i="11"/>
  <c r="Q824" i="11"/>
  <c r="G824" i="11"/>
  <c r="R824" i="11"/>
  <c r="I824" i="11"/>
  <c r="K824" i="11"/>
  <c r="S824" i="11"/>
  <c r="N824" i="11"/>
  <c r="L824" i="11"/>
  <c r="H824" i="11"/>
  <c r="U824" i="11"/>
  <c r="W824" i="11"/>
  <c r="B824" i="11"/>
  <c r="X824" i="11"/>
  <c r="T824" i="11"/>
  <c r="V824" i="11"/>
  <c r="E293" i="6"/>
  <c r="F293" i="6" s="1"/>
  <c r="E255" i="6"/>
  <c r="F255" i="6" s="1"/>
  <c r="E331" i="6"/>
  <c r="F331" i="6" s="1"/>
  <c r="C121" i="3"/>
  <c r="E15" i="10" s="1"/>
  <c r="E187" i="3"/>
  <c r="C158" i="6"/>
  <c r="D44" i="10"/>
  <c r="I44" i="10" s="1"/>
  <c r="D157" i="4"/>
  <c r="E224" i="6"/>
  <c r="F46" i="10"/>
  <c r="E225" i="6"/>
  <c r="F66" i="10"/>
  <c r="I66" i="10" s="1"/>
  <c r="F86" i="10"/>
  <c r="E226" i="6"/>
  <c r="E14" i="10"/>
  <c r="C67" i="10"/>
  <c r="F290" i="3"/>
  <c r="C47" i="10"/>
  <c r="F233" i="3"/>
  <c r="F349" i="3"/>
  <c r="C87" i="10"/>
  <c r="D45" i="9"/>
  <c r="D52" i="9" s="1"/>
  <c r="I86" i="10" l="1"/>
  <c r="C26" i="10" s="1"/>
  <c r="C25" i="10"/>
  <c r="D14" i="10"/>
  <c r="E333" i="6"/>
  <c r="F87" i="10" s="1"/>
  <c r="E295" i="6"/>
  <c r="F67" i="10" s="1"/>
  <c r="E257" i="6"/>
  <c r="F47" i="10" s="1"/>
  <c r="E126" i="4"/>
  <c r="E129" i="4" s="1"/>
  <c r="D46" i="10"/>
  <c r="E227" i="6"/>
  <c r="I46" i="10" l="1"/>
  <c r="C24" i="10" s="1"/>
  <c r="C27" i="10" s="1"/>
  <c r="F257" i="6"/>
  <c r="F295" i="6"/>
  <c r="F333" i="6"/>
  <c r="D68" i="9" l="1"/>
  <c r="D66" i="9"/>
  <c r="D69" i="9"/>
  <c r="D64" i="9"/>
  <c r="D67" i="9"/>
  <c r="E17" i="9"/>
  <c r="E22" i="9" s="1"/>
  <c r="F30" i="9" s="1"/>
  <c r="C65" i="9" l="1"/>
  <c r="C146" i="9"/>
  <c r="C151" i="9" s="1"/>
  <c r="C183" i="9"/>
  <c r="C188" i="9" s="1"/>
  <c r="C109" i="9"/>
  <c r="C114" i="9" s="1"/>
  <c r="C70" i="9" l="1"/>
  <c r="E65" i="9"/>
  <c r="E825" i="11"/>
  <c r="I825" i="11" s="1"/>
  <c r="E225" i="4" l="1"/>
  <c r="E13" i="10"/>
  <c r="E18" i="10" s="1"/>
  <c r="F70" i="9"/>
  <c r="C73" i="9"/>
  <c r="F825" i="11"/>
  <c r="B825" i="11"/>
  <c r="D65" i="9" s="1"/>
  <c r="G825" i="11"/>
  <c r="H825" i="11"/>
  <c r="E190" i="4" l="1"/>
  <c r="D13" i="10"/>
  <c r="D18" i="10" s="1"/>
  <c r="F65" i="9"/>
  <c r="E230" i="4"/>
  <c r="E195" i="4"/>
  <c r="E160" i="4"/>
  <c r="E232" i="4" l="1"/>
  <c r="E162" i="4"/>
  <c r="E67" i="4"/>
  <c r="H13" i="10" s="1"/>
  <c r="H18" i="10" s="1"/>
  <c r="E227" i="4"/>
  <c r="E157" i="4"/>
  <c r="E192" i="4"/>
  <c r="D74" i="4"/>
  <c r="E197" i="4"/>
  <c r="G13" i="10"/>
  <c r="G18" i="10" s="1"/>
  <c r="E101" i="2"/>
  <c r="E102" i="2"/>
  <c r="D87" i="10" l="1"/>
  <c r="I87" i="10" s="1"/>
  <c r="D67" i="10"/>
  <c r="I67" i="10" s="1"/>
  <c r="D47" i="10"/>
  <c r="I47" i="10" s="1"/>
</calcChain>
</file>

<file path=xl/sharedStrings.xml><?xml version="1.0" encoding="utf-8"?>
<sst xmlns="http://schemas.openxmlformats.org/spreadsheetml/2006/main" count="6207" uniqueCount="2768">
  <si>
    <t>שם היזם</t>
  </si>
  <si>
    <t>מספר זיהוי</t>
  </si>
  <si>
    <t>שנת יסוד</t>
  </si>
  <si>
    <t>בעלי שליטה ביזם</t>
  </si>
  <si>
    <t>שם</t>
  </si>
  <si>
    <t>אחוז בעלות</t>
  </si>
  <si>
    <t>אזרחות</t>
  </si>
  <si>
    <t>כתובת</t>
  </si>
  <si>
    <t>תפקיד</t>
  </si>
  <si>
    <t>דוא"ל</t>
  </si>
  <si>
    <t>תיאור הפרויקט</t>
  </si>
  <si>
    <t>מגזר הפעילות</t>
  </si>
  <si>
    <t>יחידת המדידה</t>
  </si>
  <si>
    <t>פירוט אופן המדידה והניטור של נתוני הפרויקט</t>
  </si>
  <si>
    <t>סוג המכשיר המודד</t>
  </si>
  <si>
    <t>חברה פרטית</t>
  </si>
  <si>
    <t>חברה ציבורית</t>
  </si>
  <si>
    <t>שותפות</t>
  </si>
  <si>
    <t>רשומה</t>
  </si>
  <si>
    <t>עמותה</t>
  </si>
  <si>
    <t>רשות מקומית</t>
  </si>
  <si>
    <t>תאגיד עירוני</t>
  </si>
  <si>
    <t>אחר (פרט)</t>
  </si>
  <si>
    <t>פירוט:</t>
  </si>
  <si>
    <t>תחום פעילות היזם</t>
  </si>
  <si>
    <t>ניתן להוסיף מספר שורות כמספר בעלי השליטה</t>
  </si>
  <si>
    <t>כן</t>
  </si>
  <si>
    <t>לא</t>
  </si>
  <si>
    <t>תעשייתי וחקלאי</t>
  </si>
  <si>
    <t>ניתן להוסיף שורות ככל הנדרש</t>
  </si>
  <si>
    <t>לא ידוע</t>
  </si>
  <si>
    <t>ניתן להוסיף שורות נוספות כפי הנדרש</t>
  </si>
  <si>
    <t>תדירות המדידה</t>
  </si>
  <si>
    <t>למילוי ע"י היזם</t>
  </si>
  <si>
    <t>תוצאת חישוב</t>
  </si>
  <si>
    <t>נציגים מוסמכים מטעם היזם- שמות אנשי קשר</t>
  </si>
  <si>
    <t>הפרמטר המנוטר</t>
  </si>
  <si>
    <t>המסחר והשירותים</t>
  </si>
  <si>
    <t>מוניציפאלי</t>
  </si>
  <si>
    <t>רשימת ההשקעות בפרויקט</t>
  </si>
  <si>
    <t>סה"כ תמיכה מבוקשת ( ₪)</t>
  </si>
  <si>
    <t>מקרא</t>
  </si>
  <si>
    <t>על תוכנית הניטור לכלול את המרכיבים הבאים:</t>
  </si>
  <si>
    <t>הבהרות כלליות</t>
  </si>
  <si>
    <t>שורת חישוב</t>
  </si>
  <si>
    <t>סוג היזם (סעיף 3.1)</t>
  </si>
  <si>
    <t>כן/לא (שימוש כללי)</t>
  </si>
  <si>
    <t>מגזר הפעילות (סעיף 2.1)</t>
  </si>
  <si>
    <t>התקנה ראשונה (סעיף 2.5)</t>
  </si>
  <si>
    <t>היקף סיוע מבוקש לטון הפחתה בשנה אחת (tCO2e/₪)</t>
  </si>
  <si>
    <t>תאריך תחילת ביצוע השקעה בפרויקט</t>
  </si>
  <si>
    <t>תאריך סיום ביצוע ההשקעה בפרויקט ותחילת ההפחתות בפועל</t>
  </si>
  <si>
    <t>היקף סיוע מבוקש לטון הפחתה בפועל (tCO2e/₪)</t>
  </si>
  <si>
    <t>שנה</t>
  </si>
  <si>
    <t>חודש</t>
  </si>
  <si>
    <t>שורת חישוב:</t>
  </si>
  <si>
    <t>חשמל</t>
  </si>
  <si>
    <t>סולר</t>
  </si>
  <si>
    <t>גז טבעי</t>
  </si>
  <si>
    <t>מזוט</t>
  </si>
  <si>
    <t>ליטר</t>
  </si>
  <si>
    <t>תיאור</t>
  </si>
  <si>
    <t>מקור אנרגיה א</t>
  </si>
  <si>
    <t>מקור אנרגיה ב</t>
  </si>
  <si>
    <t>מקור אנרגיה ג</t>
  </si>
  <si>
    <t>החישובים מבוססים על מתולוגיה מאושרת ממנגנון ה CDM באו"ם:</t>
  </si>
  <si>
    <t>ק"ג</t>
  </si>
  <si>
    <t>קוט"ש</t>
  </si>
  <si>
    <t>MMBTU</t>
  </si>
  <si>
    <t>מקור אנרגיה</t>
  </si>
  <si>
    <t>גפ"מ</t>
  </si>
  <si>
    <t>סה"כ צריכה שנתית</t>
  </si>
  <si>
    <t>פליטות שנתיות (טון פד"ח)</t>
  </si>
  <si>
    <t>יחידת מדידה (צריכה שנתית)</t>
  </si>
  <si>
    <t>טבלא 1: מקורות אנרגיה וצריכה שנתית</t>
  </si>
  <si>
    <t>יחידות מקדם הפליטה</t>
  </si>
  <si>
    <t>מקדם הפליטה</t>
  </si>
  <si>
    <t>מקור הנתונים</t>
  </si>
  <si>
    <t>tCO2e/L</t>
  </si>
  <si>
    <t>tCO2e/KWh</t>
  </si>
  <si>
    <t>המרה מ MMBTU ל TJ עבור גז טבעי:</t>
  </si>
  <si>
    <t>מקדם פליטה</t>
  </si>
  <si>
    <t>tCO2e/MMBTU</t>
  </si>
  <si>
    <t>tCO2e/Kg</t>
  </si>
  <si>
    <t>IIE: Energy efficiency and fuel switching measures for buildings</t>
  </si>
  <si>
    <t xml:space="preserve">בקשה לתמיכה בפרויקט הפחתת פליטות גזי חממה 
התייעלות אנרגטית במערכות מיזוג אוויר
</t>
  </si>
  <si>
    <t>כלי חישובי זה מיועד לפרויקטים העוסקים בהתייעלות אנרגטית במערכות מיזוג אוויר במבנים</t>
  </si>
  <si>
    <t>רכיב 1</t>
  </si>
  <si>
    <t>מספר שנים עבורן יסופקו נתונים</t>
  </si>
  <si>
    <t>יחידת מידה</t>
  </si>
  <si>
    <t>יחידת תפוקה</t>
  </si>
  <si>
    <t>צריכת אנרגיה של מערכת המיזוג- חישוב בהיעדר מדידות ישירות</t>
  </si>
  <si>
    <t>צריכת אנרגיה של מערכת המיזוג- שימוש במדידות ישירות</t>
  </si>
  <si>
    <t>יש לעשות שימוש בחלק זה באם אין בנמצא מדידה ישירה של צריכת האנרגיה של מערכת המיזוג.</t>
  </si>
  <si>
    <t>פרמטר</t>
  </si>
  <si>
    <t>שימוש במדידות ישירות:</t>
  </si>
  <si>
    <t>סה"כ פליטות אם התבצעו מדידות:</t>
  </si>
  <si>
    <t>שימוש בחישובים:</t>
  </si>
  <si>
    <t>tCO2e/TJ</t>
  </si>
  <si>
    <t>חישוב פליטות פרויקט</t>
  </si>
  <si>
    <t>תפוקה צפויה:</t>
  </si>
  <si>
    <t>ההפחתה הצפויה</t>
  </si>
  <si>
    <t>ליחידת התפוקה שנבחרה</t>
  </si>
  <si>
    <t>פליטות הפרויקט בשנה:</t>
  </si>
  <si>
    <t>צריכת מקור אנרגיה א'
יש לציין גם את סוג הדלק</t>
  </si>
  <si>
    <t>תפוקה בפועל</t>
  </si>
  <si>
    <t>רכיב 2</t>
  </si>
  <si>
    <t>רכיב 3</t>
  </si>
  <si>
    <t>רכיב 4</t>
  </si>
  <si>
    <t>רכיב 5</t>
  </si>
  <si>
    <t>רכיב 6</t>
  </si>
  <si>
    <t>סה"כ פליטות בשנה:</t>
  </si>
  <si>
    <t>ערך הנתון</t>
  </si>
  <si>
    <t>מקור הנתון</t>
  </si>
  <si>
    <t>סה"כ צריכת אנרגיה שנתית</t>
  </si>
  <si>
    <t>א. ניטור של צריכת האנרגיה של מערכת המיזוג בלבד- צריכת חשמל ודלקים נוספים (באם נעשה בהם שימוש).</t>
  </si>
  <si>
    <t>ב. ניטור של התפוקה בפועל, על פי יחידת התפוקה שנבחרה בחלק ד'.</t>
  </si>
  <si>
    <t>טבלא 2: המרה ל CO2 (סעיף4.1.1)</t>
  </si>
  <si>
    <t>בסעיף זה ניתן להזין את צריכת האנרגיה הכוללת של מערכת המיזוג לפי מקור (חשמל, מזוט וכו').</t>
  </si>
  <si>
    <t>רכיב 7</t>
  </si>
  <si>
    <t>רכיב 8</t>
  </si>
  <si>
    <t>רכיב 9</t>
  </si>
  <si>
    <t>רכיב 10</t>
  </si>
  <si>
    <t>אפס (לשם חישוב והגדרת תאים)</t>
  </si>
  <si>
    <t>טבלא 3 המרה ל CO2 מ KWH (סעיף 4.1.2)</t>
  </si>
  <si>
    <t>נתון זה מייצג את היחס בין סך האנרגיה שהוזנה למערכת מכל מקור אנרגיה (כפול מקדם הפליטה הרלבנטי)</t>
  </si>
  <si>
    <t>טבלא 3 המרה ל CO2 מיחידות אנרגיה (חישוב בינים לסעיף 4.1.2)</t>
  </si>
  <si>
    <t>ניטור</t>
  </si>
  <si>
    <t>סה"כ פליטות בשנה בפרויקט :</t>
  </si>
  <si>
    <t>צריכת אנרגיה שנתית בפרויקט</t>
  </si>
  <si>
    <t>האם התיאור מלא?</t>
  </si>
  <si>
    <t>הערות</t>
  </si>
  <si>
    <t>חוסרים</t>
  </si>
  <si>
    <t>תוספות</t>
  </si>
  <si>
    <t>נימוק להבדל</t>
  </si>
  <si>
    <t>האם רמת הפליטות המוצגת נכונה?</t>
  </si>
  <si>
    <t>הערות כלליות לתוכנית הניטור:</t>
  </si>
  <si>
    <t>סיכום חוות דעת</t>
  </si>
  <si>
    <t>נתון יזם</t>
  </si>
  <si>
    <t>נתון מתוקן- להזנה בדו"ח</t>
  </si>
  <si>
    <t>תוקף אסמכתא</t>
  </si>
  <si>
    <t>האם לא ניתן לחשב את פקטור הפליטות ליח' תפוקה (שורת עזר):</t>
  </si>
  <si>
    <t>מקדם המרה מטרה ג'אול לקוט"ש:</t>
  </si>
  <si>
    <t>חישוב חסכון במקורות אנרגיה</t>
  </si>
  <si>
    <t>צריכה שנתית צפויה בפרויקט (ex ante)</t>
  </si>
  <si>
    <t>חיסכון שנתי צפוי</t>
  </si>
  <si>
    <t>יחידת מדידה</t>
  </si>
  <si>
    <t>חסכון שנתי צפוי</t>
  </si>
  <si>
    <t>אחוז חיסכון צפוי</t>
  </si>
  <si>
    <t>ח.פ/ מספר רישום או זיהוי על פי חוק</t>
  </si>
  <si>
    <t>צורת התאגדות</t>
  </si>
  <si>
    <t>מנכ"ל</t>
  </si>
  <si>
    <t xml:space="preserve"> אנשי הקשר יהיו מוסמכים לחייב את היזם, לפנות למשרד בשם היזם, ולקבל הודעות/ הנחיות עבורו. היזם יהיה רשאי להחליף את הנציג המוסמך באמצעות הודעה בכתב למשרד. אנשי הקשר יהיו מנכ"ל וסמנכ"ל כספים/חשב</t>
  </si>
  <si>
    <t>סמנכ"ל כספים/ חשב</t>
  </si>
  <si>
    <t>כתובת למשלוח דואר</t>
  </si>
  <si>
    <t>יחדות תפוקה</t>
  </si>
  <si>
    <t>שטח בניין (מ"ר)</t>
  </si>
  <si>
    <t>שעות פעילות (שנה)</t>
  </si>
  <si>
    <t>אחר (פרט בהערות)</t>
  </si>
  <si>
    <t>סה"כ צריכת אנרגיה אם התבצעו מדידות:</t>
  </si>
  <si>
    <t>צריכת אנרגיה מהפרויקט בשנה:</t>
  </si>
  <si>
    <t>יחידות פקטור המרה</t>
  </si>
  <si>
    <t>TJ/MMBTU</t>
  </si>
  <si>
    <t>TJ/KG</t>
  </si>
  <si>
    <t>TJ/KWh</t>
  </si>
  <si>
    <t>TJ/Liter</t>
  </si>
  <si>
    <t>פקטור המרה</t>
  </si>
  <si>
    <t>http://www.preciseconversions.com/Energy.aspx</t>
  </si>
  <si>
    <t>סה"כ צריכת אנרגיה שנתית (TJ)</t>
  </si>
  <si>
    <t>מקדם אנרגיה</t>
  </si>
  <si>
    <t>הפחתה צפויה לשנה (גזי חממה):</t>
  </si>
  <si>
    <t>הפחתה צפויה לשנה (אנרגיה):</t>
  </si>
  <si>
    <t>סה"כ הפחתה צפויה (גזי חממה):</t>
  </si>
  <si>
    <t>סה"כ הפחתה צפויה (אנרגיה):</t>
  </si>
  <si>
    <t>סה"כ אנרגיה נצרכת בשנה בפרויקט:</t>
  </si>
  <si>
    <t>יום</t>
  </si>
  <si>
    <t>תיעוד שינויים בפרויקט</t>
  </si>
  <si>
    <t>האם חלו שינויים בפרויקט בהשוואה לבקשה כפי שאושרה בוועדה?</t>
  </si>
  <si>
    <t>אם כן, האם השינויים אושרו בוועדה?</t>
  </si>
  <si>
    <t>פירוט השינויים:</t>
  </si>
  <si>
    <t xml:space="preserve">סה"כ הפחתה בתקופות הדיווח </t>
  </si>
  <si>
    <t>תאריך תחילת תקופת הדיווח</t>
  </si>
  <si>
    <t>תאריך סיום תקופת הדיווח</t>
  </si>
  <si>
    <t>סה"כ הפחתת פליטות (tCO2e)</t>
  </si>
  <si>
    <t>תקופת דיווח מספר 1</t>
  </si>
  <si>
    <t>תקופת דיווח מספר 2</t>
  </si>
  <si>
    <t>תקופת דיווח מספר 3</t>
  </si>
  <si>
    <t>סה"כ הפחתת פליטות</t>
  </si>
  <si>
    <t>מקור האנרגיה</t>
  </si>
  <si>
    <t>יחידות</t>
  </si>
  <si>
    <t>תיעוד שינויים בתוכנית הניטור</t>
  </si>
  <si>
    <t>האם חלו שינויים בתוכנית הניטור בהשוואה לבקשה כפי שאושרה בוועדה?</t>
  </si>
  <si>
    <t>תקופת דיווח 1</t>
  </si>
  <si>
    <t>התקופה המדווחת</t>
  </si>
  <si>
    <t>על תקופת הדיווח להקיף 12 חודשים מלאים רצופים (שנה מלאה)</t>
  </si>
  <si>
    <t>תקלות ואירועים חריגים</t>
  </si>
  <si>
    <t>תאריך</t>
  </si>
  <si>
    <t xml:space="preserve">תיאור </t>
  </si>
  <si>
    <t>פתרון</t>
  </si>
  <si>
    <t>השפעה על חישובי הפחתה</t>
  </si>
  <si>
    <t>יש להתייחס רק לתקלות המשפיעות על חישובי ההפחתה</t>
  </si>
  <si>
    <t>תוצאות הניטור בפועל</t>
  </si>
  <si>
    <t>כמות שנתית בפועל בתקופת הדיווח</t>
  </si>
  <si>
    <t>סיכום הפחתת הפליטות</t>
  </si>
  <si>
    <t>בתקופת הדיווח</t>
  </si>
  <si>
    <t>כפי שהוערכו בעת הרישום במנגנון</t>
  </si>
  <si>
    <t>הפרש באחוזים</t>
  </si>
  <si>
    <t>הסבר ההפרש</t>
  </si>
  <si>
    <t xml:space="preserve"> באם ההפרש בין ההפחתה כפי שהוערכה בעת הרישום במנגנון לבין ההפחתה בתקופת הדיווח עולה על 20% יש להסביר את השינוי.</t>
  </si>
  <si>
    <t>פליטות בפרויקט (tCO2e)</t>
  </si>
  <si>
    <t>הפחתת פליטות (tCO2e)</t>
  </si>
  <si>
    <t>סיכום צריכות הדלקים בתקופת הדיווח לכלל האתרים המנוטרים</t>
  </si>
  <si>
    <t>צריכה בתקופת הדיווח</t>
  </si>
  <si>
    <t>חסכון בפועל</t>
  </si>
  <si>
    <t>תקופת דיווח 2</t>
  </si>
  <si>
    <t>האם חלו בתקופת הדיווח שינויים בפרויקט כפי שאושר בוועדה</t>
  </si>
  <si>
    <t>האם חלו בתקופת הדיווח שינויים בתוכנית הניטור כפי שאושרה בוועדה</t>
  </si>
  <si>
    <t>תקופת דיווח 3</t>
  </si>
  <si>
    <t>סיכום הפחתת אנרגיה נצרכת</t>
  </si>
  <si>
    <t xml:space="preserve">בקשה לתמיכה בפרויקט הפחתת פליטות גזי חממה </t>
  </si>
  <si>
    <t>אתר</t>
  </si>
  <si>
    <t>סה"כ הפחתת פליטות בשנה (tCO2e)</t>
  </si>
  <si>
    <t>האם רמת הצריכה המוצגת נכונה?</t>
  </si>
  <si>
    <t>על יחידת התפוקה הנבחרת לשקף את רמת הפעילות השנתית במבנה. לדוג': שטח בניין, שעות פעילות משרד.</t>
  </si>
  <si>
    <t xml:space="preserve">האם רמת הפחתת הפליטות המוצגת נכונה?
</t>
  </si>
  <si>
    <t xml:space="preserve">האם רמת הפחתת הצריכה המוצגת נכונה?
</t>
  </si>
  <si>
    <t>הזן את הכמות הצפויה של יחידות המידה לאורך הפרויקט</t>
  </si>
  <si>
    <t>סה"כ השקעה לפי תוכנית העסקית</t>
  </si>
  <si>
    <t>הערות כלליות:</t>
  </si>
  <si>
    <t xml:space="preserve">בקשה לתמיכה בפרויקט להפחתת פליטות גזי חממה בתחום התאורה
</t>
  </si>
  <si>
    <t>כלי חישובי זה מיועד לפרויקטים העוסקים בהתייעלות אנרגטית במערכות תאורה</t>
  </si>
  <si>
    <t>IIC: Demand-side energy efficiency activities for specific technologies</t>
  </si>
  <si>
    <t>הערות כלליות לחישובי פליטות הפרויקט:</t>
  </si>
  <si>
    <t>ב.1 היזם נדרש להוכיח כי סוג היחידות הישנות והחדשות שנכללו בפרויקט בפועל תואם את שהוצהר בטופס זה.</t>
  </si>
  <si>
    <t>ב.2 על היזם להראות כי התכונות הפיסיקליות (הספק ועוצמת אור) של כל היחידות תואם את שתואר והוצהר בטופס זה.</t>
  </si>
  <si>
    <t>צריכת חשמל</t>
  </si>
  <si>
    <t>חישובי מיזוג מבנים</t>
  </si>
  <si>
    <t>חישובי תאורה</t>
  </si>
  <si>
    <t>סוג גוף תאורה</t>
  </si>
  <si>
    <t>נתון מוגש</t>
  </si>
  <si>
    <t>פליטת גזי חממה שנתית אחרי ביצוע הפרויקט (tCO2e/year)</t>
  </si>
  <si>
    <t>חיסכון באנרגיה והפחתת פליטות - תאורה</t>
  </si>
  <si>
    <t>סה"כ</t>
  </si>
  <si>
    <t>היקף החיסכון בצריכת אנרגיה והפחתת פליטות גזי חממה</t>
  </si>
  <si>
    <t>האם החיסכון וההפחתה נכונים?</t>
  </si>
  <si>
    <t>סה"כ הפחתת אנרגיה נצרכת בשנה (KWh)</t>
  </si>
  <si>
    <t>סה"כ הפחתת אנרגיה נצרכת כתוצאה מהפרויקט (KWh)</t>
  </si>
  <si>
    <t xml:space="preserve">בקשה לתמיכה בפרויקט להפחתת פליטות גזי חממה
חימום מים
</t>
  </si>
  <si>
    <t>כלי חישובי זה מיועד לפרויקטים העוסקים בהתייעלות אנרגטית בחימום מים,</t>
  </si>
  <si>
    <t xml:space="preserve"> דרך התקנת מערכות מבוססות אנרגיה מתחדשת (כגון פאנלים סולארים) או על בסיס התקנה של מערכות יעילות מבוססות חשמל (כגון משאבות חום)</t>
  </si>
  <si>
    <t>החישובים מבוססים על מתודולוגיות מאושרות ממנגנון ה CDM באו"ם:</t>
  </si>
  <si>
    <t>IJ: Solar water heating systems, V.01</t>
  </si>
  <si>
    <t>IC: Thermal energy production with or without electricity, V.19</t>
  </si>
  <si>
    <t>רכיב</t>
  </si>
  <si>
    <t>מעלות צלסיוס</t>
  </si>
  <si>
    <t>א. ספיקת מים בפועל: על היזם לנטר  באופן רציף את נפח המים המחוממים במערכת.</t>
  </si>
  <si>
    <t>ב. טמפרטורת המים טרם החימום: על היזם לנטר ברציפות את טמפרטורת המים בכניסתם למערכת החימום.</t>
  </si>
  <si>
    <t>ג. טמפרטורת המים לאחר החימום: על היזם לנטר באופן רציף את הטמפרטורה אליה מחוממים המים במערכת (הטמפרטורה ביציאה ממערכת החימום).</t>
  </si>
  <si>
    <t>ד. צריכת אנרגיה: על היזם לנטר את צריכת האנרגיה של המערכת במהלך חיי הפרויקט (צריכת חשמל) וצריכה של דלקים נוספים.</t>
  </si>
  <si>
    <t>ספיקת מים בפועל</t>
  </si>
  <si>
    <t>טמפ' המים בכניסה למערכת</t>
  </si>
  <si>
    <t>טמפ' המים ביציאה מהמערכת</t>
  </si>
  <si>
    <t xml:space="preserve">צריכת מקור אנרגיה א': חשמל
</t>
  </si>
  <si>
    <t>צריכת אנרגיה של מערכת חימום המים</t>
  </si>
  <si>
    <t>חישובי חימום מים</t>
  </si>
  <si>
    <t>סה"כ אנרגיה בחימום מים:</t>
  </si>
  <si>
    <t>נתון זה מייצג את היחס בין סך האנרגיה שהוזנה למערכת מכל מקור אנרגיה כפול מקדם הפליטה הרלבנטי</t>
  </si>
  <si>
    <t>לכמות האנרגיה שהתקבלה (כמות האנרגיה האצורה במים כתוצאה מחימומם)</t>
  </si>
  <si>
    <t>סה"כ פליטות בתרחיש הפרויקט:</t>
  </si>
  <si>
    <t>טון פד"ח</t>
  </si>
  <si>
    <t>סה"כ הפחתת פליטות שנתית</t>
  </si>
  <si>
    <t>סה"כ אנרגיה נצרכת בתרחיש הפרויקט:</t>
  </si>
  <si>
    <t>סה"כ הפחתת אנרגיה נצרכת שנתית</t>
  </si>
  <si>
    <t xml:space="preserve">בקשה לתמיכה בפרויקט להפחתת פליטות גזי חממה
מערכות בקרה במנועים
</t>
  </si>
  <si>
    <t>כלי חישובי זה מיועד לפרויקטים העוסקים בהתייעלות אנרגטית במנועים חשמליים על בסיס בקרת מהירות</t>
  </si>
  <si>
    <t>IID: Energy efficiency and fuel switching measures for industrial facilities</t>
  </si>
  <si>
    <t>אין להשתמש במדידות חלקיות או במדידות הכוללות מערכות נוספות פרט למערכת הפרויקט. על בסיס תשובת היזם לשאלה זו יתעדכן הטופס.</t>
  </si>
  <si>
    <t>האם נמדדה ישירות צריכת החשמל השנתית של כלל המנועים הנכללים בפרויקט?</t>
  </si>
  <si>
    <t>צריכת אנרגיה של מערכת המנועים- שימוש במדידות ישירות</t>
  </si>
  <si>
    <t xml:space="preserve">צריכת חשמל שנתית </t>
  </si>
  <si>
    <t>סה"כ צריכת חשמל השנתית של המנוע/מערכת המנועים</t>
  </si>
  <si>
    <t>נתון מתוקן להזנה בדו"ח</t>
  </si>
  <si>
    <t>צריכת אנרגיה של מערכת המנועים- חישוב בהיעדר מדידות ישירות</t>
  </si>
  <si>
    <t>יש לעשות שימוש בחלק זה באם אין בנמצא מדידה ישירה של צריכת האנרגיה של מערכת המנועים כולה.</t>
  </si>
  <si>
    <t>ניתן להזין נתונים של עד 3 רכיבים ב-6 אתרים לכל היותר</t>
  </si>
  <si>
    <t>האם ברצונך לדווח על תקופת הניטור הראשונה?</t>
  </si>
  <si>
    <t>האם ברצונך לדווח על תקופת הניטור השנייה?</t>
  </si>
  <si>
    <t>האם ברצונך לדווח על תקופת הניטור השלישית?</t>
  </si>
  <si>
    <t>אתר 1</t>
  </si>
  <si>
    <t>ספיקת מים :</t>
  </si>
  <si>
    <t>הפרש טמפ':</t>
  </si>
  <si>
    <t>חישובי פליטות פרויקט אתר 1</t>
  </si>
  <si>
    <t>אתר 2</t>
  </si>
  <si>
    <t>חישובי פליטות פרויקט אתר 2</t>
  </si>
  <si>
    <t>אתר 3</t>
  </si>
  <si>
    <t>חישובי פליטות פרויקט אתר 3</t>
  </si>
  <si>
    <t>אתר 4</t>
  </si>
  <si>
    <t>חישובי פליטות פרויקט אתר 4</t>
  </si>
  <si>
    <t>אתר 5</t>
  </si>
  <si>
    <t>חישובי פליטות פרויקט אתר 5</t>
  </si>
  <si>
    <t>אתר 6</t>
  </si>
  <si>
    <t>חישובי פליטות פרויקט אתר 6</t>
  </si>
  <si>
    <t xml:space="preserve">היקף ההפחתות הצפוי מהפרויקט בשנה </t>
  </si>
  <si>
    <t>האם רמת אנרגיה נצרכת המוצגת נכונה?</t>
  </si>
  <si>
    <t>סה"כ הפחתת אנרגיה נצרכת בשנה</t>
  </si>
  <si>
    <t>8.3.1</t>
  </si>
  <si>
    <t xml:space="preserve">כפי שהוערכו בעת הרישום במנגנון
</t>
  </si>
  <si>
    <t>צריכה בפועל בתקופת הדיווח</t>
  </si>
  <si>
    <t>פקטור צריכה לחשמל ליח' תפוקה</t>
  </si>
  <si>
    <t>חישובי פקטור צריכת אנרגיה ליח' תפוקה על פי סוג הדלק</t>
  </si>
  <si>
    <t>דלק</t>
  </si>
  <si>
    <t>סה"כ צריכה</t>
  </si>
  <si>
    <t>פקטור צריכה ליח' תפוקה</t>
  </si>
  <si>
    <t xml:space="preserve">יש לבחור יחידת תפוקה המשקפת את רמת הפעילות של המנוע. </t>
  </si>
  <si>
    <t>תיאור יחידת התפוקה</t>
  </si>
  <si>
    <t>כמות שנתית</t>
  </si>
  <si>
    <t>כמות התפוקה השנתית, על פי היחידה שנבחרה</t>
  </si>
  <si>
    <t>הזנת נתונים לגבי רכיבים נוספים</t>
  </si>
  <si>
    <t>המנוע הרלבנטי</t>
  </si>
  <si>
    <t>כמות שנתית צפויה</t>
  </si>
  <si>
    <t>יש לספק אסמכתא מפורטת מיצרן/מתקין הציוד לאחוז החסכון השנתי הצפוי, ללא אסמכתא מתאימה יפגעו סיכויי הרישום של הפרויקט.</t>
  </si>
  <si>
    <t>א. ניטור של צריכת החשמל של מערכת המנועים בלבד. ניתן לנטר את צריכת החשמל של כל מנוע בנפרד או את הצריכה של כלל המנועים הנכללים בפרויקט.</t>
  </si>
  <si>
    <t>האם רמת אנרגיה הנצרכת המוצגת נכונה?</t>
  </si>
  <si>
    <t>חישובי מנועים</t>
  </si>
  <si>
    <t>מקדם המרה מכוח סוס לקילו וואט:</t>
  </si>
  <si>
    <t>מקור: http://www.unitconversion.org/power/watts-to-horsepowers-conversion.html</t>
  </si>
  <si>
    <t>נצילות מנוע ערך ברירת מחדל</t>
  </si>
  <si>
    <t>צריכת חשמל שנתית</t>
  </si>
  <si>
    <t>סה"כ פליטה (טון פד"ח)</t>
  </si>
  <si>
    <t>פליטות פרויקט בשנה:</t>
  </si>
  <si>
    <t>צריכת חשמל צפויה</t>
  </si>
  <si>
    <t>חישוב הפחתת הפליטות</t>
  </si>
  <si>
    <t>תפוקה:</t>
  </si>
  <si>
    <t>סה"כ הפחתה גזי חממה צפויה:</t>
  </si>
  <si>
    <t>סה"כ הפחתה אנרגיה נצרכת צפויה:</t>
  </si>
  <si>
    <t>הפחתת גזי חממה צפויה לשנה:</t>
  </si>
  <si>
    <t>הפחתת אנרגיה נצרכת צפויה לשנה:</t>
  </si>
  <si>
    <t>סה"כ אנרגיה נצרכת בשנה:</t>
  </si>
  <si>
    <t>צריכת חשמל שנתית (KWh)</t>
  </si>
  <si>
    <t xml:space="preserve">בקשה לתמיכה בפרויקט להפחתת פליטות גזי חממה
</t>
  </si>
  <si>
    <t>לשם מילוי טופס זה מומלץ להיעזר במדריך למילוי בקשה המצוי באתר המשרד להגנת הסביבה</t>
  </si>
  <si>
    <t>האם המתודולוגיה מתאימה?</t>
  </si>
  <si>
    <t>ניתן להוסיף משוואות וטבלאות ככל הנדרש</t>
  </si>
  <si>
    <t>משוואה 1</t>
  </si>
  <si>
    <t>טבלא 1</t>
  </si>
  <si>
    <t xml:space="preserve">תיאור מילולי </t>
  </si>
  <si>
    <t>מקור</t>
  </si>
  <si>
    <t>ערך</t>
  </si>
  <si>
    <t>משוואה 2</t>
  </si>
  <si>
    <t>טבלא 2</t>
  </si>
  <si>
    <t>משוואה 3</t>
  </si>
  <si>
    <t>טבלא 3</t>
  </si>
  <si>
    <t>יש לכלול תיאור מדויק ומקיף של הפרמטרים המנוטרים ושל המשוואות שישמשו לחישובי הפחתת הפליטות בפועל.</t>
  </si>
  <si>
    <t>ייתכן ובחלק מהפרויקטים הטבלאות המופיעות בחלק זה לא יספיקו להצגת החישוב המלא, במקרים הללו ניתן להשתמש בגיליון "חישובים ב" הנמצא בקובץ זה.</t>
  </si>
  <si>
    <t>פרמטרים לניטור</t>
  </si>
  <si>
    <t>מיקום המדידה</t>
  </si>
  <si>
    <t>תיאור תוכנית הניטור</t>
  </si>
  <si>
    <t xml:space="preserve">פרמטרים </t>
  </si>
  <si>
    <t>יש להציג את המשוואות לחישוב פליטות הפרויקט בפועל, בפורמט של נוסחה מתמטית ולאחריה תיאור מלא של הפרמטרים (מנוטרים ולא מנוטרים) בטבלה המיועדת</t>
  </si>
  <si>
    <t>משוואות חישוב פליטות הפרויקט לאחר תקופת הניטור השלישית</t>
  </si>
  <si>
    <t>יחידת המידה</t>
  </si>
  <si>
    <t>תאריך תחילת תקופת הניטור</t>
  </si>
  <si>
    <t>תאריך סיום תקופת הניטור</t>
  </si>
  <si>
    <t>הפחתת פליטות גזי חממה</t>
  </si>
  <si>
    <t>חימום מים</t>
  </si>
  <si>
    <t>תאורה</t>
  </si>
  <si>
    <t>מנועים</t>
  </si>
  <si>
    <t>מיזוג אוויר</t>
  </si>
  <si>
    <t>כללי</t>
  </si>
  <si>
    <t>פליטות בפרויקט בפועל (tCO2e)</t>
  </si>
  <si>
    <t>הפחתת פליטות בפועל (tCO2e)</t>
  </si>
  <si>
    <t>הערכת הפחתת הפליטות בעת הרישום במנגנון (tCO2e)</t>
  </si>
  <si>
    <t>חסכון בדלקים בפועל</t>
  </si>
  <si>
    <t>על תקופת הניטור להקיף 12 חודשים מלאים רצופים (שנה מלאה)</t>
  </si>
  <si>
    <t>תקופת ניטור 2</t>
  </si>
  <si>
    <t>תקופת ניטור 3</t>
  </si>
  <si>
    <t>תקופת ניטור 1</t>
  </si>
  <si>
    <t>גיליון זה מכיל הנחיות כלליות למילוי טופס הבקשה לתמיכה בפרויקט להפחתת פליטות גזי חממה.</t>
  </si>
  <si>
    <t>הנחיות כלליות</t>
  </si>
  <si>
    <t>להסבר מפורט למילוי הטופס יש לפנות למסמך הקווים המנחים.</t>
  </si>
  <si>
    <t>•</t>
  </si>
  <si>
    <t>רשימת פרקים</t>
  </si>
  <si>
    <t>שם גיליון</t>
  </si>
  <si>
    <t>הסבר</t>
  </si>
  <si>
    <t>מיזוג מבנים</t>
  </si>
  <si>
    <t>סיכום</t>
  </si>
  <si>
    <t>קבועים</t>
  </si>
  <si>
    <t>נתונים כללים של היזם והפרויקט. על כל יזם למלא גיליון זה.</t>
  </si>
  <si>
    <t>למילוי עבור פרויקטים העוסקים בהתייעלות אנרגטית במערכות מיזוג אוויר במבנים</t>
  </si>
  <si>
    <t>למילוי עבור פרויקטים העוסקים בהתייעלות אנרגטית בחימום מים</t>
  </si>
  <si>
    <t xml:space="preserve"> למילוי עבור פרויקטים העוסקים בהתייעלות אנרגטית במנועים חשמליים על בסיס בקרת מהירות</t>
  </si>
  <si>
    <t>למילוי עבור פרויקטים העוסקים בהתייעלות אנרגטית במערכות תאורה</t>
  </si>
  <si>
    <t>סה"כ הפחתת אנרגיה בשנה</t>
  </si>
  <si>
    <t>סה"כ הפחתת אנרגיה כתוצאה מהפרויקט</t>
  </si>
  <si>
    <t>חישוב צריכה לפני ואחרי הפרויקט - תאורה</t>
  </si>
  <si>
    <t>מספר אתרים</t>
  </si>
  <si>
    <t>סעיף 3.1- מספר אתרים</t>
  </si>
  <si>
    <t>תפוסת מלון (מספר לינות שנתי)</t>
  </si>
  <si>
    <t>מדידות</t>
  </si>
  <si>
    <t>יש להציג את המשוואות לחישוב פליטות הפרויקט בפורמט של נוסחה מתמטית ולאחריה תיאור מלא של הרכיבים בטבלה המיועדת</t>
  </si>
  <si>
    <t>מקור האנרגיה המשמש ברכיב</t>
  </si>
  <si>
    <t>חסכון שנתי</t>
  </si>
  <si>
    <t>כמות צפויה לשנה</t>
  </si>
  <si>
    <t>היקף הפליטות הצפויות לאחר ביצוע הפרויקט</t>
  </si>
  <si>
    <t xml:space="preserve"> פליטות שנתיות צפויות לאחר ביצוע הפרויקט (tCO2e/year)</t>
  </si>
  <si>
    <t>סה"כ הפחתת פליטות צפויה בשנה (tCO2e)</t>
  </si>
  <si>
    <t>סה"כ הפחתת פליטות צפויה בשנה</t>
  </si>
  <si>
    <t>סה"כ הפחתת פליטות צפויה כתוצאה מהפרויקט (tCO2e)</t>
  </si>
  <si>
    <t>סה"כ הפחתת אנרגיה נצרכת צפויה כתוצאה מהפרויקט (TJ)</t>
  </si>
  <si>
    <t>מקור האנרגיה בפועל</t>
  </si>
  <si>
    <t>משוואות חישוב פליטות בפועל בתקופת הניטור הראשונה</t>
  </si>
  <si>
    <t>סיכום הפחתת פליטות וחסכון באנרגיה בפועל</t>
  </si>
  <si>
    <t>סיכום הפחתת פליטות וחסכון באנרגיה עבור כל תקופת דיווח</t>
  </si>
  <si>
    <t>1.6.1</t>
  </si>
  <si>
    <t>ולבצע הערכה בסעיף 2.1.2 עבור אותם רכיבים בהם לא בוצעה מדידה ישירה של צריכת האנרגיה.</t>
  </si>
  <si>
    <t>2.1.1</t>
  </si>
  <si>
    <t>2.1.2</t>
  </si>
  <si>
    <t>את אחוז החסכון הצפוי יש לתקף באמצעות מסמך רשמי מאת יצרן הציוד המפרט את החיסכון הצפוי ואת החישובים וההערכות שהבילו לקביעת אחוז זה.</t>
  </si>
  <si>
    <t>יש לציין האם נמדדה צריכת החשמל השנתית של מערכת המנועים. על מדידה זו להיות מבוצעת באופן ישיר (לא תוצאה של חישוב) ולכלול את כל המנועים הנכללים בפרויקט ואותם בלבד.</t>
  </si>
  <si>
    <t>מספר האתרים בפרויקט:</t>
  </si>
  <si>
    <t>הערות כלליות לחלק זה:</t>
  </si>
  <si>
    <t>עבור כל הנתונים המובאים במסמך זה יש לצרף אסמכתאות / מסמכים לתיקוף.</t>
  </si>
  <si>
    <t>סיכום של כל הנתונים שהוזנו. אין צורך למלא נתונים בגיליון זה.</t>
  </si>
  <si>
    <t>גיליון זה כולל חישובים ביניים לצורך ביצוע החישובים הסופיים. אין צורך למלא נתונים בגיליון זה.</t>
  </si>
  <si>
    <t>מדידה מלאה</t>
  </si>
  <si>
    <t>לא בוצעו מדידות</t>
  </si>
  <si>
    <t>מדידה חלקית</t>
  </si>
  <si>
    <t>משוואות חישוב פליטות בפועל בתקופת הניטור השנייה</t>
  </si>
  <si>
    <t>משוואות חישוב פליטות בפועל בתקופת הניטור השלישית</t>
  </si>
  <si>
    <t>משוואות חישוב פליטות בפועל לאחר הטמעת הפרויקט</t>
  </si>
  <si>
    <t>טלפון</t>
  </si>
  <si>
    <t>טלפון נוסף</t>
  </si>
  <si>
    <t>אחר</t>
  </si>
  <si>
    <t>8 או יותר</t>
  </si>
  <si>
    <t>רכיב ציוד (לדוגמה- צ'לר, רכיבי צנרת, וכו')</t>
  </si>
  <si>
    <t>סה"כ צריכת אנרגיה שנתית (KWh)</t>
  </si>
  <si>
    <t>סה"כ הפחתת אנרגיה נצרכת צפויה בשנה (KWh)</t>
  </si>
  <si>
    <t>סה"כ הפחתת אנרגיה נצרכת צפויה כתוצאה מהפרויקט (KWh)</t>
  </si>
  <si>
    <t>סה"כ הפחתת אנרגיה נצרכת (KWh)</t>
  </si>
  <si>
    <t>פקטור המרה מTJ לKWh</t>
  </si>
  <si>
    <t>צריכת אנרגיה בפרויקט (KWh)</t>
  </si>
  <si>
    <t>הפחתת צריכת אנרגיה (KWh)</t>
  </si>
  <si>
    <t>2.5.1</t>
  </si>
  <si>
    <t>2.5.2</t>
  </si>
  <si>
    <t>2.5.3</t>
  </si>
  <si>
    <t>4.6.1</t>
  </si>
  <si>
    <t>4.6.2</t>
  </si>
  <si>
    <t>4.6.3</t>
  </si>
  <si>
    <t>5.1.1</t>
  </si>
  <si>
    <t>5.1.2</t>
  </si>
  <si>
    <t>5.2.1</t>
  </si>
  <si>
    <t>5.2.2</t>
  </si>
  <si>
    <t>חישוב פליטות הפרויקט (על פי המתודולוגיה שנבחרה)</t>
  </si>
  <si>
    <t>6.4.1</t>
  </si>
  <si>
    <t>6.4.2</t>
  </si>
  <si>
    <t>6.4.3</t>
  </si>
  <si>
    <t>6.4.4</t>
  </si>
  <si>
    <t>6.5.1</t>
  </si>
  <si>
    <t>6.5.2</t>
  </si>
  <si>
    <t>6.5.3</t>
  </si>
  <si>
    <t>אנרגיה נצרכת בפרויקט (KWh)</t>
  </si>
  <si>
    <t>אנרגיה נצרכת בשנה (KWh):</t>
  </si>
  <si>
    <t>סה"כ הפחתת צריכת אנרגיה (KWh)</t>
  </si>
  <si>
    <t>סה"כ חסכון באנרגיה (KWh)</t>
  </si>
  <si>
    <t>סה"ב אנרגיה נצרכת שנתית צפויה לאחר ביצוע הפרויקט (KWh/year)</t>
  </si>
  <si>
    <t>סה"כ צריכת אנרגיה בשנה: (KWh)</t>
  </si>
  <si>
    <t>לדוג', ספיקת גז עבור מפוח, סה"כ פריטים שהוסעו עבור מסוע וכ"ו.</t>
  </si>
  <si>
    <t>סה"כ צריכת חשמל נצרכת:</t>
  </si>
  <si>
    <t>סה"כ אנרגיה נצרכת בשנה (KWh):</t>
  </si>
  <si>
    <t>חישובי כללי</t>
  </si>
  <si>
    <t>חישובי תקופת ניטור 1</t>
  </si>
  <si>
    <t>חישובי תקופת ניטור 2</t>
  </si>
  <si>
    <t>חישובי תקופת ניטור 3</t>
  </si>
  <si>
    <t>הערכת צריכת אנרגיה צפויה בשנה בהעדר הפרויקט (KWh/year)</t>
  </si>
  <si>
    <t xml:space="preserve"> הערכת פליטות צפויות בשנה בהעדר הפרויקט (tCO2e/year)</t>
  </si>
  <si>
    <t>סה"כ הפחתת צריכת אנרגיה צפויה בשנה (KWh)</t>
  </si>
  <si>
    <t>סה"כ הפחתת צריכת אנרגיה צפויה כתוצאה מהפרויקט (KWh)</t>
  </si>
  <si>
    <t>סה"ב צריכת אנרגיה צפויה לאחר ביצוע הפרויקט (KWh/year)</t>
  </si>
  <si>
    <t>צריכה לפי הערכת אנרגיה צפויה בתקופת הדיווח</t>
  </si>
  <si>
    <t>יש להציג את המשוואות לחישוב הערכת אנרגיה צפויה בפועל, בפורמט של נוסחה מתמטית ולאחריה תיאור מלא של הפרמטרים (מנוטרים ולא מנוטרים) בטבלה המיועדת</t>
  </si>
  <si>
    <t>משוואות חישוב פליטות הערכת אנרגיה צפויה בתקופת הניטור הראשונה</t>
  </si>
  <si>
    <t>משוואות חישוב פליטות הערכת אנרגיה צפויה בתקופת הניטור השנייה</t>
  </si>
  <si>
    <t>חסכון חשמל שנתי צפוי</t>
  </si>
  <si>
    <t>אחוז חיסכון חשמל צפוי</t>
  </si>
  <si>
    <t>מקדם המרה מקק"ל לקוו"ש:</t>
  </si>
  <si>
    <t>צריכת חשמל שנתית בפועל (סה"כ צריכת החשמל השנתית של מערכות הפרויקט בפועל)</t>
  </si>
  <si>
    <t>יחידת מידה- קוט"ש</t>
  </si>
  <si>
    <t>צריכת חשמל לכל אתר</t>
  </si>
  <si>
    <t>שם האתר</t>
  </si>
  <si>
    <t>מקור אנרגיה 1</t>
  </si>
  <si>
    <t>סה"כ מקור 2</t>
  </si>
  <si>
    <t>מקור אנרגיה 2</t>
  </si>
  <si>
    <t>סה"כ מקור 3</t>
  </si>
  <si>
    <t>מקור אנרגיה 3</t>
  </si>
  <si>
    <t>שם אתר</t>
  </si>
  <si>
    <t>סיכום צריכות חשמל בתקופת הדיווח לכלל האתרים המנוטרים</t>
  </si>
  <si>
    <t>1.5.1</t>
  </si>
  <si>
    <t>סה"כ הפחתת פליטות מצטברות (tCO2e)</t>
  </si>
  <si>
    <t>סה"כ הפחתת אנרגיה נצרכת מצטברת (KWh)</t>
  </si>
  <si>
    <t>יחידת מידה:</t>
  </si>
  <si>
    <t>סה"כ חומר גלם</t>
  </si>
  <si>
    <t>ספיקת מים</t>
  </si>
  <si>
    <t>ספיקת אוויר</t>
  </si>
  <si>
    <t>1.6.2</t>
  </si>
  <si>
    <t>האם היזם צירף חוזה חתום ותוכנית עסקית במידת הצורך?</t>
  </si>
  <si>
    <t>באם נמדדה צריכת האנרגיה הישירה של מערכת מיזוג האוויר (חימום ו/או קירור) יש להשתמש בסעיף 2.1.1, באם לא בוצעה מדידה יש להשתמש בסעיף 2.1.2</t>
  </si>
  <si>
    <t>תיאור תוכנית הניטור והמדידה של הפרויקט (יש לפרט תכנית ניטור עבור כל אתר):</t>
  </si>
  <si>
    <t>סיכום צריכת החשמל בתקופת הדיווח לכלל האתרים המנוטרים</t>
  </si>
  <si>
    <t>5.5.2</t>
  </si>
  <si>
    <t>5.5.1</t>
  </si>
  <si>
    <t>5.5.3</t>
  </si>
  <si>
    <t xml:space="preserve">                                                                   </t>
  </si>
  <si>
    <t>במידה ובוצעו מדידות ישירות יעשה שימוש בסעיפים 5.1.1 ו 5.2.1. במידה ולא בוצעו מדידות ישירות, יש לבצע הערכה של צריכת האנרגיה באמצעות שימוש בסעיפים 5.1.2 ו 5.2.2.</t>
  </si>
  <si>
    <t>יש לעשות שימוש בסעיף זה רק באם נעשה שימוש בסעיף 5.1.1 לחישוב הערכת אנרגיה צפויה.</t>
  </si>
  <si>
    <t>פקטור אנרגיה נצרכת ליח' תפוקה (kwh):</t>
  </si>
  <si>
    <t>Kg/KWh</t>
  </si>
  <si>
    <t>KWh/KWh</t>
  </si>
  <si>
    <t>L/KWh</t>
  </si>
  <si>
    <t>MMBTU/KWh</t>
  </si>
  <si>
    <t>סה"כ מקור 1</t>
  </si>
  <si>
    <t>חיסכון בחשמל:</t>
  </si>
  <si>
    <t>סה"כ חסכון בחשמל בפועל</t>
  </si>
  <si>
    <t>חסכון בחשמל בפועל</t>
  </si>
  <si>
    <t>מספר פריטים מיוצרים (000)</t>
  </si>
  <si>
    <t>האם הפרויקט כולל התקנה מסחרית ראשונה של טכנולוגיה ישראלית?</t>
  </si>
  <si>
    <t>הערכת צריכת אנרגיה נוכחית (טרם הטמעת הפרויקט)</t>
  </si>
  <si>
    <t>האם בוצעה מדידה של צריכת האנרגיה?</t>
  </si>
  <si>
    <t>האם ישנם רכיבים המחוברים לגלאי נוכחות?</t>
  </si>
  <si>
    <t>חלק זה ישמש ככלי לדיווח תוצאות הניטור במהלך תקופות הניטור (סה"כ שלוש תקופות). החישובים מסתמכים על הערכת אנרגיה צפויה כפי שהוגדרה מעלה ועל שינויים שהתבצעו במהלך הפרויקט.</t>
  </si>
  <si>
    <t>ניתן להזין עד שלושה מקורות אנרגיה עבור כל אתר. יש לבחור את מקור האנרגיה מתוך הרשימה בעמודה D (ערך הנתון).</t>
  </si>
  <si>
    <t>יש למלא תאים המסומנים בכחול בלבד, בהתאם למקרא:</t>
  </si>
  <si>
    <t xml:space="preserve">הנתונים המוזנים בכל גיליון משמשים לחישוב החיסכון הצפוי בצריכת אנרגיה וההפחתה הצפויה בפליטות גזי חממה. </t>
  </si>
  <si>
    <t>התאים המסומנים בכתום ימולאו אוטומטית בהתאם לנתונים שהוזנו על ידי היזם</t>
  </si>
  <si>
    <t>במקרים בהם הפרויקט כולל יותר מרכיב אחד, יש למלא את כל הגיליונות הרלבנטיים לפרויקט.</t>
  </si>
  <si>
    <t>לדרישות נוספות מחברות אסקו, ראה הנחייות המנגנון.</t>
  </si>
  <si>
    <t>סה"כ הפחתת אנרגיה  צפויה כתוצאה מהפרויקט (KWh)</t>
  </si>
  <si>
    <t>צריכת אנרגיה צפויה לאחר ביצוע הפרויקט</t>
  </si>
  <si>
    <t>סה"כ צריכת חשמל:</t>
  </si>
  <si>
    <t>צריכת אנרגיה צפויה- חישוב בהנתן מדידות ישירות של אנרגיה צפויה</t>
  </si>
  <si>
    <t>צריכת אנרגיה צפויה- חישוב בהיעדר מדידות ישירות</t>
  </si>
  <si>
    <t>יש לעשות שימוש בסעיף זה רק באם נעשה שימוש בסעיף 5.1.2 לחישוב הערכת אנרגיה צפויה.</t>
  </si>
  <si>
    <t>יש להציג את המשוואות לחישוב הערכת פליטות צפויות בפורמט של נוסחה מתמטית ולאחריה תיאור מלא של הרכיבים בטבלה המיועדת</t>
  </si>
  <si>
    <t xml:space="preserve">סיכום הערכת הפחתת פליטות וחסכון באנרגיה </t>
  </si>
  <si>
    <t>ייצור חשמל</t>
  </si>
  <si>
    <t>יש להזין מחיר ממוצע עבור כל מקור אנרגיה. אם לא ידוע מחיר מדויק, יש להשתמש בערך ברירת מחדל לכל דלק.</t>
  </si>
  <si>
    <t>מחיר ממוצע</t>
  </si>
  <si>
    <t>הוצעה על אנרגיה (₪)</t>
  </si>
  <si>
    <t>צריכת אנרגיה שנתית צפויה בפרויקט</t>
  </si>
  <si>
    <t>חיסכון צפוי בהוצאות אנרגיה</t>
  </si>
  <si>
    <t>חיסכון צפוי (₪)</t>
  </si>
  <si>
    <t>7.6.1</t>
  </si>
  <si>
    <t>שנות החזר הפרויקט על פי סה"כ השקעה</t>
  </si>
  <si>
    <t>שיעור התשואה הפנימי</t>
  </si>
  <si>
    <t>עלויות אנרגיה</t>
  </si>
  <si>
    <t>7.6.2</t>
  </si>
  <si>
    <t>7.6.3</t>
  </si>
  <si>
    <t>8.6.1</t>
  </si>
  <si>
    <t>8.6.2</t>
  </si>
  <si>
    <t>8.8.1</t>
  </si>
  <si>
    <t>8.8.2</t>
  </si>
  <si>
    <t>8.7.1</t>
  </si>
  <si>
    <t>8.7.2</t>
  </si>
  <si>
    <t>תיאור טכנולוגיה נבחרת</t>
  </si>
  <si>
    <t>חישוב ייצור חשמל צפוי</t>
  </si>
  <si>
    <t>סטייה מנתון היצרן</t>
  </si>
  <si>
    <t>הפחתת פליטות וחיסכון באנרגיה</t>
  </si>
  <si>
    <t>על תוכנית הניטור לכלול את הניטור של צריכת החשמל של ייצור חשמל בלבד.</t>
  </si>
  <si>
    <t>מחיר ממוצע אוטומטי</t>
  </si>
  <si>
    <t>IRR</t>
  </si>
  <si>
    <t>שנות החזר השקעה</t>
  </si>
  <si>
    <t>מחירים</t>
  </si>
  <si>
    <t>חישובי ייצור חשמל</t>
  </si>
  <si>
    <t>7.2.1</t>
  </si>
  <si>
    <t>7.2.2</t>
  </si>
  <si>
    <t>השקעות</t>
  </si>
  <si>
    <t>הכנסות צפויות לשנה</t>
  </si>
  <si>
    <t>2506.12245 NIS/ton * ton/litre</t>
  </si>
  <si>
    <t>3546.012 NIS/ton * ton/litre</t>
  </si>
  <si>
    <t>4134.783 NIS/ton * ton/litre</t>
  </si>
  <si>
    <t>רשות הגז הטבעי ו-
http://www.globes.co.il/serveen/fcurrency/historyrates.asp?Currency=USD&amp;Month=7&amp;Year=2015</t>
  </si>
  <si>
    <t xml:space="preserve"> 6.77 -7.48 $/MMBTU * 3.78 NIS/$ (יחס המרה ממוצע ל 2015)</t>
  </si>
  <si>
    <t>רשות החשמל- תעריפים מעודכנים</t>
  </si>
  <si>
    <t>שעות שמש ממוצע בשנה בישראל</t>
  </si>
  <si>
    <t>http://www.sustainability.org.il/home/energy-news/hmmstlmlhtqynmrktswlrytbytyt</t>
  </si>
  <si>
    <t>ניתוח צריכות הדלקים בתעשייה –  שנת 2014 ומרכז ההשקעות (המרה לליטר)</t>
  </si>
  <si>
    <t>ייצור חשמל לכל אתר</t>
  </si>
  <si>
    <t>הכנסות צפויות לאורך ל20 שנה</t>
  </si>
  <si>
    <t>מדדים כלכליים</t>
  </si>
  <si>
    <t>צריכת אנרגיה שנתית</t>
  </si>
  <si>
    <t>מדידות ישירות</t>
  </si>
  <si>
    <t>היעדר מדידות ישירות (סה"כ רכיבים)</t>
  </si>
  <si>
    <t>צריכת אנרגיה צפויה בפרויקט</t>
  </si>
  <si>
    <t>ניתוח צריכות הדלקים בתעשייה –  שנת 2014[1] ו-http://www.elgas.com.au/blog/389-lpg-conversions-kg-litres-mj-kwh-and-m3</t>
  </si>
  <si>
    <t>כלי חישובי זה מיועד לחישוב ההתייעלות הכלכלי של כל סוג של פרויקטים.</t>
  </si>
  <si>
    <t xml:space="preserve"> למילוי עבור פרויקטים הכוללים ייצור חשמל.</t>
  </si>
  <si>
    <t>לא ישים</t>
  </si>
  <si>
    <t>סוג פרויקט</t>
  </si>
  <si>
    <t>שיעור התשואה הפנימי ל 20 שנה</t>
  </si>
  <si>
    <t>ערך נוכחי נקי</t>
  </si>
  <si>
    <t>החזר השקעה (אחוזים/שנה)</t>
  </si>
  <si>
    <t>סה"כ השקעה לכל רכיב</t>
  </si>
  <si>
    <t>השקעה שלילית</t>
  </si>
  <si>
    <t>סה"כ השקעה</t>
  </si>
  <si>
    <t>מדדים כלכליים- הערכה צפויה</t>
  </si>
  <si>
    <t>עלויות אנרגיה לאחר הטמעת הפרויקט</t>
  </si>
  <si>
    <t>הספק [kW]</t>
  </si>
  <si>
    <t>מספר מנועים מאותו סוג</t>
  </si>
  <si>
    <t>מנוע</t>
  </si>
  <si>
    <t>הספק נומינלי
[kW]</t>
  </si>
  <si>
    <t>גיל המנוע</t>
  </si>
  <si>
    <t>נצילות נומינלית של המנוע</t>
  </si>
  <si>
    <t>האם מותקן על המנוע משנה תדר?</t>
  </si>
  <si>
    <t>מה הסל"ד הנומינלי?</t>
  </si>
  <si>
    <t>מה הסל"ד הממוצע בפועל?</t>
  </si>
  <si>
    <t>יש להזין נתונים עבור כל מנוע שיהיה בשימוש לאחר הטמאת הפרויקט</t>
  </si>
  <si>
    <t>הפרש הנצילויות</t>
  </si>
  <si>
    <t>במקרה של התקנת מנוע חדש, על המנוע להיות בעל נצילות IE3 ומעלה, כנדרש בחוק.</t>
  </si>
  <si>
    <t>ירידה שנתית לנצילות המנוע</t>
  </si>
  <si>
    <t>נצילות נתון</t>
  </si>
  <si>
    <t>נצילות המנוע בהתחשבות בגיל המנוע</t>
  </si>
  <si>
    <t>הפרש נצילויות</t>
  </si>
  <si>
    <t>נצילות נומינלית לאחר הטמעת הפרויקט</t>
  </si>
  <si>
    <t>נצילות המנוע בהתחשבות בגיל המנוע לפני הפרויקט</t>
  </si>
  <si>
    <t>הנחיות למילוי:</t>
  </si>
  <si>
    <t>האם הפרויקט מפחית זיהום אוויר ישיר?</t>
  </si>
  <si>
    <t>יש להזין נתונים עבור כל מנוע בשימוש לפני הטמעת הפרויקט</t>
  </si>
  <si>
    <t>סה"כ צריכת אנרגיה צפויה לאחר ביצוע הפרויקט (KWh/year)</t>
  </si>
  <si>
    <t>כלי חישובי זה מיועד לפרויקטים העוסקים בהתקנת בייצור חשמל סולארי.</t>
  </si>
  <si>
    <t>ייצור חשמל שנתי בפועל (סה"כ ייצור החשמל השנתי של מערכות הפרויקט בפועל)</t>
  </si>
  <si>
    <t>יש להזין מחיר ממוצע עבור כל מקור אנרגיה. אם לא ידוע מחיר מדויק, יעשה שימוש אוטומטי בערך ברירת מחדל.</t>
  </si>
  <si>
    <t>מחיר ממוצע -ערך ברירת מחדל</t>
  </si>
  <si>
    <t>סה"כ הוצאה (₪)</t>
  </si>
  <si>
    <t>למילוי על ידי כל סוגי הפרויקטים.</t>
  </si>
  <si>
    <t>רכיב פרויקט</t>
  </si>
  <si>
    <t>פקטור פליטה ליחידת תפוקה בהיעדר הפרויקט</t>
  </si>
  <si>
    <t>פקטור אנרגיה נצרכת ליחידת תפוקה בהיעדר הפרויקט</t>
  </si>
  <si>
    <t>פקטור יעילות הפליטה מציג את יעילות צריכת האנרגיה ופליטת גזי החממה בהיעדר הפרויקט (בהעדר הפרויקט).
 פקטור זה יקובע וישמש בחישובי ההפחתה בצריכת אנרגיה ופליטת גזי חממה לאורך חיי הפרויקט.</t>
  </si>
  <si>
    <t>פליטות בהיעדר הפרויקט (tCO2e)</t>
  </si>
  <si>
    <t>צריכת אנרגיה בהיעדר הפרויקט (KWh)</t>
  </si>
  <si>
    <t>צריכה בהיעדר הפרויקט</t>
  </si>
  <si>
    <t>מקור האנרגיה בהיעדר הפרויקט</t>
  </si>
  <si>
    <t>פקטור יעילות הפליטה מציג את יעילות פליטת גזי החממה בהיעדר הפרויקט.
 פקטור זה יקובע וישמש בחישובי הערכת אנרגיה צפויה לאורך חיי הפרויקט.</t>
  </si>
  <si>
    <t>מקורות הפליטה וגבולות הפרויקט בהיעדר הפרויקט</t>
  </si>
  <si>
    <t>פליטות בהיעדר הפרויקט בתקופת הדיווח (tCO2e)</t>
  </si>
  <si>
    <t>פקטור אנרגיה נצרכת ליחידת תפוקה בהיעדר הפרויקט (KWh)</t>
  </si>
  <si>
    <t>צריכה שנתית בהיעדר הפרויקט</t>
  </si>
  <si>
    <t>פקטור צריכת דלקים ליח' תפוקה בהיעדר הפרויקט</t>
  </si>
  <si>
    <t>סה"כ פליטות בהיעדר הפרויקט:</t>
  </si>
  <si>
    <t>סה"כ אנרגיה נצרכת בהיעדר הפרויקט:</t>
  </si>
  <si>
    <t>צריכה שנתית בבהיעדר הפרויקט</t>
  </si>
  <si>
    <t>פקטור צריכת דלקים ליח' תפוקה בבהיעדר הפרויקט</t>
  </si>
  <si>
    <t>סה"כ פליטות בבהיעדר הפרויקט:</t>
  </si>
  <si>
    <t>סה"כ אנרגיה נצרכת בבהיעדר הפרויקט:</t>
  </si>
  <si>
    <t>מקור האנרגיה בבהיעדר הפרויקט</t>
  </si>
  <si>
    <t>פקטור פליטה ליחידת תפוקה בבהיעדר הפרויקט</t>
  </si>
  <si>
    <t>פליטות בבהיעדר הפרויקט (tCO2e)</t>
  </si>
  <si>
    <t>צריכת אנרגיה בבהיעדר הפרויקט (KWh)</t>
  </si>
  <si>
    <t>הערות כלליות לחישובי פליטות בהיעדר הפרויקט:</t>
  </si>
  <si>
    <t>הערות כלליות לחישובי צריכת אנרגיה בהיעדר הפרויקט:</t>
  </si>
  <si>
    <t xml:space="preserve">הערות כלליות לחישובי פליטות בהיעדר הפרויקט: </t>
  </si>
  <si>
    <t>הערות כלליות לחישובי אנרגיה נצרכת בהיעדר הפרויקט:</t>
  </si>
  <si>
    <t>פליטות בשנה בהעדר הפרויקט:</t>
  </si>
  <si>
    <t>אנרגיה נצרכת בשנה בהעדר הפרויקט:</t>
  </si>
  <si>
    <t>פליטות בשנה בהיעדר הפרויקט:</t>
  </si>
  <si>
    <t>נתון זה מייצג את היחס בין סך האנרגיה שהוזנה למערכת מכל מקור אנרגיה (כפול מקדם הפליטה הרלבנטי) ליחידת התפוקה שנבחרה</t>
  </si>
  <si>
    <t>רכיב 11</t>
  </si>
  <si>
    <t>רכיב 12</t>
  </si>
  <si>
    <t>רכיב 13</t>
  </si>
  <si>
    <t>רכיב 14</t>
  </si>
  <si>
    <t>רכיב 15</t>
  </si>
  <si>
    <t>רכיב 16</t>
  </si>
  <si>
    <t>הערכת פליטות גזי חממה נוכחית (טרם הטמעת הפרויקט על פי המתודולוגיה שנבחרה)</t>
  </si>
  <si>
    <t>מחיר לקוט"ש (₪)</t>
  </si>
  <si>
    <t>7.1.1</t>
  </si>
  <si>
    <t>האם הותקנה מערכת אופטימיזציה?</t>
  </si>
  <si>
    <t>7.1.2</t>
  </si>
  <si>
    <t>7.1.3</t>
  </si>
  <si>
    <t>בתיאור, יש להתייחס לפרמטרים המרכזיים במערכת הסולארית.</t>
  </si>
  <si>
    <t>האם הותקנה מערכת עקיבה?</t>
  </si>
  <si>
    <t>חישוב חסכון בחשמל</t>
  </si>
  <si>
    <t>טבלת נצילויות נומינליות</t>
  </si>
  <si>
    <t>גיל נתון (שנים)</t>
  </si>
  <si>
    <t>הערכת נצילות נומינלית של המנוע</t>
  </si>
  <si>
    <t>הערכת נצילות</t>
  </si>
  <si>
    <t>הספקים משוקללים</t>
  </si>
  <si>
    <t>אחוז החיסכון הצפוי</t>
  </si>
  <si>
    <t>סה"כ פליטות צפויות (טון פד"ח)</t>
  </si>
  <si>
    <t>צריכת חשמל צפויה
(KWh)</t>
  </si>
  <si>
    <t>ייצור חשמל צפוי</t>
  </si>
  <si>
    <t>סה"כ חשמל מיוצר ל-20 שנה</t>
  </si>
  <si>
    <t>עלויות אנרגיה בהיעדר הפרויקט</t>
  </si>
  <si>
    <t>חישוב פליטות בהיעדר הפרויקט</t>
  </si>
  <si>
    <t>צריכת אנרגיה בהיעדר הפרויקט בשנה:</t>
  </si>
  <si>
    <t>סה"כ פליטות בהיעדר הפרויקט בשנה:</t>
  </si>
  <si>
    <t>סה"כ אנרגיה נצרכת בהיעדר הפרויקט בשנה:</t>
  </si>
  <si>
    <t>חישובים בהיעדר הפרויקט אתר 1</t>
  </si>
  <si>
    <t>חישובים בהיעדר הפרויקט אתר 2</t>
  </si>
  <si>
    <t>חישובים בהיעדר הפרויקט אתר 3</t>
  </si>
  <si>
    <t>חישובים בהיעדר הפרויקט אתר 4</t>
  </si>
  <si>
    <t>חישובים בהיעדר הפרויקט אתר 5</t>
  </si>
  <si>
    <t>חישובים בהיעדר הפרויקט אתר 6</t>
  </si>
  <si>
    <t>סה"כ צריכת אנרגיה לפי מקור אנרגיה בהיעדר הפרויקט</t>
  </si>
  <si>
    <t>פקטור פליטות בהיעדר הפרויקט ליח' תפוקה:</t>
  </si>
  <si>
    <t>פקטור צריכת אנרגיה בהיעדר הפרויקט ליח' תפוקה:</t>
  </si>
  <si>
    <t>פקטור פליטות בהיעדר הפרויקט ליח' אנרגיה:</t>
  </si>
  <si>
    <t>פקטור אנרגיה נצרכת בהיעדר הפרויקט ליח' אנרגיה:</t>
  </si>
  <si>
    <t>האם רמת פליטות בהיעדר הפרויקט המוצגת נכונה?</t>
  </si>
  <si>
    <t>שנה 1</t>
  </si>
  <si>
    <t>שנה 2</t>
  </si>
  <si>
    <t>שנה 3</t>
  </si>
  <si>
    <t>שנה 4</t>
  </si>
  <si>
    <t>שנה 5</t>
  </si>
  <si>
    <t>שנה 6</t>
  </si>
  <si>
    <t>שנה 7</t>
  </si>
  <si>
    <t>שנה 8</t>
  </si>
  <si>
    <t>שנה 9</t>
  </si>
  <si>
    <t>שנה 10</t>
  </si>
  <si>
    <t>שנה 11</t>
  </si>
  <si>
    <t>שנה 12</t>
  </si>
  <si>
    <t>שנה 13</t>
  </si>
  <si>
    <t>שנה 14</t>
  </si>
  <si>
    <t>שנה 15</t>
  </si>
  <si>
    <t>חיסכון צפוי</t>
  </si>
  <si>
    <t>סיכום צריכת אנרגיה בהיעדר הפרויקט לפי מקורות</t>
  </si>
  <si>
    <t>8.6.3</t>
  </si>
  <si>
    <t>8.7.3</t>
  </si>
  <si>
    <t>8.8.3</t>
  </si>
  <si>
    <t>סיכום צריכת אנרגיה צפויה לפרויקט לפי מקורות</t>
  </si>
  <si>
    <t>צריכת אנרגיה שנתית למיזוג מבנים בהיעדר הפרויקט</t>
  </si>
  <si>
    <t>האם רמת צריכת האנרגיה בהיעדר הפרויקט המוצגת נכונה?</t>
  </si>
  <si>
    <t>פקטור צריכת אנרגיה ליחידת תפוקה בהיעדר הפרויקט</t>
  </si>
  <si>
    <t>משוואות לחישוב צריכת אנרגיה ופליטת גזי חממה בהיעדר הפרויקט</t>
  </si>
  <si>
    <t>תוצאות חישוב- צריכת אנרגיה ופליטות גזי חממה</t>
  </si>
  <si>
    <t>מה כיוון וזווית ההתקנה?</t>
  </si>
  <si>
    <t>MMBTU\₪</t>
  </si>
  <si>
    <t>אנרגיה בשנה טרם הטמעת הפרויקט (KW/year)</t>
  </si>
  <si>
    <t xml:space="preserve">סה"כ אנרגיה בשנה טרם הטמעת הפרויקט (KWh/year) </t>
  </si>
  <si>
    <t>צריכה שנתית צפויה בהיעדר הפרויקט</t>
  </si>
  <si>
    <t>פרטי היזם</t>
  </si>
  <si>
    <t>תיאור הפרויקט והסיוע המבוקש</t>
  </si>
  <si>
    <t>היקף ההפחתה של הפרויקט</t>
  </si>
  <si>
    <t>תוכנית הניטור</t>
  </si>
  <si>
    <t>שינויים בפרויקט ותוכנית הניטור</t>
  </si>
  <si>
    <t>תוצאות הניטור וחישובי הפחתה תקופתיים</t>
  </si>
  <si>
    <t>נתוני ייצור חשמל</t>
  </si>
  <si>
    <t>נתונים כלכליים של הפרויקט</t>
  </si>
  <si>
    <t>סיכום הפחתת פליטות והחיסכון באנרגיה</t>
  </si>
  <si>
    <t>ק"ג\₪</t>
  </si>
  <si>
    <t>קוט"ש\₪</t>
  </si>
  <si>
    <t>ליטר\₪</t>
  </si>
  <si>
    <t>פרטים כלליים ועלויות</t>
  </si>
  <si>
    <t>לוחות זמנים לביצוע הפרויקט</t>
  </si>
  <si>
    <t>לשימוש רק במידה ואין בקובץ זה גיליון מתאים לסוג פרויקט זה</t>
  </si>
  <si>
    <t>הסבר על עקרונות המתודולוגיה המוצעת לחישוב ההפחתה
מהפרויקט</t>
  </si>
  <si>
    <t>חיסכון כלכלי</t>
  </si>
  <si>
    <t>חישובי חיסכון כלכלי</t>
  </si>
  <si>
    <t>אורך חיים ממוצע של ציוד שיותקן (עד 20 שנה)</t>
  </si>
  <si>
    <t>שנה 16</t>
  </si>
  <si>
    <t>שנה 17</t>
  </si>
  <si>
    <t>שנה 18</t>
  </si>
  <si>
    <t>שנה 19</t>
  </si>
  <si>
    <t>שנה 20</t>
  </si>
  <si>
    <t>נתוני המנגנון הוולונטרי והלמ"ס</t>
  </si>
  <si>
    <t>נתוני המנגנון הוולונטרי והלמ"ס, בוצעה המרה לק"ג (חלוקה ב 1000)</t>
  </si>
  <si>
    <t>פרסומי חח"י</t>
  </si>
  <si>
    <t>נתוני המנגנון הוולונטרי והלמ"ס, בוצעה המרה לליטר (חלוקה ב 1000)</t>
  </si>
  <si>
    <t>נתוני המנגנון הוולונטרי והלמ"ס. מקדם זה הוכפל ב 0.00105506 לשם המרה ל MMBTU (כמפורט מטה)</t>
  </si>
  <si>
    <t>נתוני המנגנון הוולונטרי והלמ"ס, בוצעה המרה מ TJ ל KW, על פי מקדם של 0.0000036- כמפורט מטה</t>
  </si>
  <si>
    <t>תאריך רישום</t>
  </si>
  <si>
    <t>ארץ רישום</t>
  </si>
  <si>
    <t>ארץ תושבות</t>
  </si>
  <si>
    <t>ישראל</t>
  </si>
  <si>
    <t>ארה"ב</t>
  </si>
  <si>
    <t>ברזיל</t>
  </si>
  <si>
    <t>פנמה</t>
  </si>
  <si>
    <t>מקסיקו</t>
  </si>
  <si>
    <t>קנדה</t>
  </si>
  <si>
    <t>ארגנטינה</t>
  </si>
  <si>
    <t>ונצואלה</t>
  </si>
  <si>
    <t>אורוגואי</t>
  </si>
  <si>
    <t>הוואי</t>
  </si>
  <si>
    <t>גואטמלה</t>
  </si>
  <si>
    <t>פרו</t>
  </si>
  <si>
    <t>קולומביה</t>
  </si>
  <si>
    <t>בוליביה</t>
  </si>
  <si>
    <t>אוגנדה</t>
  </si>
  <si>
    <t>אוזבקיסטן</t>
  </si>
  <si>
    <t>אזרבייג'ן</t>
  </si>
  <si>
    <t>איי פארו</t>
  </si>
  <si>
    <t>איחוד האמירויות הערביות</t>
  </si>
  <si>
    <t>איי שלמה</t>
  </si>
  <si>
    <t>איי קיימן</t>
  </si>
  <si>
    <t>אינדונזיה</t>
  </si>
  <si>
    <t>אל סלוודור</t>
  </si>
  <si>
    <t>אלבניה</t>
  </si>
  <si>
    <t>אלג'יריה</t>
  </si>
  <si>
    <t>אנגולה</t>
  </si>
  <si>
    <t>אנדורה</t>
  </si>
  <si>
    <t>אנטיגואה וברבודה</t>
  </si>
  <si>
    <t>אסטוניה</t>
  </si>
  <si>
    <t>אפגניסטן</t>
  </si>
  <si>
    <t>אקוודור</t>
  </si>
  <si>
    <t>מולדובה</t>
  </si>
  <si>
    <t>רומניה</t>
  </si>
  <si>
    <t>הונגריה</t>
  </si>
  <si>
    <t>בריה"מ</t>
  </si>
  <si>
    <t>ליכטנשטיין</t>
  </si>
  <si>
    <t>אנגליה</t>
  </si>
  <si>
    <t>גרמניה</t>
  </si>
  <si>
    <t>צרפת</t>
  </si>
  <si>
    <t>שוויצריה</t>
  </si>
  <si>
    <t>הולנד</t>
  </si>
  <si>
    <t>שוודיה</t>
  </si>
  <si>
    <t>איטליה</t>
  </si>
  <si>
    <t>לוקסמבורג</t>
  </si>
  <si>
    <t>בלגיה</t>
  </si>
  <si>
    <t>תורכיה</t>
  </si>
  <si>
    <t>דנמרק</t>
  </si>
  <si>
    <t>יוון</t>
  </si>
  <si>
    <t>איסלנד</t>
  </si>
  <si>
    <t>קפריסין</t>
  </si>
  <si>
    <t>אוסטריה</t>
  </si>
  <si>
    <t>אירלנד</t>
  </si>
  <si>
    <t>ספרד</t>
  </si>
  <si>
    <t>בולגריה</t>
  </si>
  <si>
    <t>פינלנד</t>
  </si>
  <si>
    <t>גרוזיה (גאורגיה)</t>
  </si>
  <si>
    <t>רוסיה</t>
  </si>
  <si>
    <t>נורווגיה</t>
  </si>
  <si>
    <t>אריתריאה</t>
  </si>
  <si>
    <t>ארמניה</t>
  </si>
  <si>
    <t>בהאמה</t>
  </si>
  <si>
    <t>בהוטן</t>
  </si>
  <si>
    <t>בוטסואנה</t>
  </si>
  <si>
    <t>בוסניה והרצגובינה</t>
  </si>
  <si>
    <t>בורונדי</t>
  </si>
  <si>
    <t>בורקינה פאסו</t>
  </si>
  <si>
    <t>בחריין</t>
  </si>
  <si>
    <t>בלארוס</t>
  </si>
  <si>
    <t>בליז</t>
  </si>
  <si>
    <t>גיברלטר</t>
  </si>
  <si>
    <t>דרום-אפריקה</t>
  </si>
  <si>
    <t>אתיופיה</t>
  </si>
  <si>
    <t>קניה</t>
  </si>
  <si>
    <t>זימבוואה</t>
  </si>
  <si>
    <t>ליבריה</t>
  </si>
  <si>
    <t>מרוקו</t>
  </si>
  <si>
    <t>ניגריה</t>
  </si>
  <si>
    <t>תוניס</t>
  </si>
  <si>
    <t>גאנה</t>
  </si>
  <si>
    <t>ברוניי</t>
  </si>
  <si>
    <t>גבון</t>
  </si>
  <si>
    <t>גיאנה</t>
  </si>
  <si>
    <t>ג'יבוטי</t>
  </si>
  <si>
    <t>גינאה</t>
  </si>
  <si>
    <t>גינאה ביסאו</t>
  </si>
  <si>
    <t>גינאה המשוונית</t>
  </si>
  <si>
    <t>גמביה</t>
  </si>
  <si>
    <t>ג'מייקה</t>
  </si>
  <si>
    <t>גרנדה</t>
  </si>
  <si>
    <t>דומניקה</t>
  </si>
  <si>
    <t>אוסטרליה</t>
  </si>
  <si>
    <t>איי הבתולה</t>
  </si>
  <si>
    <t>איי קומאן</t>
  </si>
  <si>
    <t>איראן</t>
  </si>
  <si>
    <t>איי נאוויס</t>
  </si>
  <si>
    <t>איי מרשל</t>
  </si>
  <si>
    <t>האיים קריביים</t>
  </si>
  <si>
    <t>בנגלדש</t>
  </si>
  <si>
    <t>בנין</t>
  </si>
  <si>
    <t>ברבדוס</t>
  </si>
  <si>
    <t>הונג קונג</t>
  </si>
  <si>
    <t>יפן</t>
  </si>
  <si>
    <t>טייוואן</t>
  </si>
  <si>
    <t>סינגפור</t>
  </si>
  <si>
    <t>פיליפינים</t>
  </si>
  <si>
    <t>קוריאה</t>
  </si>
  <si>
    <t>הודו</t>
  </si>
  <si>
    <t>ירדן</t>
  </si>
  <si>
    <t>סין</t>
  </si>
  <si>
    <t>אוקראינה</t>
  </si>
  <si>
    <t>סלובניה</t>
  </si>
  <si>
    <t>האיטי</t>
  </si>
  <si>
    <t>הונדורס</t>
  </si>
  <si>
    <t>הרפובליקה הדומניקנית</t>
  </si>
  <si>
    <t>הרפובליקה הדומניקנית של קונגו</t>
  </si>
  <si>
    <t>הרפובליקה המרכז אפריקאית</t>
  </si>
  <si>
    <t>הרפובליקה של קונגו</t>
  </si>
  <si>
    <t>וייטנאם</t>
  </si>
  <si>
    <t>ונואטו</t>
  </si>
  <si>
    <t>זמביה</t>
  </si>
  <si>
    <t>חוף השנהב</t>
  </si>
  <si>
    <t>טג'יקיסטן</t>
  </si>
  <si>
    <t>טובאלו</t>
  </si>
  <si>
    <t>טונגה</t>
  </si>
  <si>
    <t>טורקמניסטן</t>
  </si>
  <si>
    <t>טנזניה</t>
  </si>
  <si>
    <t>טרינידד וטובגו</t>
  </si>
  <si>
    <t>כווית</t>
  </si>
  <si>
    <t>כף ורדה</t>
  </si>
  <si>
    <t>לאוס</t>
  </si>
  <si>
    <t>לבנון</t>
  </si>
  <si>
    <t>לוב</t>
  </si>
  <si>
    <t>לטביה</t>
  </si>
  <si>
    <t>ליטה</t>
  </si>
  <si>
    <t>לסוטו</t>
  </si>
  <si>
    <t>מאוריטניה</t>
  </si>
  <si>
    <t>מאוריציוס</t>
  </si>
  <si>
    <t>מאלי</t>
  </si>
  <si>
    <t>מדגסקר</t>
  </si>
  <si>
    <t>מוזמביק</t>
  </si>
  <si>
    <t>מונאקו</t>
  </si>
  <si>
    <t>מונגוליה</t>
  </si>
  <si>
    <t>מונטנגרו</t>
  </si>
  <si>
    <t>מזרח טימור</t>
  </si>
  <si>
    <t>מיאנמר (בורמה)</t>
  </si>
  <si>
    <t>מיקרונזיה</t>
  </si>
  <si>
    <t>מלאווי</t>
  </si>
  <si>
    <t>מלזיה</t>
  </si>
  <si>
    <t>מלטה</t>
  </si>
  <si>
    <t>מצרים</t>
  </si>
  <si>
    <t>מקדוניה</t>
  </si>
  <si>
    <t>ניו זילנד</t>
  </si>
  <si>
    <t>ניקרגואה</t>
  </si>
  <si>
    <t>ניז'ר</t>
  </si>
  <si>
    <t>נפאל</t>
  </si>
  <si>
    <t>סאו טומה ופרינסיפה</t>
  </si>
  <si>
    <t>סודן</t>
  </si>
  <si>
    <t>סומליה</t>
  </si>
  <si>
    <t>סוריה</t>
  </si>
  <si>
    <t>סורינס</t>
  </si>
  <si>
    <t>סיירה ליאון</t>
  </si>
  <si>
    <t>סיישל</t>
  </si>
  <si>
    <t>דרום קוראה</t>
  </si>
  <si>
    <t>סמואה</t>
  </si>
  <si>
    <t>סן מרינו</t>
  </si>
  <si>
    <t>סנגל</t>
  </si>
  <si>
    <t>סנט וינסנט והגרנדינים</t>
  </si>
  <si>
    <t>סנט לושה</t>
  </si>
  <si>
    <t>סנט קיטס ונוויס</t>
  </si>
  <si>
    <t>סקוטלנד</t>
  </si>
  <si>
    <t>סרביה</t>
  </si>
  <si>
    <t>עומאן</t>
  </si>
  <si>
    <t>עיראק</t>
  </si>
  <si>
    <t>ערב הסעודית</t>
  </si>
  <si>
    <t>פולין</t>
  </si>
  <si>
    <t>פורטוגל</t>
  </si>
  <si>
    <t>פיג'י</t>
  </si>
  <si>
    <t>פלאו</t>
  </si>
  <si>
    <t>פפוא - גינאה החדשה</t>
  </si>
  <si>
    <t>פקיסטן</t>
  </si>
  <si>
    <t>פרגוואי</t>
  </si>
  <si>
    <t>צ'אד</t>
  </si>
  <si>
    <t>צ'ילה</t>
  </si>
  <si>
    <t>צ'כיה</t>
  </si>
  <si>
    <t>צפון קוריאה</t>
  </si>
  <si>
    <t>קובה</t>
  </si>
  <si>
    <t>קומורו</t>
  </si>
  <si>
    <t>קוסובו</t>
  </si>
  <si>
    <t>קוסטה ריקה</t>
  </si>
  <si>
    <t>קזחסטן</t>
  </si>
  <si>
    <t>קטר</t>
  </si>
  <si>
    <t>קירגיסטן</t>
  </si>
  <si>
    <t>קיריבט</t>
  </si>
  <si>
    <t>קמבודיה</t>
  </si>
  <si>
    <t>קמרון</t>
  </si>
  <si>
    <t>קרואטיה</t>
  </si>
  <si>
    <t>קריית הווטיקן</t>
  </si>
  <si>
    <t>רואנדה</t>
  </si>
  <si>
    <t>שרי לנקה</t>
  </si>
  <si>
    <t>תאילנד</t>
  </si>
  <si>
    <t>תימן</t>
  </si>
  <si>
    <t>סלובקיה</t>
  </si>
  <si>
    <t>גרנזי איי התעלה</t>
  </si>
  <si>
    <t>נמיביה</t>
  </si>
  <si>
    <t>ארצות שונות</t>
  </si>
  <si>
    <t>מספר מדינה:</t>
  </si>
  <si>
    <t>כתובת משרד</t>
  </si>
  <si>
    <t>ישוב</t>
  </si>
  <si>
    <t>רחוב</t>
  </si>
  <si>
    <t>מספר בית</t>
  </si>
  <si>
    <t>מיקוד</t>
  </si>
  <si>
    <t>ת.ד</t>
  </si>
  <si>
    <t>מיקוד ת.ד</t>
  </si>
  <si>
    <t>סמל</t>
  </si>
  <si>
    <t>אבו בסמה (אז.תע.)</t>
  </si>
  <si>
    <t>אבו ג'ווייעד (שבט)</t>
  </si>
  <si>
    <t>אבו ג'ועיד</t>
  </si>
  <si>
    <t>אבו גוש</t>
  </si>
  <si>
    <t>אבו סנאן</t>
  </si>
  <si>
    <t>אבו סנאן (אז.תע.)</t>
  </si>
  <si>
    <t>אבו סריחאן</t>
  </si>
  <si>
    <t>אבו סריחאן (שבט)</t>
  </si>
  <si>
    <t>אבו עבדון</t>
  </si>
  <si>
    <t>אבו עבדון (שבט)</t>
  </si>
  <si>
    <t>אבו עמאר</t>
  </si>
  <si>
    <t>אבו עמאר (שבט)</t>
  </si>
  <si>
    <t>אבו עמרה</t>
  </si>
  <si>
    <t>אבו עמרה (שבט)</t>
  </si>
  <si>
    <t>אבו קורינאת (יישוב)</t>
  </si>
  <si>
    <t>אבו קורינאת (שבט)</t>
  </si>
  <si>
    <t>אבו קרינאת</t>
  </si>
  <si>
    <t>אבו קרינאת (אז.תע.)</t>
  </si>
  <si>
    <t>אבו רובייעה (שבט)</t>
  </si>
  <si>
    <t>אבו רוקייק (שבט)</t>
  </si>
  <si>
    <t>אבו רקיק</t>
  </si>
  <si>
    <t>אבטליון</t>
  </si>
  <si>
    <t>אביאל</t>
  </si>
  <si>
    <t>אביבים</t>
  </si>
  <si>
    <t>אביגדור</t>
  </si>
  <si>
    <t>אביחיל</t>
  </si>
  <si>
    <t>אביטל</t>
  </si>
  <si>
    <t>אביעזר</t>
  </si>
  <si>
    <t>אבירים</t>
  </si>
  <si>
    <t>אבן יהודה</t>
  </si>
  <si>
    <t>אבן יצחק (גלעד)</t>
  </si>
  <si>
    <t>אבן יצחק(גלעד) (מיוחד ב')</t>
  </si>
  <si>
    <t>אבן מנחם</t>
  </si>
  <si>
    <t>אבן ספיר</t>
  </si>
  <si>
    <t>אבן שמואל</t>
  </si>
  <si>
    <t>אבני איתן</t>
  </si>
  <si>
    <t>אבני חפץ</t>
  </si>
  <si>
    <t>אבנת</t>
  </si>
  <si>
    <t>אבשלום</t>
  </si>
  <si>
    <t>אבשלום (מפ.אז.)</t>
  </si>
  <si>
    <t>אדורה</t>
  </si>
  <si>
    <t>אדירים</t>
  </si>
  <si>
    <t>אדמית</t>
  </si>
  <si>
    <t>אדרת</t>
  </si>
  <si>
    <t>אודים</t>
  </si>
  <si>
    <t>אודם</t>
  </si>
  <si>
    <t>אוהד</t>
  </si>
  <si>
    <t>אוהלו</t>
  </si>
  <si>
    <t>אום בטין</t>
  </si>
  <si>
    <t>אום בטין (אז.תע.)</t>
  </si>
  <si>
    <t>אומן</t>
  </si>
  <si>
    <t>אומץ</t>
  </si>
  <si>
    <t>אופקים</t>
  </si>
  <si>
    <t>אופקים (אז.תע.)</t>
  </si>
  <si>
    <t>אור הגנוז</t>
  </si>
  <si>
    <t>אור הנר</t>
  </si>
  <si>
    <t>אור יהודה</t>
  </si>
  <si>
    <t>אור עקיבא</t>
  </si>
  <si>
    <t>אורה</t>
  </si>
  <si>
    <t>אורון (מר.תע.)</t>
  </si>
  <si>
    <t>אורות</t>
  </si>
  <si>
    <t>אורטל</t>
  </si>
  <si>
    <t>אורים</t>
  </si>
  <si>
    <t>אורנית</t>
  </si>
  <si>
    <t>אושה</t>
  </si>
  <si>
    <t>אזור</t>
  </si>
  <si>
    <t>אחוה</t>
  </si>
  <si>
    <t>אחוזם</t>
  </si>
  <si>
    <t>אחוזת ברק</t>
  </si>
  <si>
    <t>אחיהוד</t>
  </si>
  <si>
    <t>אחיטוב</t>
  </si>
  <si>
    <t>אחיסמך</t>
  </si>
  <si>
    <t>אחיעזר</t>
  </si>
  <si>
    <t>אטרש</t>
  </si>
  <si>
    <t>אטרש (שבט)</t>
  </si>
  <si>
    <t>איבטין</t>
  </si>
  <si>
    <t>איבים</t>
  </si>
  <si>
    <t>אייל</t>
  </si>
  <si>
    <t>איילת השחר</t>
  </si>
  <si>
    <t>אילון</t>
  </si>
  <si>
    <t>אילון תבור(מר.ת</t>
  </si>
  <si>
    <t>אילות</t>
  </si>
  <si>
    <t>אילניה</t>
  </si>
  <si>
    <t>אילנייה</t>
  </si>
  <si>
    <t>אילת</t>
  </si>
  <si>
    <t>אילת (אז.תע.)</t>
  </si>
  <si>
    <t>איתמר</t>
  </si>
  <si>
    <t>איתמר (אגוז) (תל חיים)</t>
  </si>
  <si>
    <t>איתן</t>
  </si>
  <si>
    <t>איתנים</t>
  </si>
  <si>
    <t>אכסאל</t>
  </si>
  <si>
    <t>אכסאל (אז.תע.)</t>
  </si>
  <si>
    <t>אל סייד</t>
  </si>
  <si>
    <t>אל סייד (אז.תע.)</t>
  </si>
  <si>
    <t>אל -רום</t>
  </si>
  <si>
    <t>אלומה</t>
  </si>
  <si>
    <t>אלומות</t>
  </si>
  <si>
    <t>אלון הגליל</t>
  </si>
  <si>
    <t>אלון מורה</t>
  </si>
  <si>
    <t>אלון שבות</t>
  </si>
  <si>
    <t>אלון שבות -עתיר ידע וטכנ'</t>
  </si>
  <si>
    <t>אלוני אבא</t>
  </si>
  <si>
    <t>אלוני הבשן</t>
  </si>
  <si>
    <t>אלוני יצחק</t>
  </si>
  <si>
    <t>אלונים</t>
  </si>
  <si>
    <t>אליכין</t>
  </si>
  <si>
    <t>אלי-עד</t>
  </si>
  <si>
    <t>אליעד (אלי על)</t>
  </si>
  <si>
    <t>אליפז</t>
  </si>
  <si>
    <t>אליפלט</t>
  </si>
  <si>
    <t>אליקים</t>
  </si>
  <si>
    <t>אלישיב</t>
  </si>
  <si>
    <t>אלישמע</t>
  </si>
  <si>
    <t>אלמגור</t>
  </si>
  <si>
    <t>אלמה</t>
  </si>
  <si>
    <t>אלמוג</t>
  </si>
  <si>
    <t>אלעד</t>
  </si>
  <si>
    <t>אלעזר</t>
  </si>
  <si>
    <t>אלעזר-עתירי ידע וטכנ'</t>
  </si>
  <si>
    <t>אלפי מנשה</t>
  </si>
  <si>
    <t>אלקוש</t>
  </si>
  <si>
    <t>אלקנה</t>
  </si>
  <si>
    <t>אל-רום</t>
  </si>
  <si>
    <t>אם אל-פחם</t>
  </si>
  <si>
    <t>אם אל-פחם (אז.תע.)</t>
  </si>
  <si>
    <t>אם אל-קטוף</t>
  </si>
  <si>
    <t>אמונים</t>
  </si>
  <si>
    <t>אמירים</t>
  </si>
  <si>
    <t>אמן</t>
  </si>
  <si>
    <t>אמנון</t>
  </si>
  <si>
    <t>אמציה</t>
  </si>
  <si>
    <t>אניעם</t>
  </si>
  <si>
    <t>אסד</t>
  </si>
  <si>
    <t>אסד (שבט)</t>
  </si>
  <si>
    <t>אספר</t>
  </si>
  <si>
    <t>אספר - עתיר ידע וטכנ'</t>
  </si>
  <si>
    <t>אעבלין</t>
  </si>
  <si>
    <t>אעצם</t>
  </si>
  <si>
    <t>אעצם (שבט)</t>
  </si>
  <si>
    <t>אפיניש</t>
  </si>
  <si>
    <t>אפיניש (שבט)</t>
  </si>
  <si>
    <t>אפיק</t>
  </si>
  <si>
    <t>אפיק (נחל גולן)</t>
  </si>
  <si>
    <t>אפיקים</t>
  </si>
  <si>
    <t>אפק</t>
  </si>
  <si>
    <t>אפרת</t>
  </si>
  <si>
    <t>אפרת - עתיר ידע וטכנ'</t>
  </si>
  <si>
    <t>ארבל</t>
  </si>
  <si>
    <t>ארגמן</t>
  </si>
  <si>
    <t>ארז</t>
  </si>
  <si>
    <t>ארז (מר.תע.)</t>
  </si>
  <si>
    <t>ארז (קיבוץ)</t>
  </si>
  <si>
    <t>אריאל</t>
  </si>
  <si>
    <t>ארנים</t>
  </si>
  <si>
    <t>אשבול</t>
  </si>
  <si>
    <t>אשבל</t>
  </si>
  <si>
    <t>אשדוד</t>
  </si>
  <si>
    <t>אשדות יעקב (איחוד)</t>
  </si>
  <si>
    <t>אשדות יעקב (מאוחד)</t>
  </si>
  <si>
    <t>אשדות יעקב(אחוד)</t>
  </si>
  <si>
    <t>אשדות יעקב(מאוחד)</t>
  </si>
  <si>
    <t>אשחר</t>
  </si>
  <si>
    <t>אשל הנשיא</t>
  </si>
  <si>
    <t>אשלים</t>
  </si>
  <si>
    <t>אשקלון</t>
  </si>
  <si>
    <t>אשקלון (אז.תע. לא כולל דרומי)</t>
  </si>
  <si>
    <t>אשקלון (אז.תע.דרומי)</t>
  </si>
  <si>
    <t>אשקלון עתירי טכנולוגיה</t>
  </si>
  <si>
    <t>אשרת</t>
  </si>
  <si>
    <t>אשתאול</t>
  </si>
  <si>
    <t>אתגר</t>
  </si>
  <si>
    <t>באר אורה</t>
  </si>
  <si>
    <t>באר טוביה (מושב)</t>
  </si>
  <si>
    <t>באר טוביה (מר.תע.)</t>
  </si>
  <si>
    <t>באר יעקב</t>
  </si>
  <si>
    <t>באר מילכה</t>
  </si>
  <si>
    <t>באר שבע</t>
  </si>
  <si>
    <t>באר שבע (אז.תע.)</t>
  </si>
  <si>
    <t>בארות יצחק</t>
  </si>
  <si>
    <t>בארותיים</t>
  </si>
  <si>
    <t>בארי</t>
  </si>
  <si>
    <t>בוסתן הגליל</t>
  </si>
  <si>
    <t>בועיינה - נוג'יידאת</t>
  </si>
  <si>
    <t>בועיינה - נוג'יידאת (אז.תע.)</t>
  </si>
  <si>
    <t>בועיינה-נוג'ידאת</t>
  </si>
  <si>
    <t>בוקעאתא</t>
  </si>
  <si>
    <t>בורגתה</t>
  </si>
  <si>
    <t>בחן</t>
  </si>
  <si>
    <t>בטחה</t>
  </si>
  <si>
    <t>ביר אל מכסור</t>
  </si>
  <si>
    <t>ביר אל-מכסור</t>
  </si>
  <si>
    <t>ביר הדאג'</t>
  </si>
  <si>
    <t>ביר הדאג' (אז.תע.)</t>
  </si>
  <si>
    <t>ביריה</t>
  </si>
  <si>
    <t>בירייה</t>
  </si>
  <si>
    <t>בית אורן</t>
  </si>
  <si>
    <t>בית אל</t>
  </si>
  <si>
    <t>בית אלעזרי</t>
  </si>
  <si>
    <t>בית אלפא</t>
  </si>
  <si>
    <t>בית אריה</t>
  </si>
  <si>
    <t>בית ברל</t>
  </si>
  <si>
    <t>בית גוברין</t>
  </si>
  <si>
    <t>בית גמליאל</t>
  </si>
  <si>
    <t>בית ג'ן</t>
  </si>
  <si>
    <t>בית דגן</t>
  </si>
  <si>
    <t>בית הגדי</t>
  </si>
  <si>
    <t>בית הלוי</t>
  </si>
  <si>
    <t>בית הלל</t>
  </si>
  <si>
    <t>בית העמק</t>
  </si>
  <si>
    <t>בית הערבה</t>
  </si>
  <si>
    <t>בית השיטה</t>
  </si>
  <si>
    <t>בית זיד</t>
  </si>
  <si>
    <t>בית זית</t>
  </si>
  <si>
    <t>בית זרע</t>
  </si>
  <si>
    <t>בית חורון</t>
  </si>
  <si>
    <t>בית חלקיה</t>
  </si>
  <si>
    <t>בית חנן</t>
  </si>
  <si>
    <t>בית חנניה</t>
  </si>
  <si>
    <t>בית חרות</t>
  </si>
  <si>
    <t>בית חשמונאי</t>
  </si>
  <si>
    <t>בית יהושע</t>
  </si>
  <si>
    <t>בית יוסף</t>
  </si>
  <si>
    <t>בית ינאי</t>
  </si>
  <si>
    <t>בית יצחק-שער חפר</t>
  </si>
  <si>
    <t>בית לחם הגלילית</t>
  </si>
  <si>
    <t>בית מאיר</t>
  </si>
  <si>
    <t>בית נחמיה</t>
  </si>
  <si>
    <t>בית ניר</t>
  </si>
  <si>
    <t>בית נקופה</t>
  </si>
  <si>
    <t>בית עובד</t>
  </si>
  <si>
    <t>בית עזיאל</t>
  </si>
  <si>
    <t>בית עזרא</t>
  </si>
  <si>
    <t>בית עריף</t>
  </si>
  <si>
    <t>בית צבי</t>
  </si>
  <si>
    <t>בית קמה</t>
  </si>
  <si>
    <t>בית קשת</t>
  </si>
  <si>
    <t>בית רבן</t>
  </si>
  <si>
    <t>בית רימון</t>
  </si>
  <si>
    <t>בית שאן</t>
  </si>
  <si>
    <t>בית שאן (אז.תע.)</t>
  </si>
  <si>
    <t>בית שאן (עיר)</t>
  </si>
  <si>
    <t>בית שאן(מפ.אז.)</t>
  </si>
  <si>
    <t>בית שמש</t>
  </si>
  <si>
    <t>בית שערים</t>
  </si>
  <si>
    <t>בית שקמה</t>
  </si>
  <si>
    <t>ביתן אהרן</t>
  </si>
  <si>
    <t>ביתר עילית</t>
  </si>
  <si>
    <t>ביתר עילית-עתיר ידע וטכנ'</t>
  </si>
  <si>
    <t>ביתר עלית</t>
  </si>
  <si>
    <t>בלפוריה</t>
  </si>
  <si>
    <t>בן זכאי</t>
  </si>
  <si>
    <t>בן עמי</t>
  </si>
  <si>
    <t>בן שמן )כפר נער</t>
  </si>
  <si>
    <t>בן שמן (מושב)</t>
  </si>
  <si>
    <t>בן שמן (שיכון)</t>
  </si>
  <si>
    <t>בני ברק</t>
  </si>
  <si>
    <t>בני דרום</t>
  </si>
  <si>
    <t>בני דרור</t>
  </si>
  <si>
    <t>בני יהודה</t>
  </si>
  <si>
    <t>בני יהודה (אז.תע.)</t>
  </si>
  <si>
    <t>בני עטרות</t>
  </si>
  <si>
    <t>בני עי"ש</t>
  </si>
  <si>
    <t>בני ציון</t>
  </si>
  <si>
    <t>בני ראם</t>
  </si>
  <si>
    <t>בניה</t>
  </si>
  <si>
    <t>בנימינה - גבעת עדה</t>
  </si>
  <si>
    <t>בסמ"ה</t>
  </si>
  <si>
    <t>בסמת טבעון</t>
  </si>
  <si>
    <t>בענה (ראה שגור עד-2009)</t>
  </si>
  <si>
    <t>בצרה</t>
  </si>
  <si>
    <t>בצרון</t>
  </si>
  <si>
    <t>בצת</t>
  </si>
  <si>
    <t>בקוע</t>
  </si>
  <si>
    <t>בקעות</t>
  </si>
  <si>
    <t>בר גיורא</t>
  </si>
  <si>
    <t>בר יוחאי</t>
  </si>
  <si>
    <t>בר-און - קדומים (אז.תע.)</t>
  </si>
  <si>
    <t>ברור חיל</t>
  </si>
  <si>
    <t>ברוש</t>
  </si>
  <si>
    <t>ברכה</t>
  </si>
  <si>
    <t>ברכיה</t>
  </si>
  <si>
    <t>בר-לב (אז.תע.)</t>
  </si>
  <si>
    <t>בר-לב (פארק תעשיה) ראה  בר-לב (אז.תע.)</t>
  </si>
  <si>
    <t>ברנר (מר.תע.)</t>
  </si>
  <si>
    <t>ברעם</t>
  </si>
  <si>
    <t>ברק</t>
  </si>
  <si>
    <t>ברקאי</t>
  </si>
  <si>
    <t>ברקן</t>
  </si>
  <si>
    <t>ברקן (מר.תע.)</t>
  </si>
  <si>
    <t>ברקת</t>
  </si>
  <si>
    <t>בת הדר</t>
  </si>
  <si>
    <t>בת חפר</t>
  </si>
  <si>
    <t>בת ים</t>
  </si>
  <si>
    <t>בת עין</t>
  </si>
  <si>
    <t>בת שלמה</t>
  </si>
  <si>
    <t>גאולי תימן (מושב)</t>
  </si>
  <si>
    <t>גאולים</t>
  </si>
  <si>
    <t>גאליה</t>
  </si>
  <si>
    <t>גבולות</t>
  </si>
  <si>
    <t>גבים</t>
  </si>
  <si>
    <t>גבע</t>
  </si>
  <si>
    <t>גבע בנימין</t>
  </si>
  <si>
    <t>גבע כרמל</t>
  </si>
  <si>
    <t>גבעולים</t>
  </si>
  <si>
    <t>גבעון החדשה</t>
  </si>
  <si>
    <t>גבעון החדשה-עתיר ידע וטכ'</t>
  </si>
  <si>
    <t>גבעות בר</t>
  </si>
  <si>
    <t>גבעת אבני</t>
  </si>
  <si>
    <t>גבעת אלה</t>
  </si>
  <si>
    <t>גבעת ברנר</t>
  </si>
  <si>
    <t>גבעת השלשה</t>
  </si>
  <si>
    <t>גבעת זאב</t>
  </si>
  <si>
    <t>גבעת זאב-עתיר ידע וטכנ'</t>
  </si>
  <si>
    <t>גבעת חיים(אחוד)</t>
  </si>
  <si>
    <t>גבעת חיים(מאחד)</t>
  </si>
  <si>
    <t>גבעת חן</t>
  </si>
  <si>
    <t>גבעת יואב</t>
  </si>
  <si>
    <t>גבעת יערים</t>
  </si>
  <si>
    <t>גבעת ישעיהו</t>
  </si>
  <si>
    <t>גבעת כח</t>
  </si>
  <si>
    <t>גבעת ניל'י</t>
  </si>
  <si>
    <t>גבעת עוז</t>
  </si>
  <si>
    <t>גבעת שמואל</t>
  </si>
  <si>
    <t>גבעת שמש</t>
  </si>
  <si>
    <t>גבעת שפירא</t>
  </si>
  <si>
    <t>גבעתי</t>
  </si>
  <si>
    <t>גבעתים</t>
  </si>
  <si>
    <t>גברעם</t>
  </si>
  <si>
    <t>גבת</t>
  </si>
  <si>
    <t>גבתון</t>
  </si>
  <si>
    <t>גדות</t>
  </si>
  <si>
    <t>ג'דידה - מכר</t>
  </si>
  <si>
    <t>ג'דיידה-מכר</t>
  </si>
  <si>
    <t>גדיש</t>
  </si>
  <si>
    <t>גדעונה</t>
  </si>
  <si>
    <t>גדרה</t>
  </si>
  <si>
    <t>ג'ולס</t>
  </si>
  <si>
    <t>ג'ולס (אז.תע.)</t>
  </si>
  <si>
    <t>גונן</t>
  </si>
  <si>
    <t>גורן</t>
  </si>
  <si>
    <t>גורן (אז.תע.)</t>
  </si>
  <si>
    <t>גורנות הגליל</t>
  </si>
  <si>
    <t>גזית</t>
  </si>
  <si>
    <t>גזית (אז.תע.)</t>
  </si>
  <si>
    <t>גזר</t>
  </si>
  <si>
    <t>גיאה</t>
  </si>
  <si>
    <t>גיזו</t>
  </si>
  <si>
    <t>גילון</t>
  </si>
  <si>
    <t>גילת</t>
  </si>
  <si>
    <t>גינוסר</t>
  </si>
  <si>
    <t>גיניגר</t>
  </si>
  <si>
    <t>גיתה</t>
  </si>
  <si>
    <t>גיתית</t>
  </si>
  <si>
    <t>גלאון</t>
  </si>
  <si>
    <t>גלבוע - מבואות גלבוע - חבר (מר.תע.)</t>
  </si>
  <si>
    <t>ג'לגוליה</t>
  </si>
  <si>
    <t>גלגל</t>
  </si>
  <si>
    <t>גליל ים</t>
  </si>
  <si>
    <t>גליל מערבי(מילואות צפון)</t>
  </si>
  <si>
    <t>גלעד (אבן יצחק)</t>
  </si>
  <si>
    <t>גמזו</t>
  </si>
  <si>
    <t>גן הדרום</t>
  </si>
  <si>
    <t>גן השומרון</t>
  </si>
  <si>
    <t>גן חיים</t>
  </si>
  <si>
    <t>גן יאשיה</t>
  </si>
  <si>
    <t>גן יבנה</t>
  </si>
  <si>
    <t>גן נר</t>
  </si>
  <si>
    <t>גן שורק</t>
  </si>
  <si>
    <t>גן שלמה)קב.שילר</t>
  </si>
  <si>
    <t>גן שמואל</t>
  </si>
  <si>
    <t>ג'נאביב</t>
  </si>
  <si>
    <t>ג'נאביב (שבט)</t>
  </si>
  <si>
    <t>גנוסר</t>
  </si>
  <si>
    <t>גנות</t>
  </si>
  <si>
    <t>גנות הדר</t>
  </si>
  <si>
    <t>גני הדר</t>
  </si>
  <si>
    <t>גני יוחנן</t>
  </si>
  <si>
    <t>גני עם</t>
  </si>
  <si>
    <t>גני תקוה</t>
  </si>
  <si>
    <t>גנתון</t>
  </si>
  <si>
    <t>ג'סר א-זרקא</t>
  </si>
  <si>
    <t>געדה (אסיף)</t>
  </si>
  <si>
    <t>געש</t>
  </si>
  <si>
    <t>געתון</t>
  </si>
  <si>
    <t>גפן</t>
  </si>
  <si>
    <t>גרופית</t>
  </si>
  <si>
    <t>גרנות הגליל</t>
  </si>
  <si>
    <t>גרנות(חפר)מפ.א</t>
  </si>
  <si>
    <t>ג'ש (גוש חלב)</t>
  </si>
  <si>
    <t>גשור</t>
  </si>
  <si>
    <t>גשר</t>
  </si>
  <si>
    <t>גשר הזיו</t>
  </si>
  <si>
    <t>ג'ת (עמק עירון) (נוצר מפיצול של באקה - ג'ת)</t>
  </si>
  <si>
    <t>גת (קבוץ)</t>
  </si>
  <si>
    <t>גת רימון</t>
  </si>
  <si>
    <t>גתה</t>
  </si>
  <si>
    <t>דאלית אל-כרמל - עספיא (אז.תע.)</t>
  </si>
  <si>
    <t>דאלית אל-כרמל (מ-2009)</t>
  </si>
  <si>
    <t>דבורה</t>
  </si>
  <si>
    <t>דבוריה</t>
  </si>
  <si>
    <t>דבורייה</t>
  </si>
  <si>
    <t>דבירה</t>
  </si>
  <si>
    <t>דבירה (אז.תע.)</t>
  </si>
  <si>
    <t>דברת</t>
  </si>
  <si>
    <t>דגניה א'</t>
  </si>
  <si>
    <t>דגניה ב'</t>
  </si>
  <si>
    <t>דובב</t>
  </si>
  <si>
    <t>דולב</t>
  </si>
  <si>
    <t>דור</t>
  </si>
  <si>
    <t>דורות</t>
  </si>
  <si>
    <t>דחי</t>
  </si>
  <si>
    <t>דייר חנא</t>
  </si>
  <si>
    <t>דימונה</t>
  </si>
  <si>
    <t>דימונה (אז.תע.)</t>
  </si>
  <si>
    <t>דיר אל-אסד (ראה שגור)</t>
  </si>
  <si>
    <t>דיר אל-אסד (ראה שגור עד 2009)</t>
  </si>
  <si>
    <t>דיר חנא</t>
  </si>
  <si>
    <t>דיר חנא (אז.תע.)</t>
  </si>
  <si>
    <t>דישון</t>
  </si>
  <si>
    <t>דליה</t>
  </si>
  <si>
    <t>דלייה</t>
  </si>
  <si>
    <t>דלתון</t>
  </si>
  <si>
    <t>דלתון (אז.תע.)</t>
  </si>
  <si>
    <t>דמיידה</t>
  </si>
  <si>
    <t>דן</t>
  </si>
  <si>
    <t>דפנה</t>
  </si>
  <si>
    <t>דקל</t>
  </si>
  <si>
    <t>דריג'את (אז.תע.)</t>
  </si>
  <si>
    <t>האון</t>
  </si>
  <si>
    <t>הבונים</t>
  </si>
  <si>
    <t>הגושרים</t>
  </si>
  <si>
    <t>הדר עם</t>
  </si>
  <si>
    <t>הואשלה</t>
  </si>
  <si>
    <t>הוד השרון</t>
  </si>
  <si>
    <t>הודיה</t>
  </si>
  <si>
    <t>הודיות</t>
  </si>
  <si>
    <t>הוואשלה (שבט)</t>
  </si>
  <si>
    <t>הוזייל (שבט)</t>
  </si>
  <si>
    <t>הושעיה</t>
  </si>
  <si>
    <t>הזורע</t>
  </si>
  <si>
    <t>הזורעים</t>
  </si>
  <si>
    <t>הזיל</t>
  </si>
  <si>
    <t>החותרים</t>
  </si>
  <si>
    <t>היוגב</t>
  </si>
  <si>
    <t>הילה</t>
  </si>
  <si>
    <t>המעפיל</t>
  </si>
  <si>
    <t>הסוללים</t>
  </si>
  <si>
    <t>העוגן</t>
  </si>
  <si>
    <t>הר אדר</t>
  </si>
  <si>
    <t>הר אדר - עתיר ידע וטכנ'</t>
  </si>
  <si>
    <t>הר גילה</t>
  </si>
  <si>
    <t>הר גילה - עתיר ידע וטכנ'</t>
  </si>
  <si>
    <t>הר חרמון (מר.תי.)</t>
  </si>
  <si>
    <t>הר עמשא</t>
  </si>
  <si>
    <t>הראל</t>
  </si>
  <si>
    <t>הרדוף</t>
  </si>
  <si>
    <t>הר-טוב(אז.תע.)</t>
  </si>
  <si>
    <t>הרי יהודה(מר.תע)</t>
  </si>
  <si>
    <t>הרצליה</t>
  </si>
  <si>
    <t>הררית</t>
  </si>
  <si>
    <t>ורד יריחו</t>
  </si>
  <si>
    <t>ורדון (מרכז מנס)</t>
  </si>
  <si>
    <t>זבארגה</t>
  </si>
  <si>
    <t>זבארגה (שבט)</t>
  </si>
  <si>
    <t>זבדיאל</t>
  </si>
  <si>
    <t>זוהר</t>
  </si>
  <si>
    <t>זיקים</t>
  </si>
  <si>
    <t>זיתן</t>
  </si>
  <si>
    <t>זכרון יעקב</t>
  </si>
  <si>
    <t>זכריה</t>
  </si>
  <si>
    <t>זמר</t>
  </si>
  <si>
    <t>זמרת</t>
  </si>
  <si>
    <t>זנוח</t>
  </si>
  <si>
    <t>זרועה</t>
  </si>
  <si>
    <t>זרזיר</t>
  </si>
  <si>
    <t>זרזיר (אז.תע.)</t>
  </si>
  <si>
    <t>זרחיה</t>
  </si>
  <si>
    <t>חבצלת השרון</t>
  </si>
  <si>
    <t>חבר</t>
  </si>
  <si>
    <t>חבר (אז.תע.)</t>
  </si>
  <si>
    <t>חג'אג'רה (ראה כעביה-טבאש-חג'אג'רה)</t>
  </si>
  <si>
    <t>חגור</t>
  </si>
  <si>
    <t>חגי</t>
  </si>
  <si>
    <t>חג'יראת(ד'הרה)</t>
  </si>
  <si>
    <t>חגלה</t>
  </si>
  <si>
    <t>חד נס</t>
  </si>
  <si>
    <t>חדיד</t>
  </si>
  <si>
    <t>חד-נס</t>
  </si>
  <si>
    <t>חדרה</t>
  </si>
  <si>
    <t>ח'ואלד</t>
  </si>
  <si>
    <t>ח'ואלד (שבט)</t>
  </si>
  <si>
    <t>חוג'ייראת (ד'הרה) (שבט)</t>
  </si>
  <si>
    <t>חולדה</t>
  </si>
  <si>
    <t>חולון</t>
  </si>
  <si>
    <t>חולית</t>
  </si>
  <si>
    <t>חולתה</t>
  </si>
  <si>
    <t>חוסן</t>
  </si>
  <si>
    <t>חוסניה</t>
  </si>
  <si>
    <t>חוסנייה</t>
  </si>
  <si>
    <t>חופית</t>
  </si>
  <si>
    <t>חוץ לארץ</t>
  </si>
  <si>
    <t>חוקוק</t>
  </si>
  <si>
    <t>חורה</t>
  </si>
  <si>
    <t>חורה (אז.תע.)</t>
  </si>
  <si>
    <t>חורפיש</t>
  </si>
  <si>
    <t>חורשים</t>
  </si>
  <si>
    <t>חות שלם</t>
  </si>
  <si>
    <t>חזון</t>
  </si>
  <si>
    <t>חיבת ציון</t>
  </si>
  <si>
    <t>חיננית</t>
  </si>
  <si>
    <t>חיפה</t>
  </si>
  <si>
    <t>חיפה  עתירי טכנולוגיה</t>
  </si>
  <si>
    <t>חלוץ</t>
  </si>
  <si>
    <t>חלמיש</t>
  </si>
  <si>
    <t>חלמיש (נווה צוף)</t>
  </si>
  <si>
    <t>חלץ</t>
  </si>
  <si>
    <t>חמאם</t>
  </si>
  <si>
    <t>חמד</t>
  </si>
  <si>
    <t>חמדיה</t>
  </si>
  <si>
    <t>חמדת</t>
  </si>
  <si>
    <t>חמדת ימים</t>
  </si>
  <si>
    <t>חמרה</t>
  </si>
  <si>
    <t>חמת גדר (מר.תי.)</t>
  </si>
  <si>
    <t>חניתה</t>
  </si>
  <si>
    <t>חנתון</t>
  </si>
  <si>
    <t>חספין</t>
  </si>
  <si>
    <t>חפץ חיים</t>
  </si>
  <si>
    <t>חפצי-בה</t>
  </si>
  <si>
    <t>חפר(עמק)אז.תע.</t>
  </si>
  <si>
    <t>חצב</t>
  </si>
  <si>
    <t>חצבה</t>
  </si>
  <si>
    <t>חצור הגלילית</t>
  </si>
  <si>
    <t>חצור הגלילית (אז.תע.)</t>
  </si>
  <si>
    <t>חצור-אשדוד</t>
  </si>
  <si>
    <t>חצרות יסף</t>
  </si>
  <si>
    <t>חצרים</t>
  </si>
  <si>
    <t>חרב לאת</t>
  </si>
  <si>
    <t>חרוצים</t>
  </si>
  <si>
    <t>חרות</t>
  </si>
  <si>
    <t>חרמש</t>
  </si>
  <si>
    <t>חרפיש</t>
  </si>
  <si>
    <t>חרשים</t>
  </si>
  <si>
    <t>חשמונאים</t>
  </si>
  <si>
    <t>טבריה</t>
  </si>
  <si>
    <t>טובא-זנגרייה</t>
  </si>
  <si>
    <t>טובה-זנגריה</t>
  </si>
  <si>
    <t>טורעאן</t>
  </si>
  <si>
    <t>טיבה (בעמק)</t>
  </si>
  <si>
    <t>טיבה (שרון)</t>
  </si>
  <si>
    <t>טייבה (בעמק)</t>
  </si>
  <si>
    <t>טירה</t>
  </si>
  <si>
    <t>טירת יהודה</t>
  </si>
  <si>
    <t>טירת כרמל</t>
  </si>
  <si>
    <t>טירת צבי</t>
  </si>
  <si>
    <t>טל שחר</t>
  </si>
  <si>
    <t>טל-אל</t>
  </si>
  <si>
    <t>טללים</t>
  </si>
  <si>
    <t>טלמון</t>
  </si>
  <si>
    <t>טמרה</t>
  </si>
  <si>
    <t>טמרה (יזרעאל)</t>
  </si>
  <si>
    <t>טמרה(אז.תע.)</t>
  </si>
  <si>
    <t>טמרה(גליל מערבי)</t>
  </si>
  <si>
    <t>טנא</t>
  </si>
  <si>
    <t>טפחות</t>
  </si>
  <si>
    <t>טרעאן</t>
  </si>
  <si>
    <t>יאנוח-ג'ת</t>
  </si>
  <si>
    <t>יבול</t>
  </si>
  <si>
    <t>יבנאל</t>
  </si>
  <si>
    <t>יבנה</t>
  </si>
  <si>
    <t>יגור</t>
  </si>
  <si>
    <t>יגל</t>
  </si>
  <si>
    <t>יד בנימין</t>
  </si>
  <si>
    <t>יד השמונה</t>
  </si>
  <si>
    <t>יד חנה</t>
  </si>
  <si>
    <t>יד מרדכי</t>
  </si>
  <si>
    <t>יד נתן</t>
  </si>
  <si>
    <t>יד רמבם</t>
  </si>
  <si>
    <t>ידידה</t>
  </si>
  <si>
    <t>ידידיה</t>
  </si>
  <si>
    <t>יהוד - נווה אפרים</t>
  </si>
  <si>
    <t>יהל</t>
  </si>
  <si>
    <t>יואב(ראם)(מפ.אז</t>
  </si>
  <si>
    <t>יובל</t>
  </si>
  <si>
    <t>יובלים</t>
  </si>
  <si>
    <t>יודפת</t>
  </si>
  <si>
    <t>יונתן</t>
  </si>
  <si>
    <t>יושיביה</t>
  </si>
  <si>
    <t>יזרעאל</t>
  </si>
  <si>
    <t>יזרעאל (מפ.אז.)</t>
  </si>
  <si>
    <t>יזרעאל (קבוץ)</t>
  </si>
  <si>
    <t>יזרעאלים (מר.תע.)</t>
  </si>
  <si>
    <t>יזרעם</t>
  </si>
  <si>
    <t>יחיעם</t>
  </si>
  <si>
    <t>יטבתה</t>
  </si>
  <si>
    <t>ייטב</t>
  </si>
  <si>
    <t>יכיני</t>
  </si>
  <si>
    <t>ים המלח (אז.תע.)</t>
  </si>
  <si>
    <t>ינוב</t>
  </si>
  <si>
    <t>ינון</t>
  </si>
  <si>
    <t>יסוד המעלה</t>
  </si>
  <si>
    <t>יסודות</t>
  </si>
  <si>
    <t>יסעור</t>
  </si>
  <si>
    <t>יעד</t>
  </si>
  <si>
    <t>יעל</t>
  </si>
  <si>
    <t>יעסור (מר.תע.)</t>
  </si>
  <si>
    <t>יעף</t>
  </si>
  <si>
    <t>יערה</t>
  </si>
  <si>
    <t>יפיע</t>
  </si>
  <si>
    <t>יפית</t>
  </si>
  <si>
    <t>יפעת</t>
  </si>
  <si>
    <t>יפתח</t>
  </si>
  <si>
    <t>יצהר</t>
  </si>
  <si>
    <t>יציץ</t>
  </si>
  <si>
    <t>יקום</t>
  </si>
  <si>
    <t>יקום (פארק תעשיתי)</t>
  </si>
  <si>
    <t>יקיר</t>
  </si>
  <si>
    <t>יקנעם (אז.תע.)</t>
  </si>
  <si>
    <t>יקנעם (מושבה)</t>
  </si>
  <si>
    <t>יקנעם עילית</t>
  </si>
  <si>
    <t>יראון</t>
  </si>
  <si>
    <t>ירדנה</t>
  </si>
  <si>
    <t>ירוחם</t>
  </si>
  <si>
    <t>ירוחם (אז.תע.)</t>
  </si>
  <si>
    <t>ירושלים</t>
  </si>
  <si>
    <t>ירושלים -גבעת שאול (אז.תע.)</t>
  </si>
  <si>
    <t>ירושלים- הר חוצבים (אז.תע.)</t>
  </si>
  <si>
    <t>ירושלים עתירי ידע וטכנולו</t>
  </si>
  <si>
    <t>ירושלים-עטרות (אז.תע)</t>
  </si>
  <si>
    <t>ירושלים-תלפיות (אז.תע.)</t>
  </si>
  <si>
    <t>ירחיב</t>
  </si>
  <si>
    <t>ירכא</t>
  </si>
  <si>
    <t>ירכא (אז.תע.)</t>
  </si>
  <si>
    <t>ירקונה</t>
  </si>
  <si>
    <t>ישובים אזור אחר</t>
  </si>
  <si>
    <t>ישובים באזפ א'</t>
  </si>
  <si>
    <t>ישובים באז"פ ב'</t>
  </si>
  <si>
    <t>ישובים בכל הארץ</t>
  </si>
  <si>
    <t>ישע</t>
  </si>
  <si>
    <t>ישעי</t>
  </si>
  <si>
    <t>ישרש</t>
  </si>
  <si>
    <t>יתד</t>
  </si>
  <si>
    <t>כאבול</t>
  </si>
  <si>
    <t>כאוכב אבו אל-היג'א</t>
  </si>
  <si>
    <t>כברי</t>
  </si>
  <si>
    <t>כדורי</t>
  </si>
  <si>
    <t>כדורי (אז.תע.)</t>
  </si>
  <si>
    <t>כדיתה(מ-2009)</t>
  </si>
  <si>
    <t>כוכב השחר</t>
  </si>
  <si>
    <t>כוכב יאיר</t>
  </si>
  <si>
    <t>כוכב יעקב</t>
  </si>
  <si>
    <t>כוכב מיכאל</t>
  </si>
  <si>
    <t>כורזים</t>
  </si>
  <si>
    <t>כחל</t>
  </si>
  <si>
    <t>כחלה</t>
  </si>
  <si>
    <t>כישור</t>
  </si>
  <si>
    <t>כליל</t>
  </si>
  <si>
    <t>כלנית</t>
  </si>
  <si>
    <t>כמאנה</t>
  </si>
  <si>
    <t>כמהין</t>
  </si>
  <si>
    <t>כמון</t>
  </si>
  <si>
    <t>כנות</t>
  </si>
  <si>
    <t>כנף</t>
  </si>
  <si>
    <t>כנרת (מושבה)</t>
  </si>
  <si>
    <t>כנרת (קבוצה)</t>
  </si>
  <si>
    <t>כסופים</t>
  </si>
  <si>
    <t>כסיפה</t>
  </si>
  <si>
    <t>כסלון</t>
  </si>
  <si>
    <t>כסרא-סמיע</t>
  </si>
  <si>
    <t>כעביה-טבאש-חג'אג'רה</t>
  </si>
  <si>
    <t>כפר אביב</t>
  </si>
  <si>
    <t>כפר אדומים</t>
  </si>
  <si>
    <t>כפר אוריה</t>
  </si>
  <si>
    <t>כפר אחים</t>
  </si>
  <si>
    <t>כפר ביאליק</t>
  </si>
  <si>
    <t>כפר בילו</t>
  </si>
  <si>
    <t>כפר בלום</t>
  </si>
  <si>
    <t>כפר בן נון</t>
  </si>
  <si>
    <t>כפר ברא</t>
  </si>
  <si>
    <t>כפר ברוך</t>
  </si>
  <si>
    <t>כפר גדעון</t>
  </si>
  <si>
    <t>כפר גלים</t>
  </si>
  <si>
    <t>כפר גליקסון</t>
  </si>
  <si>
    <t>כפר גלעדי</t>
  </si>
  <si>
    <t>כפר דניאל</t>
  </si>
  <si>
    <t>כפר האורנים</t>
  </si>
  <si>
    <t>כפר החורש</t>
  </si>
  <si>
    <t>כפר המכבי</t>
  </si>
  <si>
    <t>כפר הנגיד</t>
  </si>
  <si>
    <t>כפר הנוער הדתי</t>
  </si>
  <si>
    <t>כפר הנשיא</t>
  </si>
  <si>
    <t>כפר הס</t>
  </si>
  <si>
    <t>כפר הראה</t>
  </si>
  <si>
    <t>כפר הריף</t>
  </si>
  <si>
    <t>כפר ויתקין</t>
  </si>
  <si>
    <t>כפר ורבורג</t>
  </si>
  <si>
    <t>כפר ורדים</t>
  </si>
  <si>
    <t>כפר זוהרים</t>
  </si>
  <si>
    <t>כפר זיתים</t>
  </si>
  <si>
    <t>כפר חבד</t>
  </si>
  <si>
    <t>כפר חושן</t>
  </si>
  <si>
    <t>כפר חושן (ראה ספסופה)</t>
  </si>
  <si>
    <t>כפר חטים</t>
  </si>
  <si>
    <t>כפר חיטים</t>
  </si>
  <si>
    <t>כפר חיים</t>
  </si>
  <si>
    <t>כפר חנניה</t>
  </si>
  <si>
    <t>כפר חסידים א'</t>
  </si>
  <si>
    <t>כפר חסידים ב'</t>
  </si>
  <si>
    <t>כפר חרוב</t>
  </si>
  <si>
    <t>כפר טרומן</t>
  </si>
  <si>
    <t>כפר יאסיף</t>
  </si>
  <si>
    <t>כפר יהושע</t>
  </si>
  <si>
    <t>כפר יונה</t>
  </si>
  <si>
    <t>כפר יחזקאל</t>
  </si>
  <si>
    <t>כפר יעבץ</t>
  </si>
  <si>
    <t>כפר כמא</t>
  </si>
  <si>
    <t>כפר כנא</t>
  </si>
  <si>
    <t>כפר כנא (אז.תע.)</t>
  </si>
  <si>
    <t>כפר מונש</t>
  </si>
  <si>
    <t>כפר מימון</t>
  </si>
  <si>
    <t>כפר מלל</t>
  </si>
  <si>
    <t>כפר מנדא</t>
  </si>
  <si>
    <t>כפר מנחם</t>
  </si>
  <si>
    <t>כפר מסריק</t>
  </si>
  <si>
    <t>כפר מסריק (אז.תע)</t>
  </si>
  <si>
    <t>כפר מצר</t>
  </si>
  <si>
    <t>כפר מרדכי</t>
  </si>
  <si>
    <t>כפר נטר</t>
  </si>
  <si>
    <t>כפר סאלד</t>
  </si>
  <si>
    <t>כפר סבא</t>
  </si>
  <si>
    <t>כפר סילבר</t>
  </si>
  <si>
    <t>כפר סירקין</t>
  </si>
  <si>
    <t>כפר עבודה</t>
  </si>
  <si>
    <t>כפר עזה</t>
  </si>
  <si>
    <t>כפר עציון</t>
  </si>
  <si>
    <t>כפר עציון-עתיר ידע וטכנ'</t>
  </si>
  <si>
    <t>כפר פינס</t>
  </si>
  <si>
    <t>כפר קאסם</t>
  </si>
  <si>
    <t>כפר קיש</t>
  </si>
  <si>
    <t>כפר קרע</t>
  </si>
  <si>
    <t>כפר ראש הניקרה</t>
  </si>
  <si>
    <t>כפר ראש הנקרה</t>
  </si>
  <si>
    <t>כפר רוזנואלד (זרעית)</t>
  </si>
  <si>
    <t>כפר רוזנולד (זרעית)</t>
  </si>
  <si>
    <t>כפר רופין</t>
  </si>
  <si>
    <t>כפר רות</t>
  </si>
  <si>
    <t>כפר שמאי</t>
  </si>
  <si>
    <t>כפר שמואל</t>
  </si>
  <si>
    <t>כפר שמריהו</t>
  </si>
  <si>
    <t>כפר תבור</t>
  </si>
  <si>
    <t>כפר תפוח</t>
  </si>
  <si>
    <t>כרי דשא</t>
  </si>
  <si>
    <t>כרכום</t>
  </si>
  <si>
    <t>כרם בן זמרה</t>
  </si>
  <si>
    <t>כרם יבנה (ישיבה)</t>
  </si>
  <si>
    <t>כרם מהרל</t>
  </si>
  <si>
    <t>כרם שלום</t>
  </si>
  <si>
    <t>כרמי יוסף</t>
  </si>
  <si>
    <t>כרמי צור</t>
  </si>
  <si>
    <t>כרמי צור-עתיר ידע וטכנ'</t>
  </si>
  <si>
    <t>כרמיאל</t>
  </si>
  <si>
    <t>כרמיאל (אז.תע.)</t>
  </si>
  <si>
    <t>כרמיאל (פארק התעשיה)</t>
  </si>
  <si>
    <t>כרמיה</t>
  </si>
  <si>
    <t>כרמים</t>
  </si>
  <si>
    <t>כרמל</t>
  </si>
  <si>
    <t>לבון</t>
  </si>
  <si>
    <t>לבון (אז.תע.)</t>
  </si>
  <si>
    <t>לביא</t>
  </si>
  <si>
    <t>לבנים</t>
  </si>
  <si>
    <t>להב</t>
  </si>
  <si>
    <t>להבות הבשן</t>
  </si>
  <si>
    <t>להבות חביבה</t>
  </si>
  <si>
    <t>להבים</t>
  </si>
  <si>
    <t>להבים(צומת) - עידן הנגב(מר.)</t>
  </si>
  <si>
    <t>לוד</t>
  </si>
  <si>
    <t>לוזית</t>
  </si>
  <si>
    <t>לוחמי הגיטאות</t>
  </si>
  <si>
    <t>לוטם</t>
  </si>
  <si>
    <t>לוטן</t>
  </si>
  <si>
    <t>לטרון</t>
  </si>
  <si>
    <t>לי-און</t>
  </si>
  <si>
    <t>לימן</t>
  </si>
  <si>
    <t>לכיש</t>
  </si>
  <si>
    <t>לפיד</t>
  </si>
  <si>
    <t>לפידות</t>
  </si>
  <si>
    <t>לקיה</t>
  </si>
  <si>
    <t>לשם (מר.תע.)</t>
  </si>
  <si>
    <t>מאור</t>
  </si>
  <si>
    <t>מאיר שפיה</t>
  </si>
  <si>
    <t>מבוא ביתר</t>
  </si>
  <si>
    <t>מבוא דותן</t>
  </si>
  <si>
    <t>מבוא' החרמון)מפ</t>
  </si>
  <si>
    <t>מבוא חורון</t>
  </si>
  <si>
    <t>מבוא חמה</t>
  </si>
  <si>
    <t>מבוא כרמל (אז.תע.)</t>
  </si>
  <si>
    <t>מבוא מודיעים</t>
  </si>
  <si>
    <t>מבואות ים</t>
  </si>
  <si>
    <t>מבואות ירושלים</t>
  </si>
  <si>
    <t>מבועים</t>
  </si>
  <si>
    <t>מבטחים</t>
  </si>
  <si>
    <t>מבקיעים</t>
  </si>
  <si>
    <t>מבשרת ציון</t>
  </si>
  <si>
    <t>מגאר</t>
  </si>
  <si>
    <t>מגאר (אז.תע.)</t>
  </si>
  <si>
    <t>מג'ד אל-כרום</t>
  </si>
  <si>
    <t>מגדים</t>
  </si>
  <si>
    <t>מגדל</t>
  </si>
  <si>
    <t>מגדל העמק</t>
  </si>
  <si>
    <t>מגדל העמק (אז.תע.)</t>
  </si>
  <si>
    <t>מגדל העמק (למעט</t>
  </si>
  <si>
    <t>מגדל עוז</t>
  </si>
  <si>
    <t>מגדל עוז-עתיר ידע וטכ'</t>
  </si>
  <si>
    <t>מג'דל שמס</t>
  </si>
  <si>
    <t>מגדל תפן</t>
  </si>
  <si>
    <t>מגדלים</t>
  </si>
  <si>
    <t>מגידו</t>
  </si>
  <si>
    <t>מגל</t>
  </si>
  <si>
    <t>מגן</t>
  </si>
  <si>
    <t>מגן שאול</t>
  </si>
  <si>
    <t>מגן שאול (אז.תע.)</t>
  </si>
  <si>
    <t>מגשימים</t>
  </si>
  <si>
    <t>מדרך עוז</t>
  </si>
  <si>
    <t>מדרשת בן גוריון</t>
  </si>
  <si>
    <t>מדרשת רופין</t>
  </si>
  <si>
    <t>מודיעין (מר.תע.)</t>
  </si>
  <si>
    <t>מודיעין עילית</t>
  </si>
  <si>
    <t>מודיעין-מכבים-רעות</t>
  </si>
  <si>
    <t>מולדה (אז.תע.)</t>
  </si>
  <si>
    <t>מולדת</t>
  </si>
  <si>
    <t>מוצא עילית</t>
  </si>
  <si>
    <t>מוקייבלה</t>
  </si>
  <si>
    <t>מורן</t>
  </si>
  <si>
    <t>מורשת</t>
  </si>
  <si>
    <t>מזור</t>
  </si>
  <si>
    <t>מזכרת בתיה</t>
  </si>
  <si>
    <t>מזרע</t>
  </si>
  <si>
    <t>מזרעה</t>
  </si>
  <si>
    <t>מחולה</t>
  </si>
  <si>
    <t>מחנה יבור</t>
  </si>
  <si>
    <t>מחנה יתיר</t>
  </si>
  <si>
    <t>מחניים</t>
  </si>
  <si>
    <t>מחנים (קבוץ)</t>
  </si>
  <si>
    <t>מחסיה</t>
  </si>
  <si>
    <t>מטה יהודה (מר.תי.)</t>
  </si>
  <si>
    <t>מטולה</t>
  </si>
  <si>
    <t>מטע</t>
  </si>
  <si>
    <t>מי עמי</t>
  </si>
  <si>
    <t>מיטב</t>
  </si>
  <si>
    <t>מילואות דרום (מפ.אז.)</t>
  </si>
  <si>
    <t>מילואות צפון (אז.תע.)</t>
  </si>
  <si>
    <t>מיסר</t>
  </si>
  <si>
    <t>מיצר</t>
  </si>
  <si>
    <t>מירב</t>
  </si>
  <si>
    <t>מירון</t>
  </si>
  <si>
    <t>מירון (מושב)</t>
  </si>
  <si>
    <t>מישור רתם(מר.תע.)</t>
  </si>
  <si>
    <t>מישר</t>
  </si>
  <si>
    <t>מיתר</t>
  </si>
  <si>
    <t>מכורה</t>
  </si>
  <si>
    <t>מכחול</t>
  </si>
  <si>
    <t>מכחול (אז.תע.)</t>
  </si>
  <si>
    <t>מכמורת</t>
  </si>
  <si>
    <t>מכמנים</t>
  </si>
  <si>
    <t>מכרות תמנע</t>
  </si>
  <si>
    <t>מכתש קטן(מר.תע.)</t>
  </si>
  <si>
    <t>מכתש רמון)מר.תע</t>
  </si>
  <si>
    <t>מלאה</t>
  </si>
  <si>
    <t>מלילות</t>
  </si>
  <si>
    <t>מלכיה</t>
  </si>
  <si>
    <t>מלכייה</t>
  </si>
  <si>
    <t>מלכישוע</t>
  </si>
  <si>
    <t>ממשית (כורנוב)</t>
  </si>
  <si>
    <t>מנוחה</t>
  </si>
  <si>
    <t>מנוף</t>
  </si>
  <si>
    <t>מנות</t>
  </si>
  <si>
    <t>מנחמיה</t>
  </si>
  <si>
    <t>מנרה</t>
  </si>
  <si>
    <t>מנשית זבדה</t>
  </si>
  <si>
    <t>מסד</t>
  </si>
  <si>
    <t>מסדה</t>
  </si>
  <si>
    <t>מסילות</t>
  </si>
  <si>
    <t>מסילת ציון</t>
  </si>
  <si>
    <t>מסלול</t>
  </si>
  <si>
    <t>מסלות</t>
  </si>
  <si>
    <t>מסעדה</t>
  </si>
  <si>
    <t>מסעודין אל-עזאזמה</t>
  </si>
  <si>
    <t>מסעודין אל-עזאזמה (שבט)</t>
  </si>
  <si>
    <t>מעברות</t>
  </si>
  <si>
    <t>מעגלים</t>
  </si>
  <si>
    <t>מעגן</t>
  </si>
  <si>
    <t>מעגן מיכאל</t>
  </si>
  <si>
    <t>מעוז חיים</t>
  </si>
  <si>
    <t>מעון</t>
  </si>
  <si>
    <t>מעונה</t>
  </si>
  <si>
    <t>מעוף</t>
  </si>
  <si>
    <t>מעיין ברוך</t>
  </si>
  <si>
    <t>מעיין חרוד (מר.תי.)</t>
  </si>
  <si>
    <t>מעיליא</t>
  </si>
  <si>
    <t>מעין ברוך</t>
  </si>
  <si>
    <t>מעלה אדומים</t>
  </si>
  <si>
    <t>מעלה אפרים</t>
  </si>
  <si>
    <t>מעלה גלבוע</t>
  </si>
  <si>
    <t>מעלה גמלא</t>
  </si>
  <si>
    <t>מעלה החמישה</t>
  </si>
  <si>
    <t>מעלה לבונה</t>
  </si>
  <si>
    <t>מעלה מכמש</t>
  </si>
  <si>
    <t>מעלה עירון</t>
  </si>
  <si>
    <t>מעלה עמוס</t>
  </si>
  <si>
    <t>מעלה עמוס-עתיר ידע וטכנ'</t>
  </si>
  <si>
    <t>מעלה שומרון</t>
  </si>
  <si>
    <t>מעלות-קורן (פארק תעשיה)</t>
  </si>
  <si>
    <t>מעלות-תרשיחא</t>
  </si>
  <si>
    <t>מעליא</t>
  </si>
  <si>
    <t>מעני אבו חאמד</t>
  </si>
  <si>
    <t>מענית</t>
  </si>
  <si>
    <t>מעש</t>
  </si>
  <si>
    <t>מפלסים</t>
  </si>
  <si>
    <t>מפעלי חבל מעון (מפ.אז.)</t>
  </si>
  <si>
    <t>מפרץ אמנון (מר.תי)</t>
  </si>
  <si>
    <t>מצדה (מר.תי.)</t>
  </si>
  <si>
    <t>מצדות יהודה (יתיר)</t>
  </si>
  <si>
    <t>מצובה</t>
  </si>
  <si>
    <t>מצליח</t>
  </si>
  <si>
    <t>מצפה</t>
  </si>
  <si>
    <t>מצפה אביב</t>
  </si>
  <si>
    <t>מצפה אילן</t>
  </si>
  <si>
    <t>מצפה יריחו</t>
  </si>
  <si>
    <t>מצפה נטופה</t>
  </si>
  <si>
    <t>מצפה רמון</t>
  </si>
  <si>
    <t>מצפה רמון(אז.תע.)</t>
  </si>
  <si>
    <t>מצפה שלם</t>
  </si>
  <si>
    <t>מצר</t>
  </si>
  <si>
    <t>מקוה ישראל</t>
  </si>
  <si>
    <t>מקיבלה</t>
  </si>
  <si>
    <t>מרגליות</t>
  </si>
  <si>
    <t>מרום גולן</t>
  </si>
  <si>
    <t>מרחב עם</t>
  </si>
  <si>
    <t>מרחביה (מושב)</t>
  </si>
  <si>
    <t>מרחביה (קבוץ)</t>
  </si>
  <si>
    <t>מרחביה (קיבוץ)</t>
  </si>
  <si>
    <t>מרחבים(מר.אז.)</t>
  </si>
  <si>
    <t>מרכז שפירא</t>
  </si>
  <si>
    <t>משאבי שדה</t>
  </si>
  <si>
    <t>משאבים (רמת נגב)</t>
  </si>
  <si>
    <t>משגב דב</t>
  </si>
  <si>
    <t>משגב עם</t>
  </si>
  <si>
    <t>משהד</t>
  </si>
  <si>
    <t>משהד (אז.תע.)</t>
  </si>
  <si>
    <t>משואה</t>
  </si>
  <si>
    <t>משואות יצחק</t>
  </si>
  <si>
    <t>משכיות</t>
  </si>
  <si>
    <t>משמר אילון</t>
  </si>
  <si>
    <t>משמר דוד</t>
  </si>
  <si>
    <t>משמר הירדן</t>
  </si>
  <si>
    <t>משמר הנגב</t>
  </si>
  <si>
    <t>משמר העמק</t>
  </si>
  <si>
    <t>משמר השבעה</t>
  </si>
  <si>
    <t>משמר השרון</t>
  </si>
  <si>
    <t>משמרות</t>
  </si>
  <si>
    <t>משמרת</t>
  </si>
  <si>
    <t>משען</t>
  </si>
  <si>
    <t>מתן</t>
  </si>
  <si>
    <t>מתת</t>
  </si>
  <si>
    <t>מתתיהו</t>
  </si>
  <si>
    <t>נאות גולן</t>
  </si>
  <si>
    <t>נאות הכיכר</t>
  </si>
  <si>
    <t>נאות הככר</t>
  </si>
  <si>
    <t>נאות מרדכי</t>
  </si>
  <si>
    <t>נאות סמדר</t>
  </si>
  <si>
    <t>נאות סמדר (שזפון)</t>
  </si>
  <si>
    <t>נאעורה</t>
  </si>
  <si>
    <t>נבטים</t>
  </si>
  <si>
    <t>נגבה</t>
  </si>
  <si>
    <t>נגה</t>
  </si>
  <si>
    <t>נגוהות (ראה נחל נגוהות)</t>
  </si>
  <si>
    <t>נהורה</t>
  </si>
  <si>
    <t>נהלל</t>
  </si>
  <si>
    <t>נהריה</t>
  </si>
  <si>
    <t>נהריה (אז.תע.צפ.)</t>
  </si>
  <si>
    <t>נהריה (ישן)</t>
  </si>
  <si>
    <t>נהרייה</t>
  </si>
  <si>
    <t>נוב</t>
  </si>
  <si>
    <t>נוה אבות</t>
  </si>
  <si>
    <t>נוה אור</t>
  </si>
  <si>
    <t>נוה אטיב</t>
  </si>
  <si>
    <t>נוה אילן</t>
  </si>
  <si>
    <t>נוה איתן</t>
  </si>
  <si>
    <t>נוה דניאל</t>
  </si>
  <si>
    <t>נוה זהר</t>
  </si>
  <si>
    <t>נוה חריף</t>
  </si>
  <si>
    <t>נוה ים</t>
  </si>
  <si>
    <t>נוה ימין</t>
  </si>
  <si>
    <t>נוה ירק</t>
  </si>
  <si>
    <t>נוה מבטח</t>
  </si>
  <si>
    <t>נוה מיכאל</t>
  </si>
  <si>
    <t>נוה שלום</t>
  </si>
  <si>
    <t>נווה אטיב</t>
  </si>
  <si>
    <t>נווה איתן</t>
  </si>
  <si>
    <t>נווה דניאל-עתיר ידע וטכנ'</t>
  </si>
  <si>
    <t>נווה זוהר</t>
  </si>
  <si>
    <t>נווה זיו</t>
  </si>
  <si>
    <t>נווה חריף</t>
  </si>
  <si>
    <t>נוף איילון</t>
  </si>
  <si>
    <t>נופים</t>
  </si>
  <si>
    <t>נופית</t>
  </si>
  <si>
    <t>נוקדים</t>
  </si>
  <si>
    <t>נוקדים - עתיר ידע וטכנ'</t>
  </si>
  <si>
    <t>נורדיה</t>
  </si>
  <si>
    <t>נורית</t>
  </si>
  <si>
    <t>נחושה</t>
  </si>
  <si>
    <t>נח"ל אמתי</t>
  </si>
  <si>
    <t>נח"ל באר מלכה</t>
  </si>
  <si>
    <t>נחל בתרונות</t>
  </si>
  <si>
    <t>נחל גבעות</t>
  </si>
  <si>
    <t>נחל גבעות-עתיר ידע וטכנ'</t>
  </si>
  <si>
    <t>נחל גנת</t>
  </si>
  <si>
    <t>נחל דורן</t>
  </si>
  <si>
    <t>נחל יעלון</t>
  </si>
  <si>
    <t>נח"ל נחושתן</t>
  </si>
  <si>
    <t>נחל נמרוד</t>
  </si>
  <si>
    <t>נחל עוז</t>
  </si>
  <si>
    <t>נחל עין חגלה</t>
  </si>
  <si>
    <t>נחל עירית</t>
  </si>
  <si>
    <t>נחל צורף</t>
  </si>
  <si>
    <t>נחל צין(מר.תע.)</t>
  </si>
  <si>
    <t>נחל שורק(מר.תע.)</t>
  </si>
  <si>
    <t>נחלה</t>
  </si>
  <si>
    <t>נחליאל</t>
  </si>
  <si>
    <t>נחלים</t>
  </si>
  <si>
    <t>נחם</t>
  </si>
  <si>
    <t>נחף</t>
  </si>
  <si>
    <t>נחשולים</t>
  </si>
  <si>
    <t>נחשון</t>
  </si>
  <si>
    <t>נחשונים</t>
  </si>
  <si>
    <t>נטועה</t>
  </si>
  <si>
    <t>נטור</t>
  </si>
  <si>
    <t>נטע</t>
  </si>
  <si>
    <t>נטעים</t>
  </si>
  <si>
    <t>נטף</t>
  </si>
  <si>
    <t>ניין</t>
  </si>
  <si>
    <t>ניל"י</t>
  </si>
  <si>
    <t>ניצן ב'</t>
  </si>
  <si>
    <t>ניצן (ראה דוחן)</t>
  </si>
  <si>
    <t>ניצנה (קהילת חינוך)</t>
  </si>
  <si>
    <t>ניצני סיני</t>
  </si>
  <si>
    <t>ניר אליהו</t>
  </si>
  <si>
    <t>ניר בנים</t>
  </si>
  <si>
    <t>ניר גלים</t>
  </si>
  <si>
    <t>ניר דוד (תל עמל)</t>
  </si>
  <si>
    <t>ניר דוד(תל עמל)</t>
  </si>
  <si>
    <t>ניר חן</t>
  </si>
  <si>
    <t>ניר יפה</t>
  </si>
  <si>
    <t>ניר יצחק</t>
  </si>
  <si>
    <t>ניר ישראל</t>
  </si>
  <si>
    <t>ניר משה</t>
  </si>
  <si>
    <t>ניר עוז</t>
  </si>
  <si>
    <t>ניר עם</t>
  </si>
  <si>
    <t>ניר עציון</t>
  </si>
  <si>
    <t>ניר עקיבא</t>
  </si>
  <si>
    <t>ניר צבי</t>
  </si>
  <si>
    <t>נירים</t>
  </si>
  <si>
    <t>נירית</t>
  </si>
  <si>
    <t>נירן</t>
  </si>
  <si>
    <t>נס הרים</t>
  </si>
  <si>
    <t>נס עמים</t>
  </si>
  <si>
    <t>נס ציונה</t>
  </si>
  <si>
    <t>נעורים</t>
  </si>
  <si>
    <t>נעלה</t>
  </si>
  <si>
    <t>נעם</t>
  </si>
  <si>
    <t>נעם(א.ת.נתיבות,עזתה,מרחב</t>
  </si>
  <si>
    <t>נעמה</t>
  </si>
  <si>
    <t>נען</t>
  </si>
  <si>
    <t>נפך</t>
  </si>
  <si>
    <t>נצאצרה</t>
  </si>
  <si>
    <t>נצאצרה (שבט)</t>
  </si>
  <si>
    <t>נצנה</t>
  </si>
  <si>
    <t>נצני סיני</t>
  </si>
  <si>
    <t>נצני עוז</t>
  </si>
  <si>
    <t>נצנים</t>
  </si>
  <si>
    <t>נצנים (קבוץ)</t>
  </si>
  <si>
    <t>נצר סרני</t>
  </si>
  <si>
    <t>נצרת</t>
  </si>
  <si>
    <t>נצרת (אז.תע.)</t>
  </si>
  <si>
    <t>נצרת עילית</t>
  </si>
  <si>
    <t>נצרת עלית (אז.תע</t>
  </si>
  <si>
    <t>נצרת עלית (אז.תע.)</t>
  </si>
  <si>
    <t>נצרת עלית (למעט</t>
  </si>
  <si>
    <t>נשר</t>
  </si>
  <si>
    <t>נתבג (מר.תע.)</t>
  </si>
  <si>
    <t>נתיב הגדוד</t>
  </si>
  <si>
    <t>נתיב הלה</t>
  </si>
  <si>
    <t>נתיב העשרה</t>
  </si>
  <si>
    <t>נתיב השיירה</t>
  </si>
  <si>
    <t>נתיב השירה</t>
  </si>
  <si>
    <t>נתיבות</t>
  </si>
  <si>
    <t>נתיבות (אז.תע.)</t>
  </si>
  <si>
    <t>נתניה</t>
  </si>
  <si>
    <t>סאג'ור</t>
  </si>
  <si>
    <t>סאסא</t>
  </si>
  <si>
    <t>סביון</t>
  </si>
  <si>
    <t>סגולה</t>
  </si>
  <si>
    <t>סדום</t>
  </si>
  <si>
    <t>סואעד (חמרייה)*</t>
  </si>
  <si>
    <t>סואעד (כמאנה)</t>
  </si>
  <si>
    <t>סואעד (כמאנה) (שבט)</t>
  </si>
  <si>
    <t>סואעד (שויכי חמריה)</t>
  </si>
  <si>
    <t>סולם</t>
  </si>
  <si>
    <t>סוסיה</t>
  </si>
  <si>
    <t>סופה</t>
  </si>
  <si>
    <t>סח'נין</t>
  </si>
  <si>
    <t>סח'נין (אז.תע.)</t>
  </si>
  <si>
    <t>סייד</t>
  </si>
  <si>
    <t>סייד (שבט)</t>
  </si>
  <si>
    <t>סיירים</t>
  </si>
  <si>
    <t>סלמה</t>
  </si>
  <si>
    <t>סלעית</t>
  </si>
  <si>
    <t>סמר</t>
  </si>
  <si>
    <t>סנסנה</t>
  </si>
  <si>
    <t>סעד</t>
  </si>
  <si>
    <t>סער</t>
  </si>
  <si>
    <t>ספיר</t>
  </si>
  <si>
    <t>ספירים פארק תעשיה</t>
  </si>
  <si>
    <t>ספן (מר.תע.)</t>
  </si>
  <si>
    <t>סתריה</t>
  </si>
  <si>
    <t>עבדון</t>
  </si>
  <si>
    <t>עברון</t>
  </si>
  <si>
    <t>עגור</t>
  </si>
  <si>
    <t>ע'ג'ר</t>
  </si>
  <si>
    <t>עד הלום(מר.תע.)</t>
  </si>
  <si>
    <t>עדי</t>
  </si>
  <si>
    <t>עדן</t>
  </si>
  <si>
    <t>עדנים</t>
  </si>
  <si>
    <t>עוזה</t>
  </si>
  <si>
    <t>עוזייר</t>
  </si>
  <si>
    <t>עולש</t>
  </si>
  <si>
    <t>עומר</t>
  </si>
  <si>
    <t>עומר (אז.תע.)</t>
  </si>
  <si>
    <t>עופר</t>
  </si>
  <si>
    <t>עופרים (בית אריה)</t>
  </si>
  <si>
    <t>עוצם</t>
  </si>
  <si>
    <t>עוקבי (בנו עוקבה) (שבט)</t>
  </si>
  <si>
    <t>עזוז</t>
  </si>
  <si>
    <t>עזיר</t>
  </si>
  <si>
    <t>עזר</t>
  </si>
  <si>
    <t>עזריאל</t>
  </si>
  <si>
    <t>עזריה</t>
  </si>
  <si>
    <t>עזריקם</t>
  </si>
  <si>
    <t>עזתה (אז.תע.)</t>
  </si>
  <si>
    <t>עטאוונה (שבט)</t>
  </si>
  <si>
    <t>עטאונה</t>
  </si>
  <si>
    <t>עטרת</t>
  </si>
  <si>
    <t>עידן</t>
  </si>
  <si>
    <t>עיילבון</t>
  </si>
  <si>
    <t>עילבון</t>
  </si>
  <si>
    <t>עילבון (אז.תע.)</t>
  </si>
  <si>
    <t>עילוט</t>
  </si>
  <si>
    <t>עילוט (אז.תע.)</t>
  </si>
  <si>
    <t>עין אילה</t>
  </si>
  <si>
    <t>עין אל-אסד</t>
  </si>
  <si>
    <t>עין בוקק(מר.תי.)</t>
  </si>
  <si>
    <t>עין גב</t>
  </si>
  <si>
    <t>עין גדי</t>
  </si>
  <si>
    <t>עין גדי(מר.תי.)</t>
  </si>
  <si>
    <t>עין דור</t>
  </si>
  <si>
    <t>עין הבשור</t>
  </si>
  <si>
    <t>עין הוד</t>
  </si>
  <si>
    <t>עין החורש</t>
  </si>
  <si>
    <t>עין המפרץ</t>
  </si>
  <si>
    <t>עין הנצי"ב</t>
  </si>
  <si>
    <t>עין הנציב</t>
  </si>
  <si>
    <t>עין העמק</t>
  </si>
  <si>
    <t>עין השופט</t>
  </si>
  <si>
    <t>עין השלושה</t>
  </si>
  <si>
    <t>עין ורד</t>
  </si>
  <si>
    <t>עין זיוון</t>
  </si>
  <si>
    <t>עין חוד</t>
  </si>
  <si>
    <t>עין חצבה</t>
  </si>
  <si>
    <t>עין חרוד (אחוד)</t>
  </si>
  <si>
    <t>עין חרוד (איחוד)</t>
  </si>
  <si>
    <t>עין חרוד (מאוחד)</t>
  </si>
  <si>
    <t>עין חרוד (מאחד)</t>
  </si>
  <si>
    <t>עין יהב</t>
  </si>
  <si>
    <t>עין יעקב</t>
  </si>
  <si>
    <t>עין כמונים</t>
  </si>
  <si>
    <t>עין כרם-ביס חקלאי</t>
  </si>
  <si>
    <t>עין כרמל</t>
  </si>
  <si>
    <t>עין מאהל</t>
  </si>
  <si>
    <t>עין עברונה)מר.ת</t>
  </si>
  <si>
    <t>עין עירון</t>
  </si>
  <si>
    <t>עין צורים</t>
  </si>
  <si>
    <t>עין קיניא</t>
  </si>
  <si>
    <t>עין קנייא</t>
  </si>
  <si>
    <t>עין שמר</t>
  </si>
  <si>
    <t>עין שריד</t>
  </si>
  <si>
    <t>עין תמר</t>
  </si>
  <si>
    <t>עינות</t>
  </si>
  <si>
    <t>עינת</t>
  </si>
  <si>
    <t>עיר אובות</t>
  </si>
  <si>
    <t>עכו</t>
  </si>
  <si>
    <t>עכו (אז.תע.)</t>
  </si>
  <si>
    <t>עכו עתירי טכנולוגיה</t>
  </si>
  <si>
    <t>עלומים</t>
  </si>
  <si>
    <t>עלי</t>
  </si>
  <si>
    <t>עלי זהב</t>
  </si>
  <si>
    <t>עלמה</t>
  </si>
  <si>
    <t>עלמון</t>
  </si>
  <si>
    <t>עמוקה</t>
  </si>
  <si>
    <t>עמור</t>
  </si>
  <si>
    <t>עמינדב</t>
  </si>
  <si>
    <t>עמיעד</t>
  </si>
  <si>
    <t>עמיעוז</t>
  </si>
  <si>
    <t>עמיעז</t>
  </si>
  <si>
    <t>עמיקם</t>
  </si>
  <si>
    <t>עמיר</t>
  </si>
  <si>
    <t>עמנואל</t>
  </si>
  <si>
    <t>עמקה</t>
  </si>
  <si>
    <t>ענב</t>
  </si>
  <si>
    <t>עספיא (מ-2009)</t>
  </si>
  <si>
    <t>עפולה</t>
  </si>
  <si>
    <t>עפולה (אז.תע.)</t>
  </si>
  <si>
    <t>עפולה(למעט אז.תע.)</t>
  </si>
  <si>
    <t>עפרה</t>
  </si>
  <si>
    <t>עץ אפרים</t>
  </si>
  <si>
    <t>עצמון שגב(ראה שגב עד 2009)</t>
  </si>
  <si>
    <t>עקבי(בנו עקבה)</t>
  </si>
  <si>
    <t>עראבה</t>
  </si>
  <si>
    <t>עראבה (אז.תע.)</t>
  </si>
  <si>
    <t>עראמשה</t>
  </si>
  <si>
    <t>עראמשה*</t>
  </si>
  <si>
    <t>עראמשה (שבט)</t>
  </si>
  <si>
    <t>ערב אל נעים</t>
  </si>
  <si>
    <t>ערבה דרומית (מפ.אז)</t>
  </si>
  <si>
    <t>ערד</t>
  </si>
  <si>
    <t>ערד (אז.תע.)</t>
  </si>
  <si>
    <t>ערוגות</t>
  </si>
  <si>
    <t>ערוער (אז.תע.)</t>
  </si>
  <si>
    <t>ערערה</t>
  </si>
  <si>
    <t>ערערה-בנגב</t>
  </si>
  <si>
    <t>ערערה-בנגב(ערוער)</t>
  </si>
  <si>
    <t>עתלית</t>
  </si>
  <si>
    <t>עתניאל</t>
  </si>
  <si>
    <t>פארן</t>
  </si>
  <si>
    <t>פארק שלוחת צבאים (אז.תע.)</t>
  </si>
  <si>
    <t>פדואל</t>
  </si>
  <si>
    <t>פדויים</t>
  </si>
  <si>
    <t>פדיה</t>
  </si>
  <si>
    <t>פוריה עילית</t>
  </si>
  <si>
    <t>פוריה-כפר עבודה</t>
  </si>
  <si>
    <t>פוריה-נוה עובד</t>
  </si>
  <si>
    <t>פוריידיס</t>
  </si>
  <si>
    <t>פורייה - כפר עבודה</t>
  </si>
  <si>
    <t>פורייה - נווה עובד</t>
  </si>
  <si>
    <t>פורייה עילית</t>
  </si>
  <si>
    <t>פורת</t>
  </si>
  <si>
    <t>פטיש</t>
  </si>
  <si>
    <t>פלך</t>
  </si>
  <si>
    <t>פלמחים</t>
  </si>
  <si>
    <t>פני חבר</t>
  </si>
  <si>
    <t>פסגות</t>
  </si>
  <si>
    <t>פסוטה</t>
  </si>
  <si>
    <t>פעמי תשז</t>
  </si>
  <si>
    <t>פצאל</t>
  </si>
  <si>
    <t>פקיעין (בוקייעה)</t>
  </si>
  <si>
    <t>פקיעין (בקיעה)</t>
  </si>
  <si>
    <t>פקיעין חדשה</t>
  </si>
  <si>
    <t>פקיעין-כסרא סמיע (אז.תע.)</t>
  </si>
  <si>
    <t>פרדס חנה-כרכור</t>
  </si>
  <si>
    <t>פרדסיה</t>
  </si>
  <si>
    <t>פרוד</t>
  </si>
  <si>
    <t>פרזון</t>
  </si>
  <si>
    <t>פרי גן</t>
  </si>
  <si>
    <t>פריגן</t>
  </si>
  <si>
    <t>פתח תקוה</t>
  </si>
  <si>
    <t>פתחיה</t>
  </si>
  <si>
    <t>צאלים</t>
  </si>
  <si>
    <t>צביה</t>
  </si>
  <si>
    <t>צבעון</t>
  </si>
  <si>
    <t>צובה</t>
  </si>
  <si>
    <t>צוחר</t>
  </si>
  <si>
    <t>צומת גולני(גליל תחתון מר.תע) קדמת גליל</t>
  </si>
  <si>
    <t>צופיה</t>
  </si>
  <si>
    <t>צופים</t>
  </si>
  <si>
    <t>צופית</t>
  </si>
  <si>
    <t>צופר</t>
  </si>
  <si>
    <t>צוקים</t>
  </si>
  <si>
    <t>צוקים (מחנה בלדד)</t>
  </si>
  <si>
    <t>צור הדסה</t>
  </si>
  <si>
    <t>צור משה</t>
  </si>
  <si>
    <t>צור נתן</t>
  </si>
  <si>
    <t>צוריאל</t>
  </si>
  <si>
    <t>צורית</t>
  </si>
  <si>
    <t>צורן - קדימה</t>
  </si>
  <si>
    <t>צח"ר (אז"ת צפת, חצור, ראש פינה.)</t>
  </si>
  <si>
    <t>צחר (אזת צפת, חצור, ראש פינה.)</t>
  </si>
  <si>
    <t>ציפורי</t>
  </si>
  <si>
    <t>צלפון</t>
  </si>
  <si>
    <t>צמח (מפ.אז.)</t>
  </si>
  <si>
    <t>צנדלה</t>
  </si>
  <si>
    <t>צפורי (מושב)</t>
  </si>
  <si>
    <t>צפורית (מר.תע.)</t>
  </si>
  <si>
    <t>צפריה</t>
  </si>
  <si>
    <t>צפרירים</t>
  </si>
  <si>
    <t>צפת</t>
  </si>
  <si>
    <t>צפת (אז.תע.)</t>
  </si>
  <si>
    <t>צרופה</t>
  </si>
  <si>
    <t>צריפין(מר.תע.)</t>
  </si>
  <si>
    <t>צרעה</t>
  </si>
  <si>
    <t>קבועה</t>
  </si>
  <si>
    <t>קבועה (שבט)</t>
  </si>
  <si>
    <t>קבוצת יבנה</t>
  </si>
  <si>
    <t>קדומים</t>
  </si>
  <si>
    <t>קדיראת א-צאנע</t>
  </si>
  <si>
    <t>קדמה</t>
  </si>
  <si>
    <t>קדמת צבי</t>
  </si>
  <si>
    <t>קדר</t>
  </si>
  <si>
    <t>קדר - עתיר ידע וטכנ'</t>
  </si>
  <si>
    <t>קדרון</t>
  </si>
  <si>
    <t>קדרים</t>
  </si>
  <si>
    <t>קדרים (מר. תע.)</t>
  </si>
  <si>
    <t>קדרים (קיבוץ)</t>
  </si>
  <si>
    <t>קואעין</t>
  </si>
  <si>
    <t>קודייראת א-צאנע (שבט)</t>
  </si>
  <si>
    <t>קוואעין (שבט)</t>
  </si>
  <si>
    <t>קוממיות</t>
  </si>
  <si>
    <t>קורנית</t>
  </si>
  <si>
    <t>קטורה</t>
  </si>
  <si>
    <t>קטורה (אז.תע)</t>
  </si>
  <si>
    <t>קידוחי נפט בנגב</t>
  </si>
  <si>
    <t>קיסריה</t>
  </si>
  <si>
    <t>קיסריה (אז.תע.)</t>
  </si>
  <si>
    <t>קלחים</t>
  </si>
  <si>
    <t>קליה</t>
  </si>
  <si>
    <t>קלנסוה</t>
  </si>
  <si>
    <t>קלע</t>
  </si>
  <si>
    <t>קצר א-סר</t>
  </si>
  <si>
    <t>קצר א-סר (אז.תע.)</t>
  </si>
  <si>
    <t>קצרין</t>
  </si>
  <si>
    <t>קצרין (אז.תע.)</t>
  </si>
  <si>
    <t>קריית ארבע</t>
  </si>
  <si>
    <t>קריית נטפים</t>
  </si>
  <si>
    <t>קריית שמונה</t>
  </si>
  <si>
    <t>קרית אונו</t>
  </si>
  <si>
    <t>קרית ארבע</t>
  </si>
  <si>
    <t>קרית אתא</t>
  </si>
  <si>
    <t>קרית ביאליק</t>
  </si>
  <si>
    <t>קרית גת</t>
  </si>
  <si>
    <t>קרית גת (אז.תע.)</t>
  </si>
  <si>
    <t>קרית טבעון</t>
  </si>
  <si>
    <t>קרית ים</t>
  </si>
  <si>
    <t>קרית יערים</t>
  </si>
  <si>
    <t>קרית יערים (טלזסטון)</t>
  </si>
  <si>
    <t>קרית מוצקין</t>
  </si>
  <si>
    <t>קרית מלאכי - תימורים (אז.תע.)</t>
  </si>
  <si>
    <t>קרית מלאכי עתירי טכנולוגיה</t>
  </si>
  <si>
    <t>קרית נטפים</t>
  </si>
  <si>
    <t>קרית ענבים</t>
  </si>
  <si>
    <t>קרית עקרון</t>
  </si>
  <si>
    <t>קרית שלמה</t>
  </si>
  <si>
    <t>קרית שמונה</t>
  </si>
  <si>
    <t>קרית שמונה-פיתוח גליל עליון(אז.תע)</t>
  </si>
  <si>
    <t>קרני שומרון</t>
  </si>
  <si>
    <t>קשת</t>
  </si>
  <si>
    <t>ראמה</t>
  </si>
  <si>
    <t>ראמה-סאג'ור (אז.תע.)</t>
  </si>
  <si>
    <t>ראס אל-עין</t>
  </si>
  <si>
    <t>ראס על עין</t>
  </si>
  <si>
    <t>ראש העין</t>
  </si>
  <si>
    <t>ראש פינה</t>
  </si>
  <si>
    <t>ראש צורים</t>
  </si>
  <si>
    <t>ראש צורים-עתיר ידע וטכנ'</t>
  </si>
  <si>
    <t>ראשון לציון</t>
  </si>
  <si>
    <t>רבבה</t>
  </si>
  <si>
    <t>רבדים</t>
  </si>
  <si>
    <t>רביבים</t>
  </si>
  <si>
    <t>רביד</t>
  </si>
  <si>
    <t>רגבה</t>
  </si>
  <si>
    <t>רגבים</t>
  </si>
  <si>
    <t>רהט</t>
  </si>
  <si>
    <t>רהט (אז.תע.)</t>
  </si>
  <si>
    <t>רוויה</t>
  </si>
  <si>
    <t>רוחה</t>
  </si>
  <si>
    <t>רוחמה</t>
  </si>
  <si>
    <t>רויה</t>
  </si>
  <si>
    <t>רומאנה</t>
  </si>
  <si>
    <t>רומת היב</t>
  </si>
  <si>
    <t>רומת הייב</t>
  </si>
  <si>
    <t>רועי</t>
  </si>
  <si>
    <t>רותם</t>
  </si>
  <si>
    <t>רותם פארק תעשיה  (תמ"ד)</t>
  </si>
  <si>
    <t>רחובות</t>
  </si>
  <si>
    <t>ריחאניה</t>
  </si>
  <si>
    <t>ריחאנייה</t>
  </si>
  <si>
    <t>ריחן</t>
  </si>
  <si>
    <t>ריינה</t>
  </si>
  <si>
    <t>רימונים</t>
  </si>
  <si>
    <t>רינה</t>
  </si>
  <si>
    <t>רכסים</t>
  </si>
  <si>
    <t>רם און</t>
  </si>
  <si>
    <t>רם-און</t>
  </si>
  <si>
    <t>רמאנה</t>
  </si>
  <si>
    <t>רמונים</t>
  </si>
  <si>
    <t>רמות</t>
  </si>
  <si>
    <t>רמות השבים</t>
  </si>
  <si>
    <t>רמות מאיר</t>
  </si>
  <si>
    <t>רמות מנשה</t>
  </si>
  <si>
    <t>רמות נפתלי</t>
  </si>
  <si>
    <t>רמלה</t>
  </si>
  <si>
    <t>רמת בקע (מר.תע)</t>
  </si>
  <si>
    <t>רמת גן</t>
  </si>
  <si>
    <t>רמת דוד</t>
  </si>
  <si>
    <t>רמת הכובש</t>
  </si>
  <si>
    <t>רמת הנגב (אז.תע)</t>
  </si>
  <si>
    <t>רמת השופט</t>
  </si>
  <si>
    <t>רמת השרון</t>
  </si>
  <si>
    <t>רמת חובב</t>
  </si>
  <si>
    <t>רמת חובב (אז.תע.)</t>
  </si>
  <si>
    <t>רמת יוחנן</t>
  </si>
  <si>
    <t>רמת ישי</t>
  </si>
  <si>
    <t>רמת מגשימים</t>
  </si>
  <si>
    <t>רמת צבי</t>
  </si>
  <si>
    <t>רמת רזיאל</t>
  </si>
  <si>
    <t>רמת רחל</t>
  </si>
  <si>
    <t>רנן</t>
  </si>
  <si>
    <t>רנתיה</t>
  </si>
  <si>
    <t>רעים</t>
  </si>
  <si>
    <t>רעננה</t>
  </si>
  <si>
    <t>רקפת</t>
  </si>
  <si>
    <t>רשפון</t>
  </si>
  <si>
    <t>רשפים</t>
  </si>
  <si>
    <t>רתמים</t>
  </si>
  <si>
    <t>שאטה (כלא)</t>
  </si>
  <si>
    <t>שא-נור</t>
  </si>
  <si>
    <t>שאר ישוב</t>
  </si>
  <si>
    <t>שבי ציון</t>
  </si>
  <si>
    <t>שבי שומרון</t>
  </si>
  <si>
    <t>שבלי</t>
  </si>
  <si>
    <t>שבלי - אום אל-גנם</t>
  </si>
  <si>
    <t>שבלים</t>
  </si>
  <si>
    <t>שגב</t>
  </si>
  <si>
    <t>שגב שלום</t>
  </si>
  <si>
    <t>שגב שלום (אז.תע.)</t>
  </si>
  <si>
    <t>שגב-שלום</t>
  </si>
  <si>
    <t>שגיא 2000 (מפעלי העמק)</t>
  </si>
  <si>
    <t>שדה אילן</t>
  </si>
  <si>
    <t>שדה אליהו</t>
  </si>
  <si>
    <t>שדה אליעזר</t>
  </si>
  <si>
    <t>שדה בוקר</t>
  </si>
  <si>
    <t>שדה דוד</t>
  </si>
  <si>
    <t>שדה ורבורג</t>
  </si>
  <si>
    <t>שדה יואב</t>
  </si>
  <si>
    <t>שדה יעקב</t>
  </si>
  <si>
    <t>שדה יצחק</t>
  </si>
  <si>
    <t>שדה משה</t>
  </si>
  <si>
    <t>שדה נחום</t>
  </si>
  <si>
    <t>שדה נחמיה</t>
  </si>
  <si>
    <t>שדה ניצן</t>
  </si>
  <si>
    <t>שדה עזיהו</t>
  </si>
  <si>
    <t>שדה צבי</t>
  </si>
  <si>
    <t>שדות ים</t>
  </si>
  <si>
    <t>שדות מיכה</t>
  </si>
  <si>
    <t>שדי אברהם</t>
  </si>
  <si>
    <t>שדי חמד</t>
  </si>
  <si>
    <t>שדי תרומות</t>
  </si>
  <si>
    <t>שדמה</t>
  </si>
  <si>
    <t>שדמות דבורה</t>
  </si>
  <si>
    <t>שדמות מחולה</t>
  </si>
  <si>
    <t>שדרות</t>
  </si>
  <si>
    <t>שדרות (אז.תע.)</t>
  </si>
  <si>
    <t>שהם</t>
  </si>
  <si>
    <t>שואבה</t>
  </si>
  <si>
    <t>שובה</t>
  </si>
  <si>
    <t>שובל</t>
  </si>
  <si>
    <t>שומרה</t>
  </si>
  <si>
    <t>שומריה</t>
  </si>
  <si>
    <t>שוקדה</t>
  </si>
  <si>
    <t>שוקת (אז.תע.)</t>
  </si>
  <si>
    <t>שורש</t>
  </si>
  <si>
    <t>שורשים</t>
  </si>
  <si>
    <t>שושנת העמקים (עמידר)</t>
  </si>
  <si>
    <t>שושנת העמקים (רסקו)</t>
  </si>
  <si>
    <t>שזור</t>
  </si>
  <si>
    <t>שחק(אז.תע שקד,חריש,קציר)</t>
  </si>
  <si>
    <t>שחר</t>
  </si>
  <si>
    <t>שחרות</t>
  </si>
  <si>
    <t>שיבולים</t>
  </si>
  <si>
    <t>שיזף</t>
  </si>
  <si>
    <t>שיח' דנון</t>
  </si>
  <si>
    <t>שיטים</t>
  </si>
  <si>
    <t>שיטים (רהא נחל שטים)</t>
  </si>
  <si>
    <t>שייח' דנון</t>
  </si>
  <si>
    <t>שילה</t>
  </si>
  <si>
    <t>שילת</t>
  </si>
  <si>
    <t>שכניה</t>
  </si>
  <si>
    <t>שלהבת (מרכז ספיר)(אז.תע)</t>
  </si>
  <si>
    <t>שלוה</t>
  </si>
  <si>
    <t>שלוחות</t>
  </si>
  <si>
    <t>שלומי</t>
  </si>
  <si>
    <t>שלומי (אז.תע.)</t>
  </si>
  <si>
    <t>שלומית</t>
  </si>
  <si>
    <t>שלי(אז.תע.)</t>
  </si>
  <si>
    <t>שמיר</t>
  </si>
  <si>
    <t>שמעה</t>
  </si>
  <si>
    <t>שמעה (אז.תע.)</t>
  </si>
  <si>
    <t>שמרת</t>
  </si>
  <si>
    <t>שמשית</t>
  </si>
  <si>
    <t>שני</t>
  </si>
  <si>
    <t>שניר</t>
  </si>
  <si>
    <t>שעב</t>
  </si>
  <si>
    <t>שעל</t>
  </si>
  <si>
    <t>שעלבים</t>
  </si>
  <si>
    <t>שער אפרים</t>
  </si>
  <si>
    <t>שער בנימין (אז.תע.)</t>
  </si>
  <si>
    <t>שער הגולן</t>
  </si>
  <si>
    <t>שער הנגב(מפ.אז.)</t>
  </si>
  <si>
    <t>שער העמקים</t>
  </si>
  <si>
    <t>שער מנשה</t>
  </si>
  <si>
    <t>שערי אברהם</t>
  </si>
  <si>
    <t>שערי תקוה</t>
  </si>
  <si>
    <t>שפיים</t>
  </si>
  <si>
    <t>שפיר</t>
  </si>
  <si>
    <t>שפר</t>
  </si>
  <si>
    <t>שפרעם</t>
  </si>
  <si>
    <t>שפרעם (אז.תע.)</t>
  </si>
  <si>
    <t>שקד</t>
  </si>
  <si>
    <t>שקף</t>
  </si>
  <si>
    <t>שרונה</t>
  </si>
  <si>
    <t>שריגים(לי-און)</t>
  </si>
  <si>
    <t>שריד</t>
  </si>
  <si>
    <t>שרשרת</t>
  </si>
  <si>
    <t>שתולה</t>
  </si>
  <si>
    <t>שתולים</t>
  </si>
  <si>
    <t>תאשור</t>
  </si>
  <si>
    <t>תדהר</t>
  </si>
  <si>
    <t>תובל</t>
  </si>
  <si>
    <t>תומר</t>
  </si>
  <si>
    <t>תושיה</t>
  </si>
  <si>
    <t>תושייה</t>
  </si>
  <si>
    <t>תימורים</t>
  </si>
  <si>
    <t>תירוש</t>
  </si>
  <si>
    <t>תל אביב-יפו</t>
  </si>
  <si>
    <t>תל יוסף</t>
  </si>
  <si>
    <t>תל יצחק</t>
  </si>
  <si>
    <t>תל מונד</t>
  </si>
  <si>
    <t>תל עדשים</t>
  </si>
  <si>
    <t>תל עסניה</t>
  </si>
  <si>
    <t>תל קציר</t>
  </si>
  <si>
    <t>תל שבע</t>
  </si>
  <si>
    <t>תל שבע (אז.תע.)</t>
  </si>
  <si>
    <t>תל תאומים</t>
  </si>
  <si>
    <t>תל-חי (מרכז תיירותי)</t>
  </si>
  <si>
    <t>תל-חי (מרכז תעשייתי)</t>
  </si>
  <si>
    <t>תלם</t>
  </si>
  <si>
    <t>תלמי אליהו</t>
  </si>
  <si>
    <t>תלמי אלעזר</t>
  </si>
  <si>
    <t>תלמי ביל"ו</t>
  </si>
  <si>
    <t>תלמי ביל'ו</t>
  </si>
  <si>
    <t>תלמי בילו</t>
  </si>
  <si>
    <t>תלמי יוסף</t>
  </si>
  <si>
    <t>תלמי יחיאל</t>
  </si>
  <si>
    <t>תלמי יפה</t>
  </si>
  <si>
    <t>תלמים</t>
  </si>
  <si>
    <t>תל-מלחתה</t>
  </si>
  <si>
    <t>תמ"ד דימונה(אז.תע.)</t>
  </si>
  <si>
    <t>תמרת</t>
  </si>
  <si>
    <t>תנובות</t>
  </si>
  <si>
    <t>תעוז</t>
  </si>
  <si>
    <t>תפן (אז.תע.)</t>
  </si>
  <si>
    <t>תפרח</t>
  </si>
  <si>
    <t>תקומה</t>
  </si>
  <si>
    <t>תקוע</t>
  </si>
  <si>
    <t>תקוע - עתיר ידע וטכנ'</t>
  </si>
  <si>
    <t>תראבין א-צאנע</t>
  </si>
  <si>
    <t>תראבין א-צאנע (שבט)</t>
  </si>
  <si>
    <t>תרבין (אז.תע.)</t>
  </si>
  <si>
    <t>תרבין א-צאנע</t>
  </si>
  <si>
    <t>תרדיון (אז.תע.)</t>
  </si>
  <si>
    <t>תרום</t>
  </si>
  <si>
    <t>תוספות ל- 1. פרטים כלליים ועלויות</t>
  </si>
  <si>
    <t>סוג בעל מניות</t>
  </si>
  <si>
    <t>סמל ישוב</t>
  </si>
  <si>
    <t>סוג בעל מניות (סעיף 0.6)</t>
  </si>
  <si>
    <t>יחיד</t>
  </si>
  <si>
    <t>ציבור</t>
  </si>
  <si>
    <t>שאר</t>
  </si>
  <si>
    <t>תאגיד</t>
  </si>
  <si>
    <t>רשימת מדינות ארץ רישום וארץ תושבות (סעיף 0.1) (סעיף 0.6)</t>
  </si>
  <si>
    <t>שם משפחה/שם תאגיד</t>
  </si>
  <si>
    <t>שם פרטי</t>
  </si>
  <si>
    <t>שם משפחה</t>
  </si>
  <si>
    <t>תחבורה</t>
  </si>
  <si>
    <t>מעמד התוכנית</t>
  </si>
  <si>
    <t>ענף התוכנית</t>
  </si>
  <si>
    <t>מספר מדינה</t>
  </si>
  <si>
    <t>רשימת ישובים (סעיף 0.1)</t>
  </si>
  <si>
    <t>0.2</t>
  </si>
  <si>
    <t>0.3</t>
  </si>
  <si>
    <t>0.4</t>
  </si>
  <si>
    <t>0.5</t>
  </si>
  <si>
    <t>0.6</t>
  </si>
  <si>
    <t>0.7</t>
  </si>
  <si>
    <t>0.8</t>
  </si>
  <si>
    <t>0.9</t>
  </si>
  <si>
    <t>0.10</t>
  </si>
  <si>
    <t>0.11</t>
  </si>
  <si>
    <t>0.12</t>
  </si>
  <si>
    <t>0.13</t>
  </si>
  <si>
    <t>0.14</t>
  </si>
  <si>
    <t>האם היזם נמצא בהליך של כינוס נכסים או פירוק?</t>
  </si>
  <si>
    <r>
      <rPr>
        <i/>
        <sz val="11"/>
        <rFont val="Arial"/>
        <family val="2"/>
        <scheme val="minor"/>
      </rPr>
      <t>יש לציין 2 אנשי קשר ופרטי התקשורת מלאים.</t>
    </r>
    <r>
      <rPr>
        <b/>
        <i/>
        <sz val="11"/>
        <rFont val="Arial"/>
        <family val="2"/>
        <scheme val="minor"/>
      </rPr>
      <t xml:space="preserve"> ניתן להמשיך במילוי הטופס אך ורק לאחר הזנת פרטים מלאים.</t>
    </r>
  </si>
  <si>
    <r>
      <rPr>
        <i/>
        <u/>
        <sz val="11"/>
        <rFont val="Arial"/>
        <family val="2"/>
        <scheme val="minor"/>
      </rPr>
      <t>להלן מוצגת דוגמא בלבד</t>
    </r>
    <r>
      <rPr>
        <i/>
        <sz val="11"/>
        <rFont val="Arial"/>
        <family val="2"/>
        <scheme val="minor"/>
      </rPr>
      <t xml:space="preserve">: 
הפרויקט המוצע עתיד להיות מוטמע בבניין משרדים בנהריה בגודל של כ 12,000 מ"ר, הפועל 12 שעות ביום 5 ימים בשבוע. בבניין זה מותקנים כיום 2 צ'ילרים בהספק של 730 KW ו COP 2 כל אחד. בפרויקט יותקנו במקומם שני צ'ילרים בהספק של 500 KW ו COP 3 כל אחד.
להסבר מפורט למילוי תיאור הפרויקט יש לפנות למסמך הקווים המנחים להגשת בקשה.
</t>
    </r>
  </si>
  <si>
    <r>
      <t>עלות ב-₪ (</t>
    </r>
    <r>
      <rPr>
        <i/>
        <sz val="11"/>
        <rFont val="Arial"/>
        <family val="2"/>
        <scheme val="minor"/>
      </rPr>
      <t>ציוד+ התקנה</t>
    </r>
    <r>
      <rPr>
        <sz val="11"/>
        <rFont val="Arial"/>
        <family val="2"/>
        <scheme val="minor"/>
      </rPr>
      <t>)</t>
    </r>
  </si>
  <si>
    <r>
      <t xml:space="preserve">סה"כ השקעה ( </t>
    </r>
    <r>
      <rPr>
        <i/>
        <sz val="11"/>
        <rFont val="Arial"/>
        <family val="2"/>
        <scheme val="minor"/>
      </rPr>
      <t>₪</t>
    </r>
    <r>
      <rPr>
        <sz val="11"/>
        <rFont val="Arial"/>
        <family val="2"/>
        <scheme val="minor"/>
      </rPr>
      <t>)</t>
    </r>
  </si>
  <si>
    <t>תא זה יתעדכן אוטומטית</t>
  </si>
  <si>
    <t>(גרסא 2.1 ספטמבר 2016)
מנגנון התמיכות בהפחתת פליטות של גזי חממה
המשרד להגנת הסביבה</t>
  </si>
  <si>
    <t>סה"כ שנות הפחתה:</t>
  </si>
  <si>
    <t xml:space="preserve">סה"כ הפחתת פליטות צפויה כתוצאה מהפרויקט </t>
  </si>
  <si>
    <t xml:space="preserve">סה"כ הפחתת אנרגיה נצרכת כתוצאה מהפרויקט </t>
  </si>
  <si>
    <t>סה"כ הפחתת אנרגיה נצרכת כתוצאה מהפרויקט</t>
  </si>
  <si>
    <t>1. בטבלה הבאה יש לתאר את רכיבי הציוד המותקנים בפרויקט- יש להוסיף שורה לכל פריט ציוד או רכיב. 
2. יש לצרף תוכנית עסקית מפורטת. 
3. יש לבחור "רכיב פרויקט" עבור כל רכיב ציוד שיותקן בפרויקט. נתונים אלו ישמשו לחישוב החיסכון הכלכלי הצפוי מהפרויקט.</t>
  </si>
  <si>
    <t>אם הפרויקט כולל שימוש בבקרים והפחתת שעות פעילות של המערכת, אין להשתמש בשעות פעילות כיחידת תפוקה. במקרה כזה יש לבחור יחידת תפוקה אחרת.</t>
  </si>
  <si>
    <t xml:space="preserve">
(כמות החשמל המיוצרת בשנה יכולה להיות מחושבת על בסיס הפרמטרים הנ"ל או באמצעות מודל חיצוני)</t>
  </si>
  <si>
    <t>חובה למילוי לצורך בדיקת הבקשה ותיקופה:</t>
  </si>
  <si>
    <t>שימוש בבקרים</t>
  </si>
  <si>
    <t>בקרים בשימוש</t>
  </si>
  <si>
    <t>עמעמים</t>
  </si>
  <si>
    <t>גלאי נוכחות</t>
  </si>
  <si>
    <t>הפחתה מצריכת החשמל</t>
  </si>
  <si>
    <t xml:space="preserve">הערות כלליות לחישובי פליטות אחרי ביצוע הפרויקט: </t>
  </si>
  <si>
    <t>הערות כלליות לחישובי צריכת אנרגיה אחרי ביצוע הפרויקט:</t>
  </si>
  <si>
    <t>שעון אסטרונומי</t>
  </si>
  <si>
    <t xml:space="preserve">שימוש במספר בקרים </t>
  </si>
  <si>
    <t>מערכת בקרת מבנה מרכזית</t>
  </si>
  <si>
    <t>אחוז חיסכון בצריכת החשמל הנובע משימוש בבקרים</t>
  </si>
  <si>
    <t>אנרגיה נצרכת שנתיות לאחר ביצוע הפרויקט כולל בקרים (KW/year)</t>
  </si>
  <si>
    <t>ללא</t>
  </si>
  <si>
    <t>פליטות טרם הטמעת הפרויקט (tCO2e)</t>
  </si>
  <si>
    <t>צריכת אנרגיה טרם הטמעת הפרויקט (KWh)</t>
  </si>
  <si>
    <t xml:space="preserve"> הערכת פליטות צפויות בשנה טרם הטמעת הפרויקט (tCO2e/year)</t>
  </si>
  <si>
    <t>הערכת צריכת אנרגיה צפויה בשנה טרם הטמעת הפרויקט (KWh/year)</t>
  </si>
  <si>
    <t>רשימת אסמכתאות קבילות</t>
  </si>
  <si>
    <t>מפרט טכני</t>
  </si>
  <si>
    <t>כתב כמויות/הצעת מחיר/חוזה התקשרות</t>
  </si>
  <si>
    <t>תוצאות מדידה</t>
  </si>
  <si>
    <t>סקר אנרגיה</t>
  </si>
  <si>
    <t>יש להזין את שם האתר וכמות החשמל העתידה להיות מיוצרת לשנה.</t>
  </si>
  <si>
    <t xml:space="preserve"> שימוש במודל ממוחשב אופציונאלי, נא לצרף פלט (עד 10 אתרים)</t>
  </si>
  <si>
    <t>רשימת אסמכתאות לדוגמא</t>
  </si>
  <si>
    <t>לנוחותכם, מוצגות להלן דוגמאות לאסמכתאות קבילות:</t>
  </si>
  <si>
    <t>אנא אשר כי צורפה תוכנית עסקית להגשת הפרויקט.</t>
  </si>
  <si>
    <t>צירוף תוכנית עסקית לפרויקט</t>
  </si>
  <si>
    <t>מאשר</t>
  </si>
  <si>
    <t>לא מאשר</t>
  </si>
  <si>
    <t>האם היזם צירף תוכנית עסקית?</t>
  </si>
  <si>
    <t>היקף ייצור (לדוגמא, במידה ומדובר בקירור תהליכי)</t>
  </si>
  <si>
    <t xml:space="preserve">שעות פעילות בשנה
</t>
  </si>
  <si>
    <t xml:space="preserve"> פליטות שנתיות לאחר ביצוע הפרויקט כולל בקרים (tCO2e/year)</t>
  </si>
  <si>
    <t>סה"כ פליטות שנתיות לאחר ביצוע הפרויקט כולל בקרים (tCO2e/year)</t>
  </si>
  <si>
    <t xml:space="preserve"> סה"כ פליטות בשנה טרם הטמעת הפרויקט (tCO2e/year)</t>
  </si>
  <si>
    <t>סה"כ הפחתת פליטות בשנה (tCO2e/year)</t>
  </si>
  <si>
    <t>סה"כ הפחתת פליטות כתוצאה מהפרויקט (tCO2e/year)</t>
  </si>
  <si>
    <t>סה"כ אנרגיה נצרכת שנתיות לאחר ביצוע הפרויקט כולל בקרים (KWh/year)</t>
  </si>
  <si>
    <t>נתון רשות</t>
  </si>
  <si>
    <t>נתון מתוקן</t>
  </si>
  <si>
    <t>סיבת התיקון</t>
  </si>
  <si>
    <t>אנרגיה נצרכת שנתיות לאחר ביצוע הפרויקט (ללא בקרים) (KW/year)</t>
  </si>
  <si>
    <t xml:space="preserve"> פליטות שנתיות לאחר ביצוע הפרויקט (ללא בקרים) (tCO2e/year)</t>
  </si>
  <si>
    <t>הוצאה על אנרגיה (₪)</t>
  </si>
  <si>
    <t xml:space="preserve"> פליטות בשנה טרם הטמעת הפרויקט (ללא בקרים) (tCO2e/year)</t>
  </si>
  <si>
    <t>3.6.1</t>
  </si>
  <si>
    <t>3.6.2</t>
  </si>
  <si>
    <t>3.6.3</t>
  </si>
  <si>
    <t xml:space="preserve">למילוי עבור פרויקטים הכוללים רכיבים שאינם מכוסים בגיליונות אחרים. 
בחלק זה יש לספק הסבר מפורט ומקיף לכל שלבי חישוב הערכת הפחתת הפליטות טרם הטמעת הפרויקט (כולל כל המשוואות והפרמטרים בהם נעשה שימוש).
</t>
  </si>
  <si>
    <t xml:space="preserve">  </t>
  </si>
  <si>
    <t xml:space="preserve">יש למלא את גיליון "פרטים כלליים ועלויות" ואת הגיליונות הספציפיים הרלבנטיים לפרויקט (הסבר ברשימת פרקים, למטה) </t>
  </si>
  <si>
    <r>
      <t>*</t>
    </r>
    <r>
      <rPr>
        <b/>
        <sz val="11"/>
        <rFont val="Arial"/>
        <family val="2"/>
        <scheme val="minor"/>
      </rPr>
      <t xml:space="preserve">באם נמדדה צריכת האנרגיה הישירה </t>
    </r>
    <r>
      <rPr>
        <sz val="11"/>
        <rFont val="Arial"/>
        <family val="2"/>
        <scheme val="minor"/>
      </rPr>
      <t>של מערכת מיזוג האוויר (חימום ו/או קירור) בשנה טרם הטמעת הפרויקט יש להשתמש בסעיף 2.1.1.</t>
    </r>
  </si>
  <si>
    <r>
      <t>*</t>
    </r>
    <r>
      <rPr>
        <b/>
        <sz val="11"/>
        <rFont val="Arial"/>
        <family val="2"/>
        <scheme val="minor"/>
      </rPr>
      <t xml:space="preserve">באם לא בוצעה מדידה </t>
    </r>
    <r>
      <rPr>
        <sz val="11"/>
        <rFont val="Arial"/>
        <family val="2"/>
        <scheme val="minor"/>
      </rPr>
      <t>יש להשתמש בסעיף 2.1.2 בו מוערכת צריכת האנרגיה של כל רכיב במערכת מיזוג האוויר בנפרד.</t>
    </r>
  </si>
  <si>
    <r>
      <t xml:space="preserve">*במידה והתקיימה </t>
    </r>
    <r>
      <rPr>
        <b/>
        <sz val="11"/>
        <rFont val="Arial"/>
        <family val="2"/>
        <scheme val="minor"/>
      </rPr>
      <t>מדידה רק עבור חלק מהרכיבים</t>
    </r>
    <r>
      <rPr>
        <sz val="11"/>
        <rFont val="Arial"/>
        <family val="2"/>
        <scheme val="minor"/>
      </rPr>
      <t>, ניתן למלא את צריכת האנרגיה של הרכיבים בהם בוצעה מדידה בסעיף 2.1.1 (תוך ציון ברור של הרכיב),</t>
    </r>
  </si>
  <si>
    <r>
      <t xml:space="preserve">יש להשתמש בסעיף זה רק אם בוצעה מדידה של צריכת האנרגיה של מערכת המיזוג </t>
    </r>
    <r>
      <rPr>
        <b/>
        <i/>
        <sz val="11"/>
        <rFont val="Arial"/>
        <family val="2"/>
        <scheme val="minor"/>
      </rPr>
      <t>בלבד</t>
    </r>
    <r>
      <rPr>
        <i/>
        <sz val="11"/>
        <rFont val="Arial"/>
        <family val="2"/>
        <scheme val="minor"/>
      </rPr>
      <t>, אין לכלול בסעיף זה מדידה המשלבת מערכות אחרות.</t>
    </r>
  </si>
  <si>
    <r>
      <t xml:space="preserve">מקור האנרגיה
</t>
    </r>
    <r>
      <rPr>
        <i/>
        <sz val="11"/>
        <rFont val="Arial"/>
        <family val="2"/>
        <scheme val="minor"/>
      </rPr>
      <t>מקור האנרגיה שהיה בשימוש במהלך הפרויקט</t>
    </r>
  </si>
  <si>
    <r>
      <t xml:space="preserve">הרכיב הרלוונטי
</t>
    </r>
    <r>
      <rPr>
        <i/>
        <sz val="11"/>
        <rFont val="Arial"/>
        <family val="2"/>
        <scheme val="minor"/>
      </rPr>
      <t>רכיב מערכת המיזוג בו נצרך מקור האנרגיה</t>
    </r>
  </si>
  <si>
    <r>
      <rPr>
        <b/>
        <sz val="11"/>
        <rFont val="Arial"/>
        <family val="2"/>
        <scheme val="minor"/>
      </rPr>
      <t>סה"כ צריכה שנתית</t>
    </r>
    <r>
      <rPr>
        <sz val="11"/>
        <rFont val="Arial"/>
        <family val="2"/>
        <scheme val="minor"/>
      </rPr>
      <t xml:space="preserve">
</t>
    </r>
    <r>
      <rPr>
        <i/>
        <sz val="11"/>
        <rFont val="Arial"/>
        <family val="2"/>
        <scheme val="minor"/>
      </rPr>
      <t>סה"כ הצריכה השנתית של מקור האנרגיה (כפי שהוגדר בסעיף הקודם) למערכת</t>
    </r>
  </si>
  <si>
    <r>
      <t xml:space="preserve">תיאור הרכיב
</t>
    </r>
    <r>
      <rPr>
        <i/>
        <sz val="11"/>
        <rFont val="Arial"/>
        <family val="2"/>
        <scheme val="minor"/>
      </rPr>
      <t>לדוגמה: מזגן מפוצל 1.5 כ"ס בעל דירוג אנרגטי E</t>
    </r>
  </si>
  <si>
    <r>
      <t xml:space="preserve">הספק חשמלי נצרך של הרכיב בתפוקה מלאה
</t>
    </r>
    <r>
      <rPr>
        <i/>
        <sz val="11"/>
        <rFont val="Arial"/>
        <family val="2"/>
        <scheme val="minor"/>
      </rPr>
      <t>[kW]</t>
    </r>
  </si>
  <si>
    <r>
      <t xml:space="preserve">סה"כ שעות העבודה השנתיות
</t>
    </r>
    <r>
      <rPr>
        <i/>
        <sz val="11"/>
        <rFont val="Arial"/>
        <family val="2"/>
        <scheme val="minor"/>
      </rPr>
      <t>שעות
בחישוב שעות פעליות, יש להתחשב בשימוש בגלאי נוכחות</t>
    </r>
  </si>
  <si>
    <r>
      <t xml:space="preserve">עומס עבודה ממוצע שנתי באחוזים
</t>
    </r>
    <r>
      <rPr>
        <i/>
        <u/>
        <sz val="11"/>
        <rFont val="Arial"/>
        <family val="2"/>
        <scheme val="minor"/>
      </rPr>
      <t>הערכה</t>
    </r>
    <r>
      <rPr>
        <i/>
        <sz val="11"/>
        <rFont val="Arial"/>
        <family val="2"/>
        <scheme val="minor"/>
      </rPr>
      <t xml:space="preserve"> (לדוגמה, הערכת מהנדס)</t>
    </r>
  </si>
  <si>
    <r>
      <t xml:space="preserve">מס' יחידות
</t>
    </r>
    <r>
      <rPr>
        <i/>
        <sz val="11"/>
        <rFont val="Arial"/>
        <family val="2"/>
        <scheme val="minor"/>
      </rPr>
      <t>מס'</t>
    </r>
  </si>
  <si>
    <r>
      <t xml:space="preserve">הספק  חשמלי נצרך של הרכיב בתפוקה מלאה
</t>
    </r>
    <r>
      <rPr>
        <i/>
        <sz val="11"/>
        <rFont val="Arial"/>
        <family val="2"/>
        <scheme val="minor"/>
      </rPr>
      <t>[kW]</t>
    </r>
  </si>
  <si>
    <r>
      <t xml:space="preserve">תיאור תוכנית הניטור והמדידה של הפרויקט </t>
    </r>
    <r>
      <rPr>
        <b/>
        <sz val="11"/>
        <rFont val="Arial"/>
        <family val="2"/>
        <scheme val="minor"/>
      </rPr>
      <t>(יש לפרט תכנית ניטור עבור כל אתר)</t>
    </r>
    <r>
      <rPr>
        <sz val="11"/>
        <rFont val="Arial"/>
        <family val="2"/>
        <scheme val="minor"/>
      </rPr>
      <t>:</t>
    </r>
  </si>
  <si>
    <r>
      <rPr>
        <i/>
        <u/>
        <sz val="11"/>
        <rFont val="Arial"/>
        <family val="2"/>
        <scheme val="minor"/>
      </rPr>
      <t>להלן מוצגת דוגמא בלבד</t>
    </r>
    <r>
      <rPr>
        <i/>
        <sz val="11"/>
        <rFont val="Arial"/>
        <family val="2"/>
        <scheme val="minor"/>
      </rPr>
      <t>:
במהלך חיי הפרויקט ינוטרו הפרמטרים הבאים:
א. צריכת האנרגיה של מערכת המיזוג תנוטר באתר X על ידי מונה חשמל שימדוד את צריכת החשמל של הצ'ילרים בלבד. המונה יחובר למערכת בקרה ממוחשבת שתאגור את הנתונים. באתר Y, יקרא המונה פעם בשבוע באופן ידני ע"י מנהל האחזקה שינהל רישום של הקריאות.
ב.שעות העבודה בבניין- בשני האתרים, שעות הפעילות בבניין יתועדו באופן חודשי ע"י המנהל האדמיניסטרטיבי. בפרט, יתועדו שינויים במדיניות הכוללת לשעות הפתיחה בבניין או באופי פעילות הדיירים.
להסבר מפורט למילוי תוכנית הניטור יש לפנות למסמך הקווים המנחים.</t>
    </r>
  </si>
  <si>
    <r>
      <t xml:space="preserve">צריכת מקור אנרגיה ב'
</t>
    </r>
    <r>
      <rPr>
        <i/>
        <sz val="11"/>
        <rFont val="Arial"/>
        <family val="2"/>
        <scheme val="minor"/>
      </rPr>
      <t xml:space="preserve"> יש לציין גם את סוג הדלק</t>
    </r>
  </si>
  <si>
    <r>
      <t xml:space="preserve">דיווח לתקופות ניטור 1-3 למערכות מיזוג אוויר
</t>
    </r>
    <r>
      <rPr>
        <i/>
        <sz val="20"/>
        <rFont val="Arial"/>
        <family val="2"/>
        <scheme val="minor"/>
      </rPr>
      <t>לשימוש לאחר הטמעת הפרויקט בלבד</t>
    </r>
    <r>
      <rPr>
        <b/>
        <u/>
        <sz val="20"/>
        <rFont val="Arial"/>
        <family val="2"/>
        <scheme val="minor"/>
      </rPr>
      <t xml:space="preserve">
</t>
    </r>
  </si>
  <si>
    <r>
      <t xml:space="preserve">מקור האנרגיה
</t>
    </r>
    <r>
      <rPr>
        <i/>
        <sz val="11"/>
        <rFont val="Arial"/>
        <family val="2"/>
        <scheme val="minor"/>
      </rPr>
      <t>מקור האנרגיה שהיה בשימוש במהלך השנה</t>
    </r>
  </si>
  <si>
    <r>
      <t xml:space="preserve">הספק גוף התאורה
</t>
    </r>
    <r>
      <rPr>
        <i/>
        <sz val="11"/>
        <rFont val="Arial"/>
        <family val="2"/>
        <scheme val="minor"/>
      </rPr>
      <t>ההספק של גוף התאורה הנמצא בשימוש כעת ויוחלף כחלק מפעילויות הפרויקט
בחישוב הספק גוף הנורה, יש להתחשב בשימוש בעמעמים
יחידות בוואט (W)</t>
    </r>
  </si>
  <si>
    <r>
      <t xml:space="preserve">מס' גופי תאורה
</t>
    </r>
    <r>
      <rPr>
        <i/>
        <sz val="11"/>
        <rFont val="Arial"/>
        <family val="2"/>
        <scheme val="minor"/>
      </rPr>
      <t>מספר גופי התאורה שיוחלפו בפרויקט</t>
    </r>
  </si>
  <si>
    <r>
      <t xml:space="preserve">שעות פעילות בשנה
</t>
    </r>
    <r>
      <rPr>
        <i/>
        <sz val="11"/>
        <rFont val="Arial"/>
        <family val="2"/>
        <scheme val="minor"/>
      </rPr>
      <t>מספר שעות הפעילות השנתיות של גוף התאורה
בחישוב שעות פעליות, יש להתחשב בשימוש בגלאי נוכחות</t>
    </r>
  </si>
  <si>
    <t>מיקום הפרויקט באתר (לדוגמא: שם רחוב, קומה בבניין, מספר חדר וכדומה)</t>
  </si>
  <si>
    <r>
      <t xml:space="preserve">אסמכתאות מצורפות
</t>
    </r>
    <r>
      <rPr>
        <i/>
        <sz val="11"/>
        <rFont val="Arial"/>
        <family val="2"/>
        <scheme val="minor"/>
      </rPr>
      <t xml:space="preserve">נא לפרט אילו אסמכתאות צורפו </t>
    </r>
  </si>
  <si>
    <r>
      <t xml:space="preserve">סוג בקר
</t>
    </r>
    <r>
      <rPr>
        <sz val="11"/>
        <rFont val="Arial"/>
        <family val="2"/>
        <scheme val="minor"/>
      </rPr>
      <t>יש לציין את סוג הבקר המותקן (אם מותקן)</t>
    </r>
  </si>
  <si>
    <r>
      <t xml:space="preserve">חיסכון הנובע משימוש בבקר- ערך ברירת מחדל </t>
    </r>
    <r>
      <rPr>
        <sz val="11"/>
        <rFont val="Arial"/>
        <family val="2"/>
        <scheme val="minor"/>
      </rPr>
      <t xml:space="preserve">
אחוז החיסכון בצריכת חשמל בהתאם לסוג הבקר המותקן בפרויקט- ערך ברירת מחדל</t>
    </r>
  </si>
  <si>
    <r>
      <t xml:space="preserve">חיסכון הנובע משימוש בבקר- ערך ספציפי לפרויקט
</t>
    </r>
    <r>
      <rPr>
        <sz val="11"/>
        <rFont val="Arial"/>
        <family val="2"/>
        <scheme val="minor"/>
      </rPr>
      <t>בעמודה זו</t>
    </r>
    <r>
      <rPr>
        <b/>
        <sz val="11"/>
        <rFont val="Arial"/>
        <family val="2"/>
        <scheme val="minor"/>
      </rPr>
      <t xml:space="preserve"> </t>
    </r>
    <r>
      <rPr>
        <sz val="11"/>
        <rFont val="Arial"/>
        <family val="2"/>
        <scheme val="minor"/>
      </rPr>
      <t>ניתן להזין ערך השונה מערך ברירת המחדל. ערך זה ישמש לחישוב במידה וסופקו האסמכתאות המתאימות</t>
    </r>
  </si>
  <si>
    <r>
      <t xml:space="preserve">א. </t>
    </r>
    <r>
      <rPr>
        <b/>
        <sz val="11"/>
        <rFont val="Arial"/>
        <family val="2"/>
        <scheme val="minor"/>
      </rPr>
      <t>מספר היחידות שהוחלפו</t>
    </r>
    <r>
      <rPr>
        <sz val="11"/>
        <rFont val="Arial"/>
        <family val="2"/>
        <scheme val="minor"/>
      </rPr>
      <t>: על היזם להוכיח כי מספר היחידות שהוחלפו בפועל תואם את מספר היחידות המתוכנן כפי שהוא מופיע בטופס זה.</t>
    </r>
  </si>
  <si>
    <r>
      <t xml:space="preserve">ב. </t>
    </r>
    <r>
      <rPr>
        <b/>
        <sz val="11"/>
        <rFont val="Arial"/>
        <family val="2"/>
        <scheme val="minor"/>
      </rPr>
      <t>סוג ותכונות היחידות שהוחלפו</t>
    </r>
    <r>
      <rPr>
        <sz val="11"/>
        <rFont val="Arial"/>
        <family val="2"/>
        <scheme val="minor"/>
      </rPr>
      <t xml:space="preserve">: </t>
    </r>
  </si>
  <si>
    <r>
      <t xml:space="preserve">ג. </t>
    </r>
    <r>
      <rPr>
        <b/>
        <sz val="11"/>
        <rFont val="Arial"/>
        <family val="2"/>
        <scheme val="minor"/>
      </rPr>
      <t>תפעול ותחזוקה</t>
    </r>
    <r>
      <rPr>
        <sz val="11"/>
        <rFont val="Arial"/>
        <family val="2"/>
        <scheme val="minor"/>
      </rPr>
      <t>: היזם לא יחליף נורה או גוף תאורה חדש שהתקלקל בנורה או גוף תאורה מהסוג הישן, אלא רק בכזה מטכנולוגית הפרויקט.</t>
    </r>
  </si>
  <si>
    <r>
      <t>ל</t>
    </r>
    <r>
      <rPr>
        <i/>
        <u/>
        <sz val="11"/>
        <rFont val="Arial"/>
        <family val="2"/>
        <scheme val="minor"/>
      </rPr>
      <t>הלן מוצגת דוגמא בלבד</t>
    </r>
    <r>
      <rPr>
        <i/>
        <sz val="11"/>
        <rFont val="Arial"/>
        <family val="2"/>
        <scheme val="minor"/>
      </rPr>
      <t>:
במהלך חיי הפרויקט ינוטרו הפרמטרים הבאים:
א. צריכת חשמל: לכל אתר, בכל קומה יותקנו מוני חשמל שימדדו את צריכת החשמל של מערכת התאורה בקומה. ביום הראשון בכל חודש יקראו המונים ותוצאות הקריאה ירשמו במסמך ייעודי לפי אתרים. רשומות אלו יוצלבו בתום כל שנה עם חשבוניות החשמל לשם בקרת איכות.
ב. מספר גופי התאורה: קבלות על רכישת גופי התאורה החדשים ישמרו. בנוסף ישמרו קבלות על רכישת גופי תאורה שיוחלפו במהלך הפרויקט בכדי להראות כי לא נעשה שימוש בגופי תאורה ישנים אלא רק בגופי תאורה יעילים מהדגם שהותקן בפרויקט.
להסבר מפורט למילוי תוכנית הניטור יש לפנות למסמך הקווים המנחים.</t>
    </r>
  </si>
  <si>
    <r>
      <t xml:space="preserve">דיווח לתקופות ניטור 1-3 למערכות מיזוג תאורה
</t>
    </r>
    <r>
      <rPr>
        <i/>
        <sz val="20"/>
        <rFont val="Arial"/>
        <family val="2"/>
        <scheme val="minor"/>
      </rPr>
      <t xml:space="preserve">לשימוש לאחר הטמעת הפרויקט בלבד
</t>
    </r>
    <r>
      <rPr>
        <b/>
        <u/>
        <sz val="20"/>
        <rFont val="Arial"/>
        <family val="2"/>
        <scheme val="minor"/>
      </rPr>
      <t xml:space="preserve">
</t>
    </r>
  </si>
  <si>
    <r>
      <rPr>
        <b/>
        <sz val="11"/>
        <rFont val="Arial"/>
        <family val="2"/>
        <scheme val="minor"/>
      </rPr>
      <t>עבור מערכת חימום המים,</t>
    </r>
    <r>
      <rPr>
        <sz val="11"/>
        <rFont val="Arial"/>
        <family val="2"/>
        <scheme val="minor"/>
      </rPr>
      <t xml:space="preserve"> יש להזין את צריכת האנרגיה בשנה שטרם הטמעת הפרויקט ואת צריכת האנרגיה הצפויה בשנה במהלך חיי הפרויקט.</t>
    </r>
  </si>
  <si>
    <r>
      <t xml:space="preserve">את הצריכה השנתית של כל מקור אנרגיה יש למלא </t>
    </r>
    <r>
      <rPr>
        <b/>
        <u/>
        <sz val="11"/>
        <rFont val="Arial"/>
        <family val="2"/>
        <scheme val="minor"/>
      </rPr>
      <t xml:space="preserve">על בסיס יחידת המידה המופיעה בעמודה E </t>
    </r>
    <r>
      <rPr>
        <u/>
        <sz val="11"/>
        <rFont val="Arial"/>
        <family val="2"/>
        <scheme val="minor"/>
      </rPr>
      <t>(יחידת המדידה).</t>
    </r>
    <r>
      <rPr>
        <sz val="11"/>
        <rFont val="Arial"/>
        <family val="2"/>
        <scheme val="minor"/>
      </rPr>
      <t xml:space="preserve"> יחידה זו תבחר אוטומטית עם בחירת מקור האנרגיה ולא ניתן לשנותה.</t>
    </r>
  </si>
  <si>
    <r>
      <t xml:space="preserve">ציוד חימום מים
</t>
    </r>
    <r>
      <rPr>
        <i/>
        <sz val="11"/>
        <rFont val="Arial"/>
        <family val="2"/>
        <scheme val="minor"/>
      </rPr>
      <t>הציוד בו משמש מקור האנרגיה</t>
    </r>
  </si>
  <si>
    <r>
      <t xml:space="preserve">צריכה שנתית
</t>
    </r>
    <r>
      <rPr>
        <i/>
        <sz val="11"/>
        <rFont val="Arial"/>
        <family val="2"/>
        <scheme val="minor"/>
      </rPr>
      <t>סה"כ הצריכה השנתית של מקור האנרגיה</t>
    </r>
  </si>
  <si>
    <r>
      <t xml:space="preserve">ספיקת מים שנתית צפויה
</t>
    </r>
    <r>
      <rPr>
        <i/>
        <sz val="11"/>
        <rFont val="Arial"/>
        <family val="2"/>
        <scheme val="minor"/>
      </rPr>
      <t>מטר קוב
כמות המים השנתית המחוממת במערכת</t>
    </r>
  </si>
  <si>
    <r>
      <t>טמפ' הבסיס של המים במעלות צלסיוס</t>
    </r>
    <r>
      <rPr>
        <i/>
        <sz val="11"/>
        <rFont val="Arial"/>
        <family val="2"/>
        <scheme val="minor"/>
      </rPr>
      <t xml:space="preserve">
טמפרטורת המים טרם כניסתם למערכת החימום</t>
    </r>
  </si>
  <si>
    <r>
      <t xml:space="preserve">הטמפ' הסופית הצפויה של המים במעלות צלסיוס
</t>
    </r>
    <r>
      <rPr>
        <i/>
        <sz val="11"/>
        <rFont val="Arial"/>
        <family val="2"/>
        <scheme val="minor"/>
      </rPr>
      <t>הטמפרטורה אליה מחוממים המים במערכת</t>
    </r>
  </si>
  <si>
    <r>
      <t xml:space="preserve">צריכה שנתית
</t>
    </r>
    <r>
      <rPr>
        <i/>
        <sz val="11"/>
        <rFont val="Arial"/>
        <family val="2"/>
        <scheme val="minor"/>
      </rPr>
      <t>סה"כ הצריכה השנתית של מקור האנרגיה למערכת</t>
    </r>
  </si>
  <si>
    <r>
      <t xml:space="preserve">ספיקת מים שנתית צפויה
</t>
    </r>
    <r>
      <rPr>
        <i/>
        <sz val="11"/>
        <rFont val="Arial"/>
        <family val="2"/>
        <scheme val="minor"/>
      </rPr>
      <t>מטר קוב
כמות המים השנתית הצפויה להיות מחוממת במערכת</t>
    </r>
  </si>
  <si>
    <r>
      <t xml:space="preserve"> הערכת פליטות צפויות בשנה בהעדר הפרויקט 
</t>
    </r>
    <r>
      <rPr>
        <i/>
        <sz val="11"/>
        <rFont val="Arial"/>
        <family val="2"/>
        <scheme val="minor"/>
      </rPr>
      <t>tCO2e/year</t>
    </r>
  </si>
  <si>
    <r>
      <t xml:space="preserve"> פליטות שנתיות צפויות לאחר ביצוע הפרויקט
</t>
    </r>
    <r>
      <rPr>
        <i/>
        <sz val="11"/>
        <rFont val="Arial"/>
        <family val="2"/>
        <scheme val="minor"/>
      </rPr>
      <t>tCO2e/year</t>
    </r>
  </si>
  <si>
    <r>
      <t xml:space="preserve">ההפחתה השנתית הצפויה (פליטות בסיס-פליטות פרויקט) </t>
    </r>
    <r>
      <rPr>
        <i/>
        <sz val="11"/>
        <rFont val="Arial"/>
        <family val="2"/>
        <scheme val="minor"/>
      </rPr>
      <t>tCO2e/year</t>
    </r>
  </si>
  <si>
    <r>
      <t xml:space="preserve">סה"כ הפחתת פליטות צפויה כתוצאה מהפרויקט </t>
    </r>
    <r>
      <rPr>
        <i/>
        <sz val="11"/>
        <rFont val="Arial"/>
        <family val="2"/>
        <scheme val="minor"/>
      </rPr>
      <t>tCO2e</t>
    </r>
  </si>
  <si>
    <r>
      <t xml:space="preserve">הערכת צריכת אנרגיה צפויה בשנה בהעדר הפרויקט </t>
    </r>
    <r>
      <rPr>
        <i/>
        <sz val="11"/>
        <rFont val="Arial"/>
        <family val="2"/>
        <scheme val="minor"/>
      </rPr>
      <t>KWh/year</t>
    </r>
  </si>
  <si>
    <r>
      <t xml:space="preserve">סה"ב צריכת אנרגיה צפויה לאחר ביצוע הפרויקט 
</t>
    </r>
    <r>
      <rPr>
        <i/>
        <sz val="11"/>
        <rFont val="Arial"/>
        <family val="2"/>
        <scheme val="minor"/>
      </rPr>
      <t>KWh/year</t>
    </r>
  </si>
  <si>
    <r>
      <t xml:space="preserve">ההפחתה השנתית הצפויה (אנרגיה בסיס-אנרגיה פרויקט) </t>
    </r>
    <r>
      <rPr>
        <i/>
        <sz val="11"/>
        <rFont val="Arial"/>
        <family val="2"/>
        <scheme val="minor"/>
      </rPr>
      <t>KWh/year</t>
    </r>
  </si>
  <si>
    <r>
      <t xml:space="preserve">סה"כ הפחתת אנרגיה נצרכת כתוצאה מהפרויקט </t>
    </r>
    <r>
      <rPr>
        <i/>
        <sz val="11"/>
        <rFont val="Arial"/>
        <family val="2"/>
        <scheme val="minor"/>
      </rPr>
      <t>KWh</t>
    </r>
  </si>
  <si>
    <r>
      <t>תיאור תוכנית הניטור והמדידה של הפרויקט (</t>
    </r>
    <r>
      <rPr>
        <b/>
        <sz val="11"/>
        <rFont val="Arial"/>
        <family val="2"/>
        <scheme val="minor"/>
      </rPr>
      <t>יש לפרט תכנית ניטור עבור כל אתר</t>
    </r>
    <r>
      <rPr>
        <sz val="11"/>
        <rFont val="Arial"/>
        <family val="2"/>
        <scheme val="minor"/>
      </rPr>
      <t>):</t>
    </r>
  </si>
  <si>
    <r>
      <rPr>
        <i/>
        <u/>
        <sz val="11"/>
        <rFont val="Arial"/>
        <family val="2"/>
        <scheme val="minor"/>
      </rPr>
      <t>להלן מוצגת דוגמא בלבד</t>
    </r>
    <r>
      <rPr>
        <i/>
        <sz val="11"/>
        <rFont val="Arial"/>
        <family val="2"/>
        <scheme val="minor"/>
      </rPr>
      <t>:
במהלך חיי הפרויקט ינוטרו הפרמטרים הבאים:
א. ספיקת מים בפועל- על ידי מונה מים.
ב.צריכת אנרגיה- על ידי מונה חשמל ותיעוד של חשבוניות גז/דלק.
ג. הפרש טמפ' בפועל- על ידי בקר אלקטרוני. 
קריאות המונים הרלבנטיים יעשו על ידי איש התחזוקה של הבריכה שיתעד אותן בקובץ ייעודי. כמויות הגז/דלק שנרכשו יתועדו גם הן באותו הקובץ כפי שהן מופיעות בחשבוניות.
להסבר מפורט למילוי תוכנית הניטור יש לפנות למסמך הקווים המנחים.</t>
    </r>
  </si>
  <si>
    <r>
      <t xml:space="preserve">צריכת מקור אנרגיה ב': דלק1
</t>
    </r>
    <r>
      <rPr>
        <i/>
        <sz val="11"/>
        <rFont val="Arial"/>
        <family val="2"/>
        <scheme val="minor"/>
      </rPr>
      <t xml:space="preserve"> יש לציין גם את סוג הדלק</t>
    </r>
  </si>
  <si>
    <r>
      <t xml:space="preserve">צריכת מקור אנרגיה ג': דלק2
</t>
    </r>
    <r>
      <rPr>
        <i/>
        <sz val="11"/>
        <rFont val="Arial"/>
        <family val="2"/>
        <scheme val="minor"/>
      </rPr>
      <t>יש לציין גם את סוג הדלק</t>
    </r>
  </si>
  <si>
    <r>
      <t xml:space="preserve">דיווח לתקופות ניטור 1-3 למערכות חימום מים
</t>
    </r>
    <r>
      <rPr>
        <i/>
        <sz val="20"/>
        <rFont val="Arial"/>
        <family val="2"/>
        <scheme val="minor"/>
      </rPr>
      <t>לשימוש לאחר הטמעת הפרויקט בלבד</t>
    </r>
    <r>
      <rPr>
        <b/>
        <u/>
        <sz val="20"/>
        <rFont val="Arial"/>
        <family val="2"/>
        <scheme val="minor"/>
      </rPr>
      <t xml:space="preserve">
</t>
    </r>
  </si>
  <si>
    <r>
      <t xml:space="preserve">ספיקת מים שנתית בפועל
</t>
    </r>
    <r>
      <rPr>
        <i/>
        <sz val="11"/>
        <rFont val="Arial"/>
        <family val="2"/>
        <scheme val="minor"/>
      </rPr>
      <t>מטר קוב
כמות המים השנתית בפועל מחוממת במערכת</t>
    </r>
  </si>
  <si>
    <r>
      <t xml:space="preserve">פליטות בבהיעדר הפרויקט </t>
    </r>
    <r>
      <rPr>
        <sz val="11"/>
        <rFont val="Arial"/>
        <family val="2"/>
        <scheme val="minor"/>
      </rPr>
      <t>(tCO2e)</t>
    </r>
  </si>
  <si>
    <r>
      <t xml:space="preserve">פליטות בפרויקט </t>
    </r>
    <r>
      <rPr>
        <sz val="11"/>
        <rFont val="Arial"/>
        <family val="2"/>
        <scheme val="minor"/>
      </rPr>
      <t>(tCO2e)</t>
    </r>
  </si>
  <si>
    <r>
      <t xml:space="preserve">הפחתת פליטות </t>
    </r>
    <r>
      <rPr>
        <sz val="11"/>
        <rFont val="Arial"/>
        <family val="2"/>
        <scheme val="minor"/>
      </rPr>
      <t>(tCO2e)</t>
    </r>
  </si>
  <si>
    <r>
      <t xml:space="preserve">פליטות בפרויקט 
</t>
    </r>
    <r>
      <rPr>
        <sz val="11"/>
        <rFont val="Arial"/>
        <family val="2"/>
        <scheme val="minor"/>
      </rPr>
      <t>(tCO2e)</t>
    </r>
  </si>
  <si>
    <r>
      <t xml:space="preserve">אנרגיה נצרכת בבהיעדר הפרויקט
</t>
    </r>
    <r>
      <rPr>
        <sz val="11"/>
        <rFont val="Arial"/>
        <family val="2"/>
        <scheme val="minor"/>
      </rPr>
      <t>(KWh)</t>
    </r>
  </si>
  <si>
    <r>
      <t>אנרגיה נצרכת בפרויקט</t>
    </r>
    <r>
      <rPr>
        <sz val="11"/>
        <rFont val="Arial"/>
        <family val="2"/>
        <scheme val="minor"/>
      </rPr>
      <t xml:space="preserve"> 
(KWh)</t>
    </r>
  </si>
  <si>
    <r>
      <t xml:space="preserve">הפחתת אנרגיה נצרכת
</t>
    </r>
    <r>
      <rPr>
        <sz val="11"/>
        <rFont val="Arial"/>
        <family val="2"/>
        <scheme val="minor"/>
      </rPr>
      <t>(KWh)</t>
    </r>
  </si>
  <si>
    <r>
      <t xml:space="preserve">אנרגיה נצרכת בפרויקט  </t>
    </r>
    <r>
      <rPr>
        <sz val="11"/>
        <rFont val="Arial"/>
        <family val="2"/>
        <scheme val="minor"/>
      </rPr>
      <t>(KWh)</t>
    </r>
  </si>
  <si>
    <r>
      <t xml:space="preserve">הפחתת אנרגיה נצרכת 
</t>
    </r>
    <r>
      <rPr>
        <sz val="11"/>
        <rFont val="Arial"/>
        <family val="2"/>
        <scheme val="minor"/>
      </rPr>
      <t>(KWh)</t>
    </r>
  </si>
  <si>
    <r>
      <t xml:space="preserve">אנרגיה נצרכת בבהיעדר הפרויקט 
</t>
    </r>
    <r>
      <rPr>
        <sz val="11"/>
        <rFont val="Arial"/>
        <family val="2"/>
        <scheme val="minor"/>
      </rPr>
      <t>(KWh)</t>
    </r>
  </si>
  <si>
    <r>
      <t xml:space="preserve">ניתן לעשות שימוש בתוצאות מדידה ישירה של צריכת החשמל, </t>
    </r>
    <r>
      <rPr>
        <b/>
        <i/>
        <sz val="11"/>
        <rFont val="Arial"/>
        <family val="2"/>
        <scheme val="minor"/>
      </rPr>
      <t>באם בוצעה מדידה הכוללת את כלל המנועים בפרויקט ואותם בלבד.</t>
    </r>
  </si>
  <si>
    <r>
      <t xml:space="preserve">יש להשתמש בסעיף זה רק במידה ובשנה בהיעדר הפרויקט בוצעה מדידה של צריכת החשמל של מערכת המנועים בהם יותקנו וסתי המהירות </t>
    </r>
    <r>
      <rPr>
        <i/>
        <u/>
        <sz val="11"/>
        <rFont val="Arial"/>
        <family val="2"/>
        <scheme val="minor"/>
      </rPr>
      <t>בלבד</t>
    </r>
    <r>
      <rPr>
        <i/>
        <sz val="11"/>
        <rFont val="Arial"/>
        <family val="2"/>
        <scheme val="minor"/>
      </rPr>
      <t>, אין לכלול בסעיף זה מדידה המשלבת מערכות אחרות.</t>
    </r>
  </si>
  <si>
    <r>
      <t xml:space="preserve">המנוע הרלבנטי
</t>
    </r>
    <r>
      <rPr>
        <i/>
        <sz val="11"/>
        <rFont val="Arial"/>
        <family val="2"/>
        <scheme val="minor"/>
      </rPr>
      <t>תיאור המנוע בו נצרך חשמל</t>
    </r>
  </si>
  <si>
    <r>
      <t xml:space="preserve">שעות עבודה
</t>
    </r>
    <r>
      <rPr>
        <i/>
        <sz val="11"/>
        <rFont val="Arial"/>
        <family val="2"/>
        <scheme val="minor"/>
      </rPr>
      <t>סה"כ שעות העבודה השנתיות של המנוע</t>
    </r>
  </si>
  <si>
    <r>
      <t xml:space="preserve">הערכת נצילות נומינלית של המנוע
</t>
    </r>
    <r>
      <rPr>
        <i/>
        <sz val="11"/>
        <rFont val="Arial"/>
        <family val="2"/>
        <scheme val="minor"/>
      </rPr>
      <t>(אם לא ידוע, נצילות תחושב אוטומטית)</t>
    </r>
  </si>
  <si>
    <r>
      <t xml:space="preserve">נצילות המנוע באחוזים
</t>
    </r>
    <r>
      <rPr>
        <i/>
        <sz val="11"/>
        <rFont val="Arial"/>
        <family val="2"/>
        <scheme val="minor"/>
      </rPr>
      <t>היעילות בה ממיר המנוע חשמל לעבודה</t>
    </r>
  </si>
  <si>
    <r>
      <t>תיאור תוכנית הניטור והמדידה של הפרויקט (י</t>
    </r>
    <r>
      <rPr>
        <b/>
        <sz val="11"/>
        <rFont val="Arial"/>
        <family val="2"/>
        <scheme val="minor"/>
      </rPr>
      <t>ש לפרט תכנית ניטור עבור כל אתר</t>
    </r>
    <r>
      <rPr>
        <sz val="11"/>
        <rFont val="Arial"/>
        <family val="2"/>
        <scheme val="minor"/>
      </rPr>
      <t>):</t>
    </r>
  </si>
  <si>
    <r>
      <rPr>
        <i/>
        <u/>
        <sz val="11"/>
        <rFont val="Arial"/>
        <family val="2"/>
        <scheme val="minor"/>
      </rPr>
      <t>להלן מוצגת דוגמא בלבד</t>
    </r>
    <r>
      <rPr>
        <i/>
        <sz val="11"/>
        <rFont val="Arial"/>
        <family val="2"/>
        <scheme val="minor"/>
      </rPr>
      <t>:
במהלך חיי הפרויקט ינוטרו הפרמטרים הבאים:
א. צריכת החשמל של המפוחים- יותקן מונה חשמל נפרד לניטור צריכת החשמל של המפוחים בלבד (בכל אתר).
ב. תפוקת המפעל- סה"כ יריעות הפלסטיק המיוצרות במפעל נשקלות בתום תהליך הייצור.
מונה החשמל יקרא אחת לחודש על ידי אחראי תחזוקת המנועים של המפעל ונתוני המדידה ירשמו בקובץ ייעודי לפי אתרים. תפוקת הפלסטיק במפעל תילקח מהדו"חות הכספיים המאומתים של המפעל.
להסבר מפורט למילוי תוכנית הניטור יש לפנות למסמך הקווים המנחים.</t>
    </r>
  </si>
  <si>
    <r>
      <t xml:space="preserve">דיווח לתקופות ניטור 1-3 למנועים
</t>
    </r>
    <r>
      <rPr>
        <i/>
        <sz val="20"/>
        <rFont val="Arial"/>
        <family val="2"/>
        <scheme val="minor"/>
      </rPr>
      <t>לשימוש לאחר הטמעת הפרויקט בלבד</t>
    </r>
  </si>
  <si>
    <r>
      <rPr>
        <i/>
        <sz val="7"/>
        <rFont val="Times New Roman"/>
        <family val="1"/>
      </rPr>
      <t xml:space="preserve"> </t>
    </r>
    <r>
      <rPr>
        <i/>
        <sz val="11"/>
        <rFont val="Arial"/>
        <family val="2"/>
      </rPr>
      <t xml:space="preserve">שם מתודולוגיית החישוב וניטור לפרויקט  </t>
    </r>
  </si>
  <si>
    <r>
      <t xml:space="preserve">פקטור פליטה ליחידת תפוקה בהיעדר הפרויקט
</t>
    </r>
    <r>
      <rPr>
        <i/>
        <sz val="11"/>
        <rFont val="Arial"/>
        <family val="2"/>
        <scheme val="minor"/>
      </rPr>
      <t>*באם רלבנטי</t>
    </r>
  </si>
  <si>
    <r>
      <t xml:space="preserve">פקטור אנרגיה נצרכת ליחידת תפוקה בהיעדר הפרויקט
</t>
    </r>
    <r>
      <rPr>
        <i/>
        <sz val="11"/>
        <rFont val="Arial"/>
        <family val="2"/>
        <scheme val="minor"/>
      </rPr>
      <t>*באם רלבנטי</t>
    </r>
  </si>
  <si>
    <r>
      <t xml:space="preserve">גז טבעי </t>
    </r>
    <r>
      <rPr>
        <sz val="11"/>
        <rFont val="Arial"/>
        <family val="2"/>
        <scheme val="minor"/>
      </rPr>
      <t>(MMBTU)</t>
    </r>
  </si>
  <si>
    <r>
      <t xml:space="preserve">גפ"מ </t>
    </r>
    <r>
      <rPr>
        <sz val="11"/>
        <rFont val="Arial"/>
        <family val="2"/>
        <scheme val="minor"/>
      </rPr>
      <t>(ק"ג)</t>
    </r>
  </si>
  <si>
    <r>
      <t xml:space="preserve">חשמל </t>
    </r>
    <r>
      <rPr>
        <sz val="11"/>
        <rFont val="Arial"/>
        <family val="2"/>
        <scheme val="minor"/>
      </rPr>
      <t>(קוט"ש)</t>
    </r>
  </si>
  <si>
    <r>
      <t xml:space="preserve">מזוט </t>
    </r>
    <r>
      <rPr>
        <sz val="11"/>
        <rFont val="Arial"/>
        <family val="2"/>
        <scheme val="minor"/>
      </rPr>
      <t>(ליטר)</t>
    </r>
  </si>
  <si>
    <r>
      <t xml:space="preserve">סולר </t>
    </r>
    <r>
      <rPr>
        <sz val="11"/>
        <rFont val="Arial"/>
        <family val="2"/>
        <scheme val="minor"/>
      </rPr>
      <t>(ליטר)</t>
    </r>
  </si>
  <si>
    <r>
      <t xml:space="preserve">בחלק זה יש לספק הסבר </t>
    </r>
    <r>
      <rPr>
        <u/>
        <sz val="12"/>
        <rFont val="Arial"/>
        <family val="2"/>
        <scheme val="minor"/>
      </rPr>
      <t>מפורט</t>
    </r>
    <r>
      <rPr>
        <sz val="12"/>
        <rFont val="Arial"/>
        <family val="2"/>
        <scheme val="minor"/>
      </rPr>
      <t xml:space="preserve"> לצורת החישוב בפועל, במהלך חיי הפרויקט, של הפחתת הפליטות.</t>
    </r>
  </si>
  <si>
    <r>
      <t>תיאור תוכנית הניטור
 (</t>
    </r>
    <r>
      <rPr>
        <b/>
        <sz val="11"/>
        <rFont val="Arial"/>
        <family val="2"/>
        <scheme val="minor"/>
      </rPr>
      <t>יש לפרט תכנית ניטור עבור כל אתר</t>
    </r>
    <r>
      <rPr>
        <sz val="11"/>
        <rFont val="Arial"/>
        <family val="2"/>
        <scheme val="minor"/>
      </rPr>
      <t xml:space="preserve">):
• תיאור כללי
• נהלי עבודה
• תכיפות המדידות
• פעולות לשמירה על דיוק המדידה
• חלוקת סמכויות
</t>
    </r>
  </si>
  <si>
    <r>
      <t xml:space="preserve">דיווח לתקופות ניטור 1-3 כללי
</t>
    </r>
    <r>
      <rPr>
        <i/>
        <sz val="20"/>
        <rFont val="Arial"/>
        <family val="2"/>
        <scheme val="minor"/>
      </rPr>
      <t>לשימוש לאחר הטמעת הפרויקט בלבד</t>
    </r>
    <r>
      <rPr>
        <b/>
        <u/>
        <sz val="20"/>
        <rFont val="Arial"/>
        <family val="2"/>
        <scheme val="minor"/>
      </rPr>
      <t xml:space="preserve">
</t>
    </r>
  </si>
  <si>
    <r>
      <t xml:space="preserve">כמות חשמל המיוצרת בשנה
</t>
    </r>
    <r>
      <rPr>
        <sz val="11"/>
        <rFont val="Arial"/>
        <family val="2"/>
        <scheme val="minor"/>
      </rPr>
      <t xml:space="preserve"> (</t>
    </r>
    <r>
      <rPr>
        <i/>
        <sz val="11"/>
        <rFont val="Arial"/>
        <family val="2"/>
        <scheme val="minor"/>
      </rPr>
      <t>kWh)</t>
    </r>
  </si>
  <si>
    <r>
      <t xml:space="preserve">שעות פעילות בשנה
</t>
    </r>
    <r>
      <rPr>
        <sz val="11"/>
        <rFont val="Arial"/>
        <family val="2"/>
        <scheme val="minor"/>
      </rPr>
      <t>(</t>
    </r>
    <r>
      <rPr>
        <i/>
        <sz val="11"/>
        <rFont val="Arial"/>
        <family val="2"/>
        <scheme val="minor"/>
      </rPr>
      <t>h)</t>
    </r>
  </si>
  <si>
    <r>
      <t xml:space="preserve">כמות חשמל מיוצרת 
</t>
    </r>
    <r>
      <rPr>
        <sz val="11"/>
        <rFont val="Arial"/>
        <family val="2"/>
        <scheme val="minor"/>
      </rPr>
      <t xml:space="preserve">לפי נתונים  שהזין היזם בטבלה F27 -H38  </t>
    </r>
    <r>
      <rPr>
        <b/>
        <sz val="11"/>
        <rFont val="Arial"/>
        <family val="2"/>
        <scheme val="minor"/>
      </rPr>
      <t xml:space="preserve">
 (kWh)</t>
    </r>
  </si>
  <si>
    <r>
      <rPr>
        <i/>
        <u/>
        <sz val="11"/>
        <rFont val="Arial"/>
        <family val="2"/>
        <scheme val="minor"/>
      </rPr>
      <t>להלן מוצגת דוגמא בלבד</t>
    </r>
    <r>
      <rPr>
        <i/>
        <sz val="11"/>
        <rFont val="Arial"/>
        <family val="2"/>
        <scheme val="minor"/>
      </rPr>
      <t>:
במהלך חיי הפרויקט ינוטר כמות ייצור חשמל- יותקן מונה חשמל לניטור ייצור החשמל של הפאנלים בלבד (בכל אתר).
מונה החשמל יקרא אחת לחודש על ידי אחראי תחזוקה של החברה ונתוני המדידה ירשמו בקובץ ייעודי לפי אתרים.
להסבר מפורט למילוי תוכנית הניטור יש לפנות למסמך הקווים המנחים.</t>
    </r>
  </si>
  <si>
    <r>
      <t xml:space="preserve">דיווח לתקופות ניטור 1-3
</t>
    </r>
    <r>
      <rPr>
        <i/>
        <sz val="20"/>
        <rFont val="Arial"/>
        <family val="2"/>
        <scheme val="minor"/>
      </rPr>
      <t>לשימוש לאחר הטמעת הפרויקט בלבד</t>
    </r>
    <r>
      <rPr>
        <b/>
        <u/>
        <sz val="20"/>
        <rFont val="Arial"/>
        <family val="2"/>
        <scheme val="minor"/>
      </rPr>
      <t xml:space="preserve">
</t>
    </r>
  </si>
  <si>
    <r>
      <t xml:space="preserve">כמות חשמל מיוצרת בשנה
</t>
    </r>
    <r>
      <rPr>
        <i/>
        <sz val="11"/>
        <rFont val="Arial"/>
        <family val="2"/>
        <scheme val="minor"/>
      </rPr>
      <t>kWh</t>
    </r>
  </si>
  <si>
    <t>צריכת אנרגיה שנתית טרם הטמעת הפרויקט</t>
  </si>
  <si>
    <r>
      <rPr>
        <b/>
        <sz val="11"/>
        <rFont val="Arial"/>
        <family val="2"/>
        <scheme val="minor"/>
      </rPr>
      <t>מקור</t>
    </r>
    <r>
      <rPr>
        <sz val="11"/>
        <rFont val="Arial"/>
        <family val="2"/>
        <scheme val="minor"/>
      </rPr>
      <t>: http://www.preciseconversions.com/Energy.aspx</t>
    </r>
  </si>
  <si>
    <r>
      <rPr>
        <b/>
        <sz val="11"/>
        <rFont val="Arial"/>
        <family val="2"/>
        <scheme val="minor"/>
      </rPr>
      <t>מקור</t>
    </r>
    <r>
      <rPr>
        <sz val="11"/>
        <rFont val="Arial"/>
        <family val="2"/>
        <scheme val="minor"/>
      </rPr>
      <t>: http://www.convertunits.com/from/kilowatt-hours/to/TJ</t>
    </r>
  </si>
  <si>
    <r>
      <rPr>
        <b/>
        <sz val="11"/>
        <rFont val="Arial"/>
        <family val="2"/>
        <scheme val="minor"/>
      </rPr>
      <t>מקור</t>
    </r>
    <r>
      <rPr>
        <sz val="11"/>
        <rFont val="Arial"/>
        <family val="2"/>
        <scheme val="minor"/>
      </rPr>
      <t xml:space="preserve">:https://www.unitjuggler.com/convert-energy-from-kcal-to-kWh.html </t>
    </r>
  </si>
  <si>
    <r>
      <t xml:space="preserve">שטח לייצור חשמל
</t>
    </r>
    <r>
      <rPr>
        <sz val="11"/>
        <rFont val="Arial"/>
        <family val="2"/>
        <scheme val="minor"/>
      </rPr>
      <t>(</t>
    </r>
    <r>
      <rPr>
        <i/>
        <sz val="11"/>
        <rFont val="Arial"/>
        <family val="2"/>
        <scheme val="minor"/>
      </rPr>
      <t>m2)
שטח נטו, השטח המכוסה</t>
    </r>
  </si>
  <si>
    <r>
      <t>הספק המערכת למטר מרובע</t>
    </r>
    <r>
      <rPr>
        <sz val="11"/>
        <rFont val="Arial"/>
        <family val="2"/>
        <scheme val="minor"/>
      </rPr>
      <t xml:space="preserve">
(</t>
    </r>
    <r>
      <rPr>
        <i/>
        <sz val="11"/>
        <rFont val="Arial"/>
        <family val="2"/>
        <scheme val="minor"/>
      </rPr>
      <t>kW/m2)</t>
    </r>
  </si>
  <si>
    <t>שימו לב: במידה ולא צורפו אסמכתאות מתאימות, הועדה רשאית להחמיר בבדיקה, או לא לבדוק את הבקשה.</t>
  </si>
  <si>
    <t>שימו לב: במידה ולא צורפו אסמכתאות מתאימות, הועדה רשאית להחמיר בבדיקה, או לא לבדוק את הבקשה- דוגמאות לאסמכתאות ניתן למצוא בגיליון "הנחיות".</t>
  </si>
  <si>
    <r>
      <rPr>
        <b/>
        <sz val="11"/>
        <rFont val="Arial"/>
        <family val="2"/>
        <scheme val="minor"/>
      </rPr>
      <t>מקור הנתונים</t>
    </r>
    <r>
      <rPr>
        <sz val="11"/>
        <rFont val="Arial"/>
        <family val="2"/>
        <scheme val="minor"/>
      </rPr>
      <t xml:space="preserve">
</t>
    </r>
    <r>
      <rPr>
        <i/>
        <sz val="11"/>
        <color theme="1"/>
        <rFont val="Arial"/>
        <family val="2"/>
        <scheme val="minor"/>
      </rPr>
      <t>לדוגמה: חשבוניות, מונה וכו'</t>
    </r>
  </si>
  <si>
    <t>לא יחושב סה"כ השקעה ומענק ללא מילוי אנשי קשר בסעיף 0.14</t>
  </si>
  <si>
    <t>סוג היזם</t>
  </si>
  <si>
    <t>חברת אסקו</t>
  </si>
  <si>
    <t>יזם עצמאי שאינו חברת אסקו (לרבות עסקים, רשויות וכל גוף זכאי אחר).</t>
  </si>
  <si>
    <t>נא לציין את סוג היזם:</t>
  </si>
  <si>
    <t>נא לאשר כי היזם רשום במרשם חברות האסקו במשרד האנרגיה.</t>
  </si>
  <si>
    <t>רישום במרשם חברות האסקו במשרד האנרגיה</t>
  </si>
  <si>
    <t>האם מצורפת תוכנית עסקית ו/או חוזה חתום?</t>
  </si>
  <si>
    <t>1.7</t>
  </si>
  <si>
    <r>
      <t>אחוז המענק המבוקש מסך ההשקעה (</t>
    </r>
    <r>
      <rPr>
        <i/>
        <sz val="11"/>
        <rFont val="Arial"/>
        <family val="2"/>
        <scheme val="minor"/>
      </rPr>
      <t>בין 1% ל 20% באחוזים שלמים)</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</si>
</sst>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0.0"/>
    <numFmt numFmtId="165" formatCode="[$-1010000]d/m/yy;@"/>
    <numFmt numFmtId="166" formatCode="0.0%"/>
    <numFmt numFmtId="167" formatCode="_ * #,##0_ ;_ * \-#,##0_ ;_ * &quot;-&quot;??_ ;_ @_ "/>
    <numFmt numFmtId="168" formatCode="#,##0.0"/>
    <numFmt numFmtId="169" formatCode="&quot;₪&quot;\ #,##0.00"/>
    <numFmt numFmtId="170" formatCode="&quot;₪&quot;\ #,##0"/>
    <numFmt numFmtId="171" formatCode="0.00000000000000"/>
    <numFmt numFmtId="172" formatCode="_ * #,##0.0_ ;_ * \-#,##0.0_ ;_ * &quot;-&quot;??_ ;_ @_ "/>
  </numFmts>
  <fonts count="41">
    <font>
      <sz val="11"/>
      <color theme="1"/>
      <name val="Arial"/>
      <family val="2"/>
      <charset val="177"/>
      <scheme val="minor"/>
    </font>
    <font>
      <sz val="11"/>
      <name val="Arial"/>
      <family val="2"/>
      <scheme val="minor"/>
    </font>
    <font>
      <u/>
      <sz val="8.8000000000000007"/>
      <color theme="10"/>
      <name val="Arial"/>
      <family val="2"/>
      <charset val="177"/>
    </font>
    <font>
      <sz val="11"/>
      <color rgb="FF9C0006"/>
      <name val="Arial"/>
      <family val="2"/>
      <charset val="177"/>
      <scheme val="minor"/>
    </font>
    <font>
      <sz val="11"/>
      <color theme="1"/>
      <name val="Arial"/>
      <family val="2"/>
      <charset val="177"/>
      <scheme val="minor"/>
    </font>
    <font>
      <i/>
      <sz val="11"/>
      <name val="Arial"/>
      <family val="2"/>
      <scheme val="minor"/>
    </font>
    <font>
      <b/>
      <sz val="11"/>
      <name val="Arial"/>
      <family val="2"/>
      <scheme val="minor"/>
    </font>
    <font>
      <sz val="12"/>
      <name val="宋体"/>
      <charset val="134"/>
    </font>
    <font>
      <u/>
      <sz val="8.8000000000000007"/>
      <color indexed="12"/>
      <name val="Arial"/>
      <family val="2"/>
      <charset val="177"/>
    </font>
    <font>
      <b/>
      <u/>
      <sz val="20"/>
      <name val="Arial"/>
      <family val="2"/>
      <scheme val="minor"/>
    </font>
    <font>
      <b/>
      <sz val="12"/>
      <name val="Arial"/>
      <family val="2"/>
      <scheme val="minor"/>
    </font>
    <font>
      <sz val="12"/>
      <name val="Arial"/>
      <family val="2"/>
      <scheme val="minor"/>
    </font>
    <font>
      <b/>
      <u/>
      <sz val="11"/>
      <name val="Arial"/>
      <family val="2"/>
      <scheme val="minor"/>
    </font>
    <font>
      <sz val="14"/>
      <name val="Arial"/>
      <family val="2"/>
      <scheme val="minor"/>
    </font>
    <font>
      <b/>
      <u/>
      <sz val="14"/>
      <name val="Arial"/>
      <family val="2"/>
      <scheme val="minor"/>
    </font>
    <font>
      <u/>
      <sz val="8.8000000000000007"/>
      <name val="Arial"/>
      <family val="2"/>
    </font>
    <font>
      <b/>
      <i/>
      <sz val="11"/>
      <name val="Arial"/>
      <family val="2"/>
      <scheme val="minor"/>
    </font>
    <font>
      <i/>
      <u/>
      <sz val="11"/>
      <name val="Arial"/>
      <family val="2"/>
      <scheme val="minor"/>
    </font>
    <font>
      <sz val="11"/>
      <name val="Arial"/>
      <family val="2"/>
    </font>
    <font>
      <sz val="11"/>
      <name val="Arial"/>
      <family val="2"/>
      <charset val="177"/>
      <scheme val="minor"/>
    </font>
    <font>
      <i/>
      <u/>
      <sz val="11"/>
      <name val="Arial"/>
      <family val="2"/>
    </font>
    <font>
      <b/>
      <sz val="14"/>
      <name val="Arial"/>
      <family val="2"/>
      <scheme val="minor"/>
    </font>
    <font>
      <i/>
      <sz val="11"/>
      <name val="Arial"/>
      <family val="2"/>
    </font>
    <font>
      <sz val="11"/>
      <name val="Calibri"/>
      <family val="2"/>
    </font>
    <font>
      <u/>
      <sz val="12"/>
      <name val="Arial"/>
      <family val="2"/>
      <scheme val="minor"/>
    </font>
    <font>
      <i/>
      <sz val="10"/>
      <name val="Arial"/>
      <family val="2"/>
      <scheme val="minor"/>
    </font>
    <font>
      <i/>
      <sz val="20"/>
      <name val="Arial"/>
      <family val="2"/>
      <scheme val="minor"/>
    </font>
    <font>
      <i/>
      <sz val="14"/>
      <name val="Arial"/>
      <family val="2"/>
      <scheme val="minor"/>
    </font>
    <font>
      <b/>
      <u/>
      <sz val="22"/>
      <name val="Arial"/>
      <family val="2"/>
      <scheme val="minor"/>
    </font>
    <font>
      <u/>
      <sz val="18"/>
      <name val="Arial"/>
      <family val="2"/>
      <scheme val="minor"/>
    </font>
    <font>
      <b/>
      <u/>
      <sz val="18"/>
      <name val="Arial"/>
      <family val="2"/>
      <scheme val="minor"/>
    </font>
    <font>
      <b/>
      <i/>
      <sz val="16"/>
      <name val="Arial"/>
      <family val="2"/>
      <scheme val="minor"/>
    </font>
    <font>
      <u/>
      <sz val="11"/>
      <name val="Arial"/>
      <family val="2"/>
      <scheme val="minor"/>
    </font>
    <font>
      <sz val="10"/>
      <name val="Arial"/>
      <family val="2"/>
      <scheme val="minor"/>
    </font>
    <font>
      <b/>
      <sz val="22"/>
      <name val="Arial"/>
      <family val="2"/>
      <scheme val="minor"/>
    </font>
    <font>
      <i/>
      <sz val="7"/>
      <name val="Times New Roman"/>
      <family val="1"/>
    </font>
    <font>
      <sz val="12"/>
      <name val="Calibri"/>
      <family val="2"/>
    </font>
    <font>
      <sz val="9.9"/>
      <name val="Arial"/>
      <family val="2"/>
    </font>
    <font>
      <sz val="10"/>
      <name val="Arial"/>
      <family val="2"/>
    </font>
    <font>
      <i/>
      <sz val="11"/>
      <color theme="1"/>
      <name val="Arial"/>
      <family val="2"/>
      <scheme val="minor"/>
    </font>
    <font>
      <b/>
      <sz val="11"/>
      <color rgb="FFFF0000"/>
      <name val="Arial"/>
      <family val="2"/>
      <scheme val="minor"/>
    </font>
  </fonts>
  <fills count="20">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rgb="FFFF00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7CE"/>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3" tint="0.599963377788628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6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indexed="64"/>
      </left>
      <right style="thin">
        <color auto="1"/>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thin">
        <color auto="1"/>
      </right>
      <top/>
      <bottom/>
      <diagonal/>
    </border>
    <border>
      <left/>
      <right style="thin">
        <color auto="1"/>
      </right>
      <top style="thin">
        <color auto="1"/>
      </top>
      <bottom/>
      <diagonal/>
    </border>
    <border>
      <left style="thin">
        <color auto="1"/>
      </left>
      <right style="medium">
        <color indexed="64"/>
      </right>
      <top style="medium">
        <color indexed="64"/>
      </top>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style="thin">
        <color indexed="64"/>
      </left>
      <right/>
      <top style="thin">
        <color auto="1"/>
      </top>
      <bottom/>
      <diagonal/>
    </border>
    <border>
      <left style="medium">
        <color indexed="64"/>
      </left>
      <right style="thin">
        <color auto="1"/>
      </right>
      <top style="medium">
        <color indexed="64"/>
      </top>
      <bottom style="medium">
        <color indexed="64"/>
      </bottom>
      <diagonal/>
    </border>
    <border>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style="thin">
        <color auto="1"/>
      </right>
      <top style="thin">
        <color indexed="64"/>
      </top>
      <bottom/>
      <diagonal/>
    </border>
    <border>
      <left style="thin">
        <color auto="1"/>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auto="1"/>
      </right>
      <top style="thin">
        <color auto="1"/>
      </top>
      <bottom style="medium">
        <color indexed="64"/>
      </bottom>
      <diagonal/>
    </border>
    <border>
      <left/>
      <right style="thin">
        <color auto="1"/>
      </right>
      <top/>
      <bottom style="medium">
        <color indexed="64"/>
      </bottom>
      <diagonal/>
    </border>
    <border>
      <left/>
      <right style="thin">
        <color auto="1"/>
      </right>
      <top style="medium">
        <color indexed="64"/>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medium">
        <color indexed="64"/>
      </top>
      <bottom style="thin">
        <color auto="1"/>
      </bottom>
      <diagonal/>
    </border>
    <border>
      <left/>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bottom style="medium">
        <color indexed="64"/>
      </bottom>
      <diagonal/>
    </border>
  </borders>
  <cellStyleXfs count="35">
    <xf numFmtId="0" fontId="0" fillId="0" borderId="0"/>
    <xf numFmtId="0" fontId="2" fillId="0" borderId="0" applyNumberFormat="0" applyFill="0" applyBorder="0" applyAlignment="0" applyProtection="0">
      <alignment vertical="top"/>
      <protection locked="0"/>
    </xf>
    <xf numFmtId="0" fontId="3" fillId="11" borderId="0" applyNumberFormat="0" applyBorder="0" applyAlignment="0" applyProtection="0"/>
    <xf numFmtId="43" fontId="4" fillId="0" borderId="0" applyFont="0" applyFill="0" applyBorder="0" applyAlignment="0" applyProtection="0"/>
    <xf numFmtId="165" fontId="4" fillId="0" borderId="0"/>
    <xf numFmtId="165" fontId="2" fillId="0" borderId="0" applyNumberFormat="0" applyFill="0" applyBorder="0" applyAlignment="0" applyProtection="0">
      <alignment vertical="top"/>
      <protection locked="0"/>
    </xf>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0" fontId="7" fillId="0" borderId="0"/>
    <xf numFmtId="0" fontId="8" fillId="0" borderId="0" applyNumberFormat="0" applyFill="0" applyBorder="0" applyAlignment="0" applyProtection="0">
      <alignment vertical="top"/>
      <protection locked="0"/>
    </xf>
    <xf numFmtId="9" fontId="4" fillId="0" borderId="0" applyFont="0" applyFill="0" applyBorder="0" applyAlignment="0" applyProtection="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cellStyleXfs>
  <cellXfs count="1089">
    <xf numFmtId="0" fontId="0" fillId="0" borderId="0" xfId="0"/>
    <xf numFmtId="0" fontId="1" fillId="4" borderId="1" xfId="0" applyFont="1" applyFill="1" applyBorder="1" applyAlignment="1" applyProtection="1">
      <alignment vertical="top" wrapText="1"/>
      <protection locked="0"/>
    </xf>
    <xf numFmtId="0" fontId="1" fillId="3" borderId="0" xfId="9" applyNumberFormat="1" applyFont="1" applyFill="1" applyBorder="1" applyAlignment="1" applyProtection="1">
      <alignment vertical="top"/>
    </xf>
    <xf numFmtId="0" fontId="6" fillId="3" borderId="0" xfId="9" applyNumberFormat="1" applyFont="1" applyFill="1" applyBorder="1" applyAlignment="1" applyProtection="1">
      <alignment vertical="top"/>
    </xf>
    <xf numFmtId="0" fontId="5" fillId="3" borderId="0" xfId="9" applyNumberFormat="1" applyFont="1" applyFill="1" applyBorder="1" applyAlignment="1" applyProtection="1">
      <alignment vertical="top" wrapText="1"/>
    </xf>
    <xf numFmtId="0" fontId="1" fillId="3" borderId="0" xfId="9" applyNumberFormat="1" applyFont="1" applyFill="1" applyBorder="1" applyAlignment="1" applyProtection="1">
      <alignment vertical="top" wrapText="1"/>
    </xf>
    <xf numFmtId="0" fontId="5" fillId="3" borderId="0" xfId="9" applyNumberFormat="1" applyFont="1" applyFill="1" applyBorder="1" applyAlignment="1" applyProtection="1">
      <alignment horizontal="right" vertical="top" wrapText="1"/>
    </xf>
    <xf numFmtId="0" fontId="6" fillId="3" borderId="0" xfId="9" applyNumberFormat="1" applyFont="1" applyFill="1" applyAlignment="1" applyProtection="1">
      <alignment horizontal="right" vertical="top" wrapText="1"/>
    </xf>
    <xf numFmtId="0" fontId="6" fillId="3" borderId="0" xfId="9" applyNumberFormat="1" applyFont="1" applyFill="1" applyBorder="1" applyAlignment="1" applyProtection="1">
      <alignment horizontal="right" vertical="top" wrapText="1"/>
    </xf>
    <xf numFmtId="0" fontId="6" fillId="3" borderId="0" xfId="0" applyFont="1" applyFill="1" applyBorder="1" applyAlignment="1" applyProtection="1">
      <alignment horizontal="center" vertical="top"/>
    </xf>
    <xf numFmtId="0" fontId="6" fillId="3" borderId="0" xfId="0" applyFont="1" applyFill="1" applyAlignment="1" applyProtection="1">
      <alignment horizontal="center" vertical="top"/>
    </xf>
    <xf numFmtId="0" fontId="6" fillId="3" borderId="0" xfId="0" applyFont="1" applyFill="1" applyBorder="1" applyAlignment="1" applyProtection="1">
      <alignment horizontal="center" vertical="top" wrapText="1"/>
    </xf>
    <xf numFmtId="0" fontId="6" fillId="3" borderId="1" xfId="0" applyFont="1" applyFill="1" applyBorder="1" applyAlignment="1" applyProtection="1">
      <alignment horizontal="center" vertical="top"/>
    </xf>
    <xf numFmtId="0" fontId="6" fillId="3" borderId="1" xfId="0" applyFont="1" applyFill="1" applyBorder="1" applyAlignment="1" applyProtection="1">
      <alignment horizontal="center" vertical="top" wrapText="1"/>
    </xf>
    <xf numFmtId="0" fontId="0" fillId="0" borderId="0" xfId="0"/>
    <xf numFmtId="49" fontId="1" fillId="3" borderId="0" xfId="0" applyNumberFormat="1" applyFont="1" applyFill="1" applyAlignment="1" applyProtection="1">
      <alignment vertical="top"/>
    </xf>
    <xf numFmtId="49" fontId="1" fillId="4" borderId="1" xfId="0" applyNumberFormat="1" applyFont="1" applyFill="1" applyBorder="1" applyAlignment="1" applyProtection="1">
      <alignment vertical="top" wrapText="1"/>
      <protection locked="0"/>
    </xf>
    <xf numFmtId="49" fontId="1" fillId="4" borderId="1" xfId="0" applyNumberFormat="1" applyFont="1" applyFill="1" applyBorder="1" applyAlignment="1" applyProtection="1">
      <alignment wrapText="1"/>
      <protection locked="0"/>
    </xf>
    <xf numFmtId="49" fontId="1" fillId="2" borderId="0" xfId="0" applyNumberFormat="1" applyFont="1" applyFill="1" applyAlignment="1" applyProtection="1">
      <alignment vertical="top"/>
    </xf>
    <xf numFmtId="49" fontId="1" fillId="2" borderId="0" xfId="0" applyNumberFormat="1" applyFont="1" applyFill="1" applyAlignment="1" applyProtection="1">
      <alignment horizontal="right" vertical="top"/>
    </xf>
    <xf numFmtId="49" fontId="9" fillId="2" borderId="0" xfId="0" applyNumberFormat="1" applyFont="1" applyFill="1" applyAlignment="1" applyProtection="1">
      <alignment vertical="top" wrapText="1"/>
    </xf>
    <xf numFmtId="49" fontId="10" fillId="2" borderId="0" xfId="0" applyNumberFormat="1" applyFont="1" applyFill="1" applyAlignment="1" applyProtection="1">
      <alignment horizontal="center" vertical="top" wrapText="1"/>
    </xf>
    <xf numFmtId="49" fontId="1" fillId="2" borderId="0" xfId="0" applyNumberFormat="1" applyFont="1" applyFill="1" applyAlignment="1" applyProtection="1"/>
    <xf numFmtId="49" fontId="11" fillId="2" borderId="0" xfId="0" applyNumberFormat="1" applyFont="1" applyFill="1" applyAlignment="1" applyProtection="1">
      <alignment wrapText="1"/>
    </xf>
    <xf numFmtId="49" fontId="6" fillId="3" borderId="0" xfId="0" applyNumberFormat="1" applyFont="1" applyFill="1" applyAlignment="1" applyProtection="1">
      <alignment vertical="top"/>
    </xf>
    <xf numFmtId="49" fontId="12" fillId="3" borderId="0" xfId="0" applyNumberFormat="1" applyFont="1" applyFill="1" applyAlignment="1" applyProtection="1">
      <alignment vertical="top"/>
    </xf>
    <xf numFmtId="49" fontId="1" fillId="3" borderId="0" xfId="0" applyNumberFormat="1" applyFont="1" applyFill="1" applyAlignment="1" applyProtection="1">
      <alignment horizontal="right" vertical="top"/>
    </xf>
    <xf numFmtId="49" fontId="1" fillId="3" borderId="1" xfId="0" applyNumberFormat="1" applyFont="1" applyFill="1" applyBorder="1" applyAlignment="1" applyProtection="1">
      <alignment horizontal="center" vertical="top"/>
    </xf>
    <xf numFmtId="49" fontId="1" fillId="4" borderId="1" xfId="0" applyNumberFormat="1" applyFont="1" applyFill="1" applyBorder="1" applyAlignment="1" applyProtection="1">
      <alignment vertical="top"/>
    </xf>
    <xf numFmtId="49" fontId="1" fillId="0" borderId="0" xfId="0" applyNumberFormat="1" applyFont="1" applyAlignment="1" applyProtection="1">
      <alignment vertical="top"/>
    </xf>
    <xf numFmtId="49" fontId="1" fillId="0" borderId="0" xfId="0" applyNumberFormat="1" applyFont="1" applyAlignment="1" applyProtection="1">
      <alignment horizontal="right" vertical="top"/>
    </xf>
    <xf numFmtId="49" fontId="1" fillId="5" borderId="2" xfId="0" applyNumberFormat="1" applyFont="1" applyFill="1" applyBorder="1" applyAlignment="1" applyProtection="1">
      <alignment vertical="top"/>
    </xf>
    <xf numFmtId="49" fontId="13" fillId="2" borderId="0" xfId="0" applyNumberFormat="1" applyFont="1" applyFill="1" applyBorder="1" applyAlignment="1" applyProtection="1">
      <alignment vertical="top"/>
    </xf>
    <xf numFmtId="49" fontId="14" fillId="2" borderId="0" xfId="0" applyNumberFormat="1" applyFont="1" applyFill="1" applyBorder="1" applyAlignment="1" applyProtection="1">
      <alignment vertical="top"/>
    </xf>
    <xf numFmtId="49" fontId="13" fillId="2" borderId="0" xfId="0" applyNumberFormat="1" applyFont="1" applyFill="1" applyBorder="1" applyAlignment="1" applyProtection="1">
      <alignment horizontal="right" vertical="top"/>
    </xf>
    <xf numFmtId="49" fontId="1" fillId="3" borderId="0" xfId="0" applyNumberFormat="1" applyFont="1" applyFill="1" applyBorder="1" applyAlignment="1" applyProtection="1">
      <alignment vertical="top"/>
    </xf>
    <xf numFmtId="49" fontId="1" fillId="3" borderId="0" xfId="0" applyNumberFormat="1" applyFont="1" applyFill="1" applyBorder="1" applyAlignment="1" applyProtection="1">
      <alignment horizontal="right" vertical="top"/>
    </xf>
    <xf numFmtId="49" fontId="1" fillId="0" borderId="0" xfId="0" applyNumberFormat="1" applyFont="1" applyFill="1" applyBorder="1" applyAlignment="1" applyProtection="1">
      <alignment vertical="top"/>
    </xf>
    <xf numFmtId="49" fontId="1" fillId="3" borderId="1" xfId="0" applyNumberFormat="1" applyFont="1" applyFill="1" applyBorder="1" applyAlignment="1" applyProtection="1">
      <alignment horizontal="right"/>
    </xf>
    <xf numFmtId="49" fontId="1" fillId="3" borderId="0" xfId="0" applyNumberFormat="1" applyFont="1" applyFill="1" applyBorder="1" applyAlignment="1" applyProtection="1"/>
    <xf numFmtId="49" fontId="1" fillId="3" borderId="0" xfId="0" applyNumberFormat="1" applyFont="1" applyFill="1" applyAlignment="1" applyProtection="1"/>
    <xf numFmtId="49" fontId="1" fillId="3" borderId="0" xfId="0" applyNumberFormat="1" applyFont="1" applyFill="1" applyAlignment="1" applyProtection="1">
      <alignment horizontal="right"/>
    </xf>
    <xf numFmtId="49" fontId="1" fillId="0" borderId="0" xfId="0" applyNumberFormat="1" applyFont="1" applyAlignment="1" applyProtection="1"/>
    <xf numFmtId="49" fontId="1" fillId="4" borderId="2" xfId="0" applyNumberFormat="1" applyFont="1" applyFill="1" applyBorder="1" applyAlignment="1" applyProtection="1">
      <alignment wrapText="1"/>
      <protection locked="0"/>
    </xf>
    <xf numFmtId="49" fontId="1" fillId="3" borderId="1" xfId="0" applyNumberFormat="1" applyFont="1" applyFill="1" applyBorder="1" applyAlignment="1" applyProtection="1">
      <alignment horizontal="left"/>
    </xf>
    <xf numFmtId="49" fontId="1" fillId="3" borderId="2" xfId="0" applyNumberFormat="1" applyFont="1" applyFill="1" applyBorder="1" applyAlignment="1" applyProtection="1">
      <alignment horizontal="left"/>
    </xf>
    <xf numFmtId="49" fontId="1" fillId="3" borderId="0" xfId="0" applyNumberFormat="1" applyFont="1" applyFill="1" applyBorder="1" applyAlignment="1" applyProtection="1">
      <alignment horizontal="right"/>
    </xf>
    <xf numFmtId="49" fontId="15" fillId="4" borderId="2" xfId="1" applyNumberFormat="1" applyFont="1" applyFill="1" applyBorder="1" applyAlignment="1" applyProtection="1">
      <alignment wrapText="1"/>
      <protection locked="0"/>
    </xf>
    <xf numFmtId="49" fontId="1" fillId="3" borderId="2" xfId="0" applyNumberFormat="1" applyFont="1" applyFill="1" applyBorder="1" applyAlignment="1" applyProtection="1">
      <alignment horizontal="right" wrapText="1"/>
    </xf>
    <xf numFmtId="49" fontId="1" fillId="3" borderId="2" xfId="0" applyNumberFormat="1" applyFont="1" applyFill="1" applyBorder="1" applyAlignment="1" applyProtection="1">
      <alignment horizontal="right"/>
    </xf>
    <xf numFmtId="49" fontId="1" fillId="4" borderId="1" xfId="0" applyNumberFormat="1" applyFont="1" applyFill="1" applyBorder="1" applyAlignment="1" applyProtection="1">
      <alignment horizontal="right" wrapText="1"/>
      <protection locked="0"/>
    </xf>
    <xf numFmtId="49" fontId="1" fillId="3" borderId="0" xfId="0" applyNumberFormat="1" applyFont="1" applyFill="1" applyBorder="1" applyAlignment="1" applyProtection="1">
      <alignment vertical="center"/>
    </xf>
    <xf numFmtId="49" fontId="1" fillId="3" borderId="3"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horizontal="right" vertical="center"/>
    </xf>
    <xf numFmtId="49" fontId="1" fillId="3" borderId="0" xfId="0" applyNumberFormat="1" applyFont="1" applyFill="1" applyAlignment="1" applyProtection="1">
      <alignment vertical="center"/>
    </xf>
    <xf numFmtId="49" fontId="1" fillId="3" borderId="0" xfId="0" applyNumberFormat="1" applyFont="1" applyFill="1" applyAlignment="1" applyProtection="1">
      <alignment horizontal="right" vertical="center"/>
    </xf>
    <xf numFmtId="49" fontId="1" fillId="0" borderId="0" xfId="0" applyNumberFormat="1" applyFont="1" applyAlignment="1" applyProtection="1">
      <alignment vertical="center"/>
    </xf>
    <xf numFmtId="49" fontId="1" fillId="0" borderId="1" xfId="0" applyNumberFormat="1" applyFont="1" applyBorder="1" applyAlignment="1" applyProtection="1">
      <alignment vertical="top"/>
    </xf>
    <xf numFmtId="49" fontId="5" fillId="3" borderId="0" xfId="0" applyNumberFormat="1" applyFont="1" applyFill="1" applyAlignment="1" applyProtection="1">
      <alignment horizontal="right" vertical="top" wrapText="1"/>
    </xf>
    <xf numFmtId="49" fontId="1" fillId="4" borderId="1" xfId="0" applyNumberFormat="1" applyFont="1" applyFill="1" applyBorder="1" applyAlignment="1" applyProtection="1">
      <alignment vertical="top"/>
      <protection locked="0"/>
    </xf>
    <xf numFmtId="49" fontId="1" fillId="4" borderId="2" xfId="0" applyNumberFormat="1" applyFont="1" applyFill="1" applyBorder="1" applyAlignment="1" applyProtection="1">
      <alignment vertical="top" wrapText="1"/>
      <protection locked="0"/>
    </xf>
    <xf numFmtId="49" fontId="1" fillId="3" borderId="1" xfId="0" applyNumberFormat="1" applyFont="1" applyFill="1" applyBorder="1" applyAlignment="1" applyProtection="1">
      <alignment horizontal="right" vertical="top" wrapText="1"/>
    </xf>
    <xf numFmtId="49" fontId="1" fillId="3" borderId="0" xfId="0" applyNumberFormat="1" applyFont="1" applyFill="1" applyBorder="1" applyAlignment="1" applyProtection="1">
      <alignment horizontal="right" vertical="top" wrapText="1"/>
    </xf>
    <xf numFmtId="49" fontId="1" fillId="3" borderId="1" xfId="0" applyNumberFormat="1" applyFont="1" applyFill="1" applyBorder="1" applyAlignment="1" applyProtection="1">
      <alignment horizontal="right" vertical="center" wrapText="1"/>
    </xf>
    <xf numFmtId="49" fontId="1" fillId="3" borderId="1" xfId="0" applyNumberFormat="1" applyFont="1" applyFill="1" applyBorder="1" applyAlignment="1" applyProtection="1">
      <alignment vertical="center"/>
    </xf>
    <xf numFmtId="49" fontId="1" fillId="3" borderId="0" xfId="0" applyNumberFormat="1" applyFont="1" applyFill="1" applyAlignment="1" applyProtection="1">
      <alignment vertical="center" wrapText="1"/>
    </xf>
    <xf numFmtId="49" fontId="16" fillId="3" borderId="0" xfId="0" applyNumberFormat="1" applyFont="1" applyFill="1" applyAlignment="1" applyProtection="1">
      <alignment horizontal="right" vertical="top" wrapText="1"/>
    </xf>
    <xf numFmtId="49" fontId="1" fillId="4" borderId="4" xfId="0" applyNumberFormat="1" applyFont="1" applyFill="1" applyBorder="1" applyAlignment="1" applyProtection="1">
      <alignment vertical="top" wrapText="1"/>
      <protection locked="0"/>
    </xf>
    <xf numFmtId="49" fontId="15" fillId="4" borderId="4" xfId="1"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top"/>
    </xf>
    <xf numFmtId="49" fontId="12" fillId="3" borderId="0" xfId="0" applyNumberFormat="1" applyFont="1" applyFill="1" applyBorder="1" applyAlignment="1" applyProtection="1">
      <alignment horizontal="right" vertical="top"/>
    </xf>
    <xf numFmtId="49" fontId="1" fillId="3" borderId="1" xfId="0" applyNumberFormat="1" applyFont="1" applyFill="1" applyBorder="1" applyAlignment="1" applyProtection="1">
      <alignment horizontal="right" vertical="top"/>
    </xf>
    <xf numFmtId="0" fontId="5" fillId="3" borderId="0" xfId="0" applyNumberFormat="1" applyFont="1" applyFill="1" applyAlignment="1" applyProtection="1">
      <alignment vertical="top" wrapText="1"/>
    </xf>
    <xf numFmtId="49" fontId="1" fillId="3" borderId="0" xfId="2" applyNumberFormat="1" applyFont="1" applyFill="1" applyAlignment="1" applyProtection="1">
      <alignment vertical="top"/>
    </xf>
    <xf numFmtId="49" fontId="18" fillId="3" borderId="0" xfId="0" applyNumberFormat="1" applyFont="1" applyFill="1" applyAlignment="1" applyProtection="1">
      <alignment horizontal="right" wrapText="1"/>
    </xf>
    <xf numFmtId="49" fontId="1" fillId="0" borderId="1" xfId="0" applyNumberFormat="1" applyFont="1" applyFill="1" applyBorder="1" applyAlignment="1" applyProtection="1">
      <alignment horizontal="center" vertical="top"/>
    </xf>
    <xf numFmtId="49" fontId="1" fillId="3" borderId="0" xfId="0" applyNumberFormat="1" applyFont="1" applyFill="1" applyAlignment="1" applyProtection="1">
      <alignment horizontal="right" vertical="top" wrapText="1"/>
    </xf>
    <xf numFmtId="49" fontId="1" fillId="3" borderId="0" xfId="0" applyNumberFormat="1" applyFont="1" applyFill="1" applyBorder="1" applyAlignment="1" applyProtection="1">
      <alignment horizontal="center"/>
    </xf>
    <xf numFmtId="49" fontId="6" fillId="3" borderId="0" xfId="0" applyNumberFormat="1" applyFont="1" applyFill="1" applyAlignment="1" applyProtection="1"/>
    <xf numFmtId="49" fontId="1" fillId="3" borderId="1" xfId="0" applyNumberFormat="1" applyFont="1" applyFill="1" applyBorder="1" applyAlignment="1" applyProtection="1">
      <alignment vertical="top"/>
    </xf>
    <xf numFmtId="49" fontId="1" fillId="3" borderId="0" xfId="0" applyNumberFormat="1" applyFont="1" applyFill="1" applyBorder="1" applyAlignment="1" applyProtection="1">
      <alignment vertical="top" wrapText="1"/>
    </xf>
    <xf numFmtId="49" fontId="11" fillId="3" borderId="1" xfId="0" applyNumberFormat="1" applyFont="1" applyFill="1" applyBorder="1" applyAlignment="1" applyProtection="1">
      <alignment vertical="top" wrapText="1"/>
    </xf>
    <xf numFmtId="49" fontId="1" fillId="3" borderId="1" xfId="0" applyNumberFormat="1" applyFont="1" applyFill="1" applyBorder="1" applyAlignment="1" applyProtection="1">
      <alignment vertical="top" wrapText="1"/>
    </xf>
    <xf numFmtId="49" fontId="1" fillId="4" borderId="1" xfId="0" applyNumberFormat="1" applyFont="1" applyFill="1" applyBorder="1" applyAlignment="1" applyProtection="1">
      <alignment vertical="top" wrapText="1" readingOrder="2"/>
      <protection locked="0"/>
    </xf>
    <xf numFmtId="49" fontId="10" fillId="3" borderId="0" xfId="0" applyNumberFormat="1" applyFont="1" applyFill="1" applyBorder="1" applyAlignment="1" applyProtection="1">
      <alignment vertical="top" wrapText="1"/>
    </xf>
    <xf numFmtId="49" fontId="10" fillId="3" borderId="0" xfId="0" applyNumberFormat="1" applyFont="1" applyFill="1" applyBorder="1" applyAlignment="1" applyProtection="1">
      <alignment horizontal="right" vertical="top" wrapText="1"/>
    </xf>
    <xf numFmtId="49" fontId="1" fillId="3" borderId="1" xfId="0" applyNumberFormat="1" applyFont="1" applyFill="1" applyBorder="1" applyAlignment="1" applyProtection="1">
      <alignment horizontal="center" vertical="top" wrapText="1"/>
    </xf>
    <xf numFmtId="49" fontId="1" fillId="0" borderId="0" xfId="0" applyNumberFormat="1" applyFont="1" applyAlignment="1" applyProtection="1">
      <alignment horizontal="center" vertical="top"/>
    </xf>
    <xf numFmtId="49" fontId="5" fillId="3" borderId="0" xfId="0" applyNumberFormat="1" applyFont="1" applyFill="1" applyAlignment="1" applyProtection="1">
      <alignment vertical="top" wrapText="1"/>
    </xf>
    <xf numFmtId="49" fontId="1" fillId="4" borderId="2" xfId="0" applyNumberFormat="1" applyFont="1" applyFill="1" applyBorder="1" applyAlignment="1" applyProtection="1">
      <alignment horizontal="right" vertical="top" wrapText="1"/>
      <protection locked="0"/>
    </xf>
    <xf numFmtId="49" fontId="1" fillId="4" borderId="2" xfId="3" applyNumberFormat="1" applyFont="1" applyFill="1" applyBorder="1" applyAlignment="1" applyProtection="1">
      <alignment horizontal="right" vertical="top" wrapText="1"/>
      <protection locked="0"/>
    </xf>
    <xf numFmtId="169" fontId="1" fillId="4" borderId="2" xfId="3" applyNumberFormat="1" applyFont="1" applyFill="1" applyBorder="1" applyAlignment="1" applyProtection="1">
      <alignment vertical="top" wrapText="1"/>
      <protection locked="0"/>
    </xf>
    <xf numFmtId="49" fontId="1" fillId="0" borderId="0" xfId="0" applyNumberFormat="1" applyFont="1" applyFill="1" applyAlignment="1" applyProtection="1">
      <alignment vertical="top"/>
    </xf>
    <xf numFmtId="49" fontId="1" fillId="3" borderId="2" xfId="0" applyNumberFormat="1" applyFont="1" applyFill="1" applyBorder="1" applyAlignment="1" applyProtection="1">
      <alignment vertical="top"/>
    </xf>
    <xf numFmtId="49" fontId="1" fillId="3" borderId="0" xfId="0" applyNumberFormat="1" applyFont="1" applyFill="1" applyAlignment="1" applyProtection="1">
      <alignment vertical="top" wrapText="1"/>
    </xf>
    <xf numFmtId="49" fontId="1" fillId="2" borderId="0" xfId="0" applyNumberFormat="1" applyFont="1" applyFill="1" applyBorder="1" applyAlignment="1" applyProtection="1">
      <alignment vertical="top"/>
    </xf>
    <xf numFmtId="49" fontId="1" fillId="4" borderId="2" xfId="0" applyNumberFormat="1" applyFont="1" applyFill="1" applyBorder="1" applyAlignment="1" applyProtection="1">
      <alignment horizontal="center" vertical="center" wrapText="1"/>
      <protection locked="0"/>
    </xf>
    <xf numFmtId="49" fontId="1" fillId="3" borderId="0" xfId="0" applyNumberFormat="1" applyFont="1" applyFill="1" applyBorder="1" applyAlignment="1" applyProtection="1">
      <alignment horizontal="center" vertical="top"/>
    </xf>
    <xf numFmtId="49" fontId="6" fillId="3" borderId="0" xfId="0" applyNumberFormat="1" applyFont="1" applyFill="1" applyAlignment="1" applyProtection="1">
      <alignment horizontal="right" vertical="top"/>
    </xf>
    <xf numFmtId="49" fontId="1" fillId="4" borderId="2"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xf>
    <xf numFmtId="49" fontId="1" fillId="2" borderId="0" xfId="0" applyNumberFormat="1" applyFont="1" applyFill="1" applyBorder="1" applyAlignment="1" applyProtection="1">
      <alignment vertical="center"/>
    </xf>
    <xf numFmtId="49" fontId="1" fillId="2" borderId="3" xfId="0" applyNumberFormat="1" applyFont="1" applyFill="1" applyBorder="1" applyAlignment="1" applyProtection="1">
      <alignment vertical="center"/>
    </xf>
    <xf numFmtId="10" fontId="1" fillId="4"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vertical="top"/>
    </xf>
    <xf numFmtId="43" fontId="1" fillId="5" borderId="1" xfId="3" applyFont="1" applyFill="1" applyBorder="1" applyAlignment="1" applyProtection="1">
      <alignment vertical="top"/>
    </xf>
    <xf numFmtId="49" fontId="1" fillId="0" borderId="2" xfId="0" applyNumberFormat="1" applyFont="1" applyFill="1" applyBorder="1" applyAlignment="1" applyProtection="1">
      <alignment vertical="top" wrapText="1"/>
    </xf>
    <xf numFmtId="49" fontId="5" fillId="5" borderId="2" xfId="0" applyNumberFormat="1" applyFont="1" applyFill="1" applyBorder="1" applyAlignment="1" applyProtection="1">
      <alignment horizontal="right" vertical="top" wrapText="1" readingOrder="2"/>
    </xf>
    <xf numFmtId="49" fontId="5" fillId="5" borderId="2" xfId="0" applyNumberFormat="1" applyFont="1" applyFill="1" applyBorder="1" applyAlignment="1" applyProtection="1">
      <alignment horizontal="right" vertical="top" wrapText="1"/>
    </xf>
    <xf numFmtId="0" fontId="1" fillId="5" borderId="1" xfId="0" applyNumberFormat="1" applyFont="1" applyFill="1" applyBorder="1" applyAlignment="1" applyProtection="1">
      <alignment horizontal="center" vertical="center" wrapText="1"/>
      <protection hidden="1"/>
    </xf>
    <xf numFmtId="0" fontId="1" fillId="5" borderId="1" xfId="0" applyNumberFormat="1" applyFont="1" applyFill="1" applyBorder="1" applyAlignment="1" applyProtection="1">
      <alignment horizontal="center" vertical="center" wrapText="1"/>
    </xf>
    <xf numFmtId="2" fontId="1" fillId="5" borderId="0" xfId="0" applyNumberFormat="1" applyFont="1" applyFill="1" applyBorder="1" applyAlignment="1" applyProtection="1">
      <alignment vertical="top" wrapText="1"/>
    </xf>
    <xf numFmtId="2" fontId="1" fillId="5" borderId="2" xfId="3" applyNumberFormat="1" applyFont="1" applyFill="1" applyBorder="1" applyAlignment="1" applyProtection="1">
      <alignment horizontal="center" vertical="top"/>
    </xf>
    <xf numFmtId="0" fontId="1" fillId="2" borderId="0" xfId="0" applyFont="1" applyFill="1" applyBorder="1" applyAlignment="1" applyProtection="1">
      <alignment vertical="top" wrapText="1"/>
      <protection locked="0"/>
    </xf>
    <xf numFmtId="0" fontId="1" fillId="2" borderId="0" xfId="0" applyFont="1" applyFill="1" applyAlignment="1" applyProtection="1">
      <alignment vertical="top"/>
    </xf>
    <xf numFmtId="0" fontId="9" fillId="2" borderId="0" xfId="0" applyFont="1" applyFill="1" applyAlignment="1" applyProtection="1">
      <alignment vertical="top" wrapText="1"/>
    </xf>
    <xf numFmtId="0" fontId="11" fillId="2" borderId="0" xfId="0" applyFont="1" applyFill="1" applyAlignment="1" applyProtection="1">
      <alignment wrapText="1"/>
    </xf>
    <xf numFmtId="0" fontId="20" fillId="3" borderId="0" xfId="0" applyNumberFormat="1" applyFont="1" applyFill="1" applyAlignment="1" applyProtection="1">
      <alignment horizontal="right" readingOrder="2"/>
    </xf>
    <xf numFmtId="0" fontId="1" fillId="3" borderId="0" xfId="0" applyNumberFormat="1" applyFont="1" applyFill="1" applyAlignment="1" applyProtection="1">
      <alignment vertical="top"/>
    </xf>
    <xf numFmtId="0" fontId="1" fillId="3" borderId="0" xfId="0" applyNumberFormat="1" applyFont="1" applyFill="1" applyBorder="1" applyAlignment="1" applyProtection="1">
      <alignment vertical="top"/>
    </xf>
    <xf numFmtId="0" fontId="21" fillId="3" borderId="0" xfId="0" applyNumberFormat="1" applyFont="1" applyFill="1" applyAlignment="1" applyProtection="1"/>
    <xf numFmtId="0" fontId="14" fillId="3" borderId="0" xfId="0" applyNumberFormat="1" applyFont="1" applyFill="1" applyAlignment="1" applyProtection="1">
      <alignment vertical="top"/>
    </xf>
    <xf numFmtId="0" fontId="21" fillId="3" borderId="0" xfId="0" applyNumberFormat="1" applyFont="1" applyFill="1" applyAlignment="1" applyProtection="1">
      <alignment vertical="center"/>
    </xf>
    <xf numFmtId="0" fontId="1" fillId="3" borderId="0" xfId="0" applyNumberFormat="1" applyFont="1" applyFill="1" applyAlignment="1" applyProtection="1">
      <alignment vertical="center"/>
    </xf>
    <xf numFmtId="0" fontId="6" fillId="0" borderId="4" xfId="0" applyFont="1" applyFill="1" applyBorder="1" applyProtection="1"/>
    <xf numFmtId="0" fontId="19" fillId="0" borderId="4" xfId="0" applyFont="1" applyFill="1" applyBorder="1" applyProtection="1"/>
    <xf numFmtId="0" fontId="22" fillId="3" borderId="0" xfId="0" applyNumberFormat="1" applyFont="1" applyFill="1" applyAlignment="1" applyProtection="1">
      <alignment horizontal="right" readingOrder="2"/>
    </xf>
    <xf numFmtId="0" fontId="19" fillId="0" borderId="4" xfId="0" applyFont="1" applyFill="1" applyBorder="1" applyAlignment="1" applyProtection="1">
      <alignment wrapText="1"/>
    </xf>
    <xf numFmtId="0" fontId="1" fillId="0" borderId="0" xfId="0" applyNumberFormat="1" applyFont="1" applyAlignment="1" applyProtection="1">
      <alignment vertical="top"/>
    </xf>
    <xf numFmtId="0" fontId="19" fillId="0" borderId="0" xfId="0" applyFont="1" applyFill="1" applyBorder="1" applyProtection="1"/>
    <xf numFmtId="0" fontId="13" fillId="2" borderId="0" xfId="0" applyFont="1" applyFill="1" applyBorder="1" applyAlignment="1" applyProtection="1">
      <alignment vertical="top"/>
    </xf>
    <xf numFmtId="0" fontId="14" fillId="2" borderId="0" xfId="0" applyFont="1" applyFill="1" applyBorder="1" applyAlignment="1" applyProtection="1">
      <alignment horizontal="right" vertical="top" readingOrder="2"/>
    </xf>
    <xf numFmtId="0" fontId="13" fillId="2" borderId="0" xfId="0" applyFont="1" applyFill="1" applyBorder="1" applyAlignment="1" applyProtection="1">
      <alignment horizontal="right" vertical="top"/>
    </xf>
    <xf numFmtId="0" fontId="1" fillId="3" borderId="0" xfId="0" applyFont="1" applyFill="1" applyAlignment="1" applyProtection="1">
      <alignment vertical="top"/>
    </xf>
    <xf numFmtId="0" fontId="13" fillId="3" borderId="0" xfId="0" applyFont="1" applyFill="1" applyBorder="1" applyAlignment="1" applyProtection="1">
      <alignment vertical="top"/>
    </xf>
    <xf numFmtId="0" fontId="1" fillId="3" borderId="0" xfId="0" applyFont="1" applyFill="1" applyBorder="1" applyAlignment="1" applyProtection="1">
      <alignment vertical="top"/>
    </xf>
    <xf numFmtId="0" fontId="23" fillId="3" borderId="0" xfId="0" applyFont="1" applyFill="1" applyAlignment="1" applyProtection="1">
      <alignment horizontal="center" vertical="top"/>
    </xf>
    <xf numFmtId="0" fontId="6" fillId="3" borderId="0" xfId="0" applyFont="1" applyFill="1" applyAlignment="1" applyProtection="1">
      <alignment vertical="top"/>
    </xf>
    <xf numFmtId="0" fontId="13" fillId="3" borderId="0" xfId="0" applyNumberFormat="1" applyFont="1" applyFill="1" applyBorder="1" applyAlignment="1" applyProtection="1">
      <alignment vertical="top"/>
    </xf>
    <xf numFmtId="0" fontId="1" fillId="3" borderId="0" xfId="0" applyFont="1" applyFill="1" applyBorder="1" applyAlignment="1" applyProtection="1">
      <alignment horizontal="right" vertical="top"/>
    </xf>
    <xf numFmtId="0" fontId="1" fillId="4" borderId="1" xfId="0" applyNumberFormat="1" applyFont="1" applyFill="1" applyBorder="1" applyAlignment="1" applyProtection="1">
      <alignment vertical="top"/>
    </xf>
    <xf numFmtId="0" fontId="1" fillId="5" borderId="2" xfId="0" applyNumberFormat="1" applyFont="1" applyFill="1" applyBorder="1" applyAlignment="1" applyProtection="1">
      <alignment vertical="top"/>
    </xf>
    <xf numFmtId="0" fontId="1" fillId="3" borderId="0" xfId="0" applyNumberFormat="1" applyFont="1" applyFill="1" applyBorder="1" applyAlignment="1" applyProtection="1">
      <alignment horizontal="right" vertical="top" wrapText="1"/>
    </xf>
    <xf numFmtId="3" fontId="6" fillId="3" borderId="0" xfId="0" applyNumberFormat="1" applyFont="1" applyFill="1" applyBorder="1" applyAlignment="1" applyProtection="1">
      <alignment vertical="top"/>
    </xf>
    <xf numFmtId="3" fontId="6" fillId="3" borderId="0" xfId="0" applyNumberFormat="1" applyFont="1" applyFill="1" applyBorder="1" applyAlignment="1" applyProtection="1">
      <alignment horizontal="right" vertical="top" wrapText="1"/>
    </xf>
    <xf numFmtId="3" fontId="1" fillId="3" borderId="0" xfId="0" applyNumberFormat="1" applyFont="1" applyFill="1" applyBorder="1" applyAlignment="1" applyProtection="1">
      <alignment vertical="top"/>
    </xf>
    <xf numFmtId="3" fontId="1" fillId="3" borderId="0" xfId="0" applyNumberFormat="1" applyFont="1" applyFill="1" applyBorder="1" applyAlignment="1" applyProtection="1">
      <alignment vertical="top" wrapText="1"/>
    </xf>
    <xf numFmtId="3" fontId="1" fillId="3" borderId="4" xfId="0" applyNumberFormat="1" applyFont="1" applyFill="1" applyBorder="1" applyAlignment="1" applyProtection="1">
      <alignment vertical="top"/>
    </xf>
    <xf numFmtId="3" fontId="10" fillId="3" borderId="4" xfId="0" applyNumberFormat="1" applyFont="1" applyFill="1" applyBorder="1" applyAlignment="1" applyProtection="1">
      <alignment vertical="top"/>
    </xf>
    <xf numFmtId="3" fontId="10" fillId="3" borderId="4" xfId="0" applyNumberFormat="1" applyFont="1" applyFill="1" applyBorder="1" applyAlignment="1" applyProtection="1">
      <alignment horizontal="right" vertical="top" wrapText="1"/>
    </xf>
    <xf numFmtId="3" fontId="24" fillId="3" borderId="4" xfId="1" applyNumberFormat="1" applyFont="1" applyFill="1" applyBorder="1" applyAlignment="1" applyProtection="1">
      <alignment vertical="top"/>
    </xf>
    <xf numFmtId="0" fontId="1" fillId="4" borderId="4" xfId="0" applyNumberFormat="1" applyFont="1" applyFill="1" applyBorder="1" applyAlignment="1" applyProtection="1">
      <alignment vertical="top" wrapText="1"/>
    </xf>
    <xf numFmtId="0" fontId="11" fillId="3" borderId="0" xfId="0" applyFont="1" applyFill="1" applyAlignment="1" applyProtection="1">
      <alignment vertical="top" wrapText="1"/>
    </xf>
    <xf numFmtId="0" fontId="11" fillId="3" borderId="0" xfId="0" applyFont="1" applyFill="1" applyAlignment="1" applyProtection="1">
      <alignment vertical="top"/>
    </xf>
    <xf numFmtId="0" fontId="11" fillId="0" borderId="0" xfId="0" applyFont="1" applyFill="1" applyAlignment="1" applyProtection="1">
      <alignment vertical="top"/>
    </xf>
    <xf numFmtId="3" fontId="11" fillId="3" borderId="4" xfId="0" applyNumberFormat="1" applyFont="1" applyFill="1" applyBorder="1" applyAlignment="1" applyProtection="1">
      <alignment vertical="top"/>
    </xf>
    <xf numFmtId="0" fontId="1" fillId="5" borderId="4" xfId="0" applyNumberFormat="1" applyFont="1" applyFill="1" applyBorder="1" applyAlignment="1" applyProtection="1">
      <alignment vertical="top" wrapText="1"/>
    </xf>
    <xf numFmtId="0" fontId="6" fillId="3" borderId="0" xfId="0" applyNumberFormat="1" applyFont="1" applyFill="1" applyBorder="1" applyAlignment="1" applyProtection="1">
      <alignment vertical="top"/>
    </xf>
    <xf numFmtId="0" fontId="6" fillId="3" borderId="0" xfId="0" applyFont="1" applyFill="1" applyBorder="1" applyAlignment="1" applyProtection="1">
      <alignment vertical="top" wrapText="1"/>
    </xf>
    <xf numFmtId="1" fontId="6" fillId="3" borderId="0" xfId="0" applyNumberFormat="1" applyFont="1" applyFill="1" applyBorder="1" applyAlignment="1" applyProtection="1">
      <alignment horizontal="right" vertical="top" wrapText="1"/>
    </xf>
    <xf numFmtId="3" fontId="1" fillId="3" borderId="0" xfId="0" applyNumberFormat="1" applyFont="1" applyFill="1" applyBorder="1" applyAlignment="1" applyProtection="1">
      <alignment horizontal="right" vertical="top" wrapText="1"/>
    </xf>
    <xf numFmtId="3" fontId="1" fillId="3" borderId="0" xfId="0" applyNumberFormat="1" applyFont="1" applyFill="1" applyBorder="1" applyAlignment="1" applyProtection="1">
      <alignment horizontal="left" vertical="top" wrapText="1"/>
    </xf>
    <xf numFmtId="0" fontId="5" fillId="3" borderId="0" xfId="0" applyNumberFormat="1" applyFont="1" applyFill="1" applyBorder="1" applyAlignment="1" applyProtection="1">
      <alignment vertical="top" wrapText="1"/>
    </xf>
    <xf numFmtId="0" fontId="1" fillId="3" borderId="0" xfId="0" applyNumberFormat="1" applyFont="1" applyFill="1" applyBorder="1" applyAlignment="1" applyProtection="1">
      <alignment horizontal="center"/>
    </xf>
    <xf numFmtId="0" fontId="1" fillId="3" borderId="0" xfId="0" applyNumberFormat="1" applyFont="1" applyFill="1" applyBorder="1" applyAlignment="1" applyProtection="1">
      <alignment vertical="top" wrapText="1"/>
    </xf>
    <xf numFmtId="3" fontId="1" fillId="3" borderId="0" xfId="0" applyNumberFormat="1" applyFont="1" applyFill="1" applyBorder="1" applyAlignment="1" applyProtection="1">
      <alignment horizontal="center" vertical="top"/>
    </xf>
    <xf numFmtId="3" fontId="1" fillId="3" borderId="0" xfId="0" applyNumberFormat="1" applyFont="1" applyFill="1" applyBorder="1" applyAlignment="1" applyProtection="1">
      <alignment horizontal="right" vertical="top"/>
    </xf>
    <xf numFmtId="3" fontId="6" fillId="3" borderId="0" xfId="0" applyNumberFormat="1" applyFont="1" applyFill="1" applyBorder="1" applyAlignment="1" applyProtection="1">
      <alignment horizontal="right" vertical="top"/>
    </xf>
    <xf numFmtId="0" fontId="1" fillId="0" borderId="0" xfId="0" applyFont="1" applyAlignment="1" applyProtection="1">
      <alignment vertical="top"/>
    </xf>
    <xf numFmtId="0" fontId="1" fillId="0" borderId="0" xfId="0" applyFont="1" applyAlignment="1" applyProtection="1">
      <alignment horizontal="right" vertical="top"/>
    </xf>
    <xf numFmtId="0" fontId="1" fillId="2" borderId="0" xfId="0" applyFont="1" applyFill="1" applyAlignment="1" applyProtection="1">
      <alignment horizontal="right" vertical="top"/>
    </xf>
    <xf numFmtId="0" fontId="10" fillId="2" borderId="0" xfId="0" applyFont="1" applyFill="1" applyAlignment="1" applyProtection="1">
      <alignment horizontal="center" vertical="top" wrapText="1"/>
    </xf>
    <xf numFmtId="0" fontId="1" fillId="2" borderId="0" xfId="0" applyFont="1" applyFill="1" applyAlignment="1" applyProtection="1"/>
    <xf numFmtId="0" fontId="12" fillId="3" borderId="0" xfId="0" applyFont="1" applyFill="1" applyAlignment="1" applyProtection="1">
      <alignment vertical="top"/>
    </xf>
    <xf numFmtId="0" fontId="1" fillId="3" borderId="0" xfId="0" applyFont="1" applyFill="1" applyAlignment="1" applyProtection="1">
      <alignment horizontal="right" vertical="top"/>
    </xf>
    <xf numFmtId="0" fontId="1" fillId="3" borderId="1" xfId="0" applyFont="1" applyFill="1" applyBorder="1" applyAlignment="1" applyProtection="1">
      <alignment horizontal="center" vertical="top"/>
    </xf>
    <xf numFmtId="0" fontId="1" fillId="4" borderId="1" xfId="0" applyFont="1" applyFill="1" applyBorder="1" applyAlignment="1" applyProtection="1">
      <alignment vertical="top"/>
    </xf>
    <xf numFmtId="0" fontId="1" fillId="5" borderId="2" xfId="0" applyFont="1" applyFill="1" applyBorder="1" applyAlignment="1" applyProtection="1">
      <alignment vertical="top"/>
    </xf>
    <xf numFmtId="0" fontId="14" fillId="2" borderId="0" xfId="0" applyFont="1" applyFill="1" applyBorder="1" applyAlignment="1" applyProtection="1">
      <alignment vertical="top"/>
    </xf>
    <xf numFmtId="0" fontId="20" fillId="3" borderId="0" xfId="0" applyFont="1" applyFill="1" applyAlignment="1" applyProtection="1">
      <alignment horizontal="right" readingOrder="2"/>
    </xf>
    <xf numFmtId="0" fontId="14" fillId="3" borderId="0" xfId="0" applyFont="1" applyFill="1" applyBorder="1" applyAlignment="1" applyProtection="1">
      <alignment vertical="top"/>
    </xf>
    <xf numFmtId="0" fontId="13" fillId="3" borderId="0" xfId="0" applyFont="1" applyFill="1" applyBorder="1" applyAlignment="1" applyProtection="1">
      <alignment horizontal="right" vertical="top"/>
    </xf>
    <xf numFmtId="0" fontId="1" fillId="0" borderId="0" xfId="0" applyFont="1" applyFill="1" applyBorder="1" applyAlignment="1" applyProtection="1">
      <alignment vertical="top"/>
    </xf>
    <xf numFmtId="0" fontId="6" fillId="3" borderId="0" xfId="0" applyFont="1" applyFill="1" applyBorder="1" applyAlignment="1" applyProtection="1">
      <alignment vertical="top"/>
    </xf>
    <xf numFmtId="0" fontId="1" fillId="3" borderId="0" xfId="0" applyFont="1" applyFill="1" applyBorder="1" applyAlignment="1" applyProtection="1">
      <alignment horizontal="left" vertical="top"/>
    </xf>
    <xf numFmtId="0" fontId="6" fillId="3" borderId="0" xfId="0" applyFont="1" applyFill="1" applyProtection="1"/>
    <xf numFmtId="0" fontId="1" fillId="3" borderId="1" xfId="0" applyFont="1" applyFill="1" applyBorder="1" applyAlignment="1" applyProtection="1">
      <alignment vertical="top" wrapText="1"/>
    </xf>
    <xf numFmtId="0" fontId="1" fillId="4" borderId="1" xfId="0" applyFont="1" applyFill="1" applyBorder="1" applyAlignment="1" applyProtection="1">
      <alignment vertical="top"/>
      <protection locked="0"/>
    </xf>
    <xf numFmtId="0" fontId="1" fillId="3" borderId="1" xfId="0" applyFont="1" applyFill="1" applyBorder="1" applyAlignment="1" applyProtection="1">
      <alignment vertical="top"/>
    </xf>
    <xf numFmtId="0" fontId="5" fillId="3" borderId="0" xfId="0" applyFont="1" applyFill="1" applyBorder="1" applyAlignment="1" applyProtection="1">
      <alignment vertical="top"/>
    </xf>
    <xf numFmtId="0" fontId="25" fillId="3" borderId="3" xfId="0" applyFont="1" applyFill="1" applyBorder="1" applyAlignment="1" applyProtection="1">
      <alignment vertical="top"/>
    </xf>
    <xf numFmtId="0" fontId="1" fillId="0" borderId="1" xfId="0" applyFont="1" applyFill="1" applyBorder="1" applyAlignment="1" applyProtection="1">
      <alignment vertical="top"/>
    </xf>
    <xf numFmtId="0" fontId="6" fillId="0" borderId="0" xfId="0" applyFont="1" applyFill="1" applyProtection="1"/>
    <xf numFmtId="0" fontId="1" fillId="4" borderId="1" xfId="0" applyFont="1" applyFill="1" applyBorder="1" applyAlignment="1" applyProtection="1">
      <alignment horizontal="right" vertical="top" wrapText="1"/>
      <protection locked="0"/>
    </xf>
    <xf numFmtId="43" fontId="1" fillId="4" borderId="2" xfId="3" applyFont="1" applyFill="1" applyBorder="1" applyAlignment="1" applyProtection="1">
      <alignment vertical="top" wrapText="1"/>
      <protection locked="0"/>
    </xf>
    <xf numFmtId="0" fontId="1" fillId="2" borderId="0" xfId="0" applyFont="1" applyFill="1" applyProtection="1"/>
    <xf numFmtId="0" fontId="6" fillId="2" borderId="0" xfId="0" applyFont="1" applyFill="1" applyProtection="1"/>
    <xf numFmtId="0" fontId="5" fillId="3" borderId="0" xfId="0" applyFont="1" applyFill="1" applyBorder="1" applyAlignment="1" applyProtection="1">
      <alignment horizontal="right" vertical="top"/>
    </xf>
    <xf numFmtId="0" fontId="6" fillId="0" borderId="10" xfId="0" applyFont="1" applyFill="1" applyBorder="1" applyAlignment="1" applyProtection="1">
      <alignment vertical="top" wrapText="1"/>
    </xf>
    <xf numFmtId="0" fontId="6" fillId="0" borderId="10" xfId="0" applyFont="1" applyFill="1" applyBorder="1" applyAlignment="1" applyProtection="1">
      <alignment horizontal="center" vertical="top" wrapText="1"/>
    </xf>
    <xf numFmtId="0" fontId="6" fillId="3" borderId="4" xfId="9" applyNumberFormat="1" applyFont="1" applyFill="1" applyBorder="1" applyAlignment="1" applyProtection="1">
      <alignment horizontal="center" vertical="top" wrapText="1"/>
    </xf>
    <xf numFmtId="0" fontId="1" fillId="3" borderId="2" xfId="9" applyNumberFormat="1" applyFont="1" applyFill="1" applyBorder="1" applyAlignment="1" applyProtection="1">
      <alignment horizontal="center" vertical="top" wrapText="1"/>
    </xf>
    <xf numFmtId="0" fontId="6" fillId="0" borderId="4" xfId="0" applyFont="1" applyFill="1" applyBorder="1" applyAlignment="1" applyProtection="1">
      <alignment horizontal="center" vertical="top"/>
    </xf>
    <xf numFmtId="0" fontId="6" fillId="0" borderId="4" xfId="0" applyFont="1" applyFill="1" applyBorder="1" applyAlignment="1" applyProtection="1">
      <alignment horizontal="center" vertical="top" wrapText="1"/>
    </xf>
    <xf numFmtId="0" fontId="6" fillId="3" borderId="10" xfId="0" applyFont="1" applyFill="1" applyBorder="1" applyAlignment="1" applyProtection="1">
      <alignment horizontal="center" vertical="top"/>
    </xf>
    <xf numFmtId="0" fontId="1" fillId="4" borderId="4" xfId="0" applyFont="1" applyFill="1" applyBorder="1" applyAlignment="1" applyProtection="1">
      <alignment vertical="top"/>
      <protection locked="0"/>
    </xf>
    <xf numFmtId="43" fontId="1" fillId="4" borderId="4" xfId="3" applyFont="1" applyFill="1" applyBorder="1" applyAlignment="1" applyProtection="1">
      <alignment horizontal="center" vertical="top"/>
      <protection locked="0"/>
    </xf>
    <xf numFmtId="0" fontId="1" fillId="4" borderId="4" xfId="0" applyNumberFormat="1" applyFont="1" applyFill="1" applyBorder="1" applyAlignment="1" applyProtection="1">
      <alignment vertical="top"/>
      <protection locked="0"/>
    </xf>
    <xf numFmtId="0" fontId="1" fillId="2" borderId="4" xfId="0" applyFont="1" applyFill="1" applyBorder="1" applyProtection="1"/>
    <xf numFmtId="0" fontId="6" fillId="2" borderId="4" xfId="0" applyFont="1" applyFill="1" applyBorder="1" applyProtection="1"/>
    <xf numFmtId="0" fontId="1" fillId="4" borderId="10" xfId="0" applyFont="1" applyFill="1" applyBorder="1" applyAlignment="1" applyProtection="1">
      <alignment vertical="top"/>
      <protection locked="0"/>
    </xf>
    <xf numFmtId="43" fontId="1" fillId="4" borderId="10" xfId="3" applyFont="1" applyFill="1" applyBorder="1" applyAlignment="1" applyProtection="1">
      <alignment horizontal="center" vertical="top"/>
      <protection locked="0"/>
    </xf>
    <xf numFmtId="0" fontId="1" fillId="2" borderId="10" xfId="0" applyFont="1" applyFill="1" applyBorder="1" applyProtection="1"/>
    <xf numFmtId="0" fontId="6" fillId="2" borderId="10" xfId="0" applyFont="1" applyFill="1" applyBorder="1" applyProtection="1"/>
    <xf numFmtId="0" fontId="1" fillId="0" borderId="40" xfId="0" applyFont="1" applyFill="1" applyBorder="1" applyAlignment="1" applyProtection="1">
      <alignment vertical="top"/>
    </xf>
    <xf numFmtId="0" fontId="1" fillId="0" borderId="32" xfId="0" applyFont="1" applyFill="1" applyBorder="1" applyAlignment="1" applyProtection="1">
      <alignment vertical="top"/>
    </xf>
    <xf numFmtId="0" fontId="1" fillId="0" borderId="11" xfId="0" applyFont="1" applyFill="1" applyBorder="1" applyAlignment="1" applyProtection="1">
      <alignment vertical="top"/>
    </xf>
    <xf numFmtId="43" fontId="1" fillId="5" borderId="32" xfId="3" applyFont="1" applyFill="1" applyBorder="1" applyAlignment="1" applyProtection="1">
      <alignment horizontal="center" vertical="center" wrapText="1"/>
    </xf>
    <xf numFmtId="0" fontId="1" fillId="0" borderId="17" xfId="0" applyFont="1" applyFill="1" applyBorder="1" applyAlignment="1" applyProtection="1">
      <alignment vertical="top"/>
    </xf>
    <xf numFmtId="0" fontId="1" fillId="4" borderId="5" xfId="0" applyFont="1" applyFill="1" applyBorder="1" applyAlignment="1" applyProtection="1">
      <alignment vertical="top"/>
      <protection locked="0"/>
    </xf>
    <xf numFmtId="43" fontId="1" fillId="4" borderId="5" xfId="3" applyFont="1" applyFill="1" applyBorder="1" applyAlignment="1" applyProtection="1">
      <alignment horizontal="center" vertical="top"/>
      <protection locked="0"/>
    </xf>
    <xf numFmtId="0" fontId="1" fillId="4" borderId="5" xfId="0" applyNumberFormat="1" applyFont="1" applyFill="1" applyBorder="1" applyAlignment="1" applyProtection="1">
      <alignment vertical="top"/>
      <protection locked="0"/>
    </xf>
    <xf numFmtId="43" fontId="1" fillId="5" borderId="32" xfId="3" applyFont="1" applyFill="1" applyBorder="1" applyAlignment="1" applyProtection="1">
      <alignment horizontal="center" vertical="top" wrapText="1"/>
    </xf>
    <xf numFmtId="0" fontId="6" fillId="3" borderId="0" xfId="0" applyFont="1" applyFill="1" applyBorder="1" applyAlignment="1" applyProtection="1">
      <alignment horizontal="right" vertical="top"/>
    </xf>
    <xf numFmtId="0" fontId="6" fillId="3" borderId="0" xfId="0" applyFont="1" applyFill="1" applyBorder="1" applyAlignment="1" applyProtection="1">
      <alignment horizontal="left" vertical="top"/>
    </xf>
    <xf numFmtId="0" fontId="1" fillId="0" borderId="0" xfId="0" applyFont="1" applyFill="1" applyAlignment="1" applyProtection="1">
      <alignment vertical="top"/>
    </xf>
    <xf numFmtId="0" fontId="1" fillId="3" borderId="0" xfId="0" applyFont="1" applyFill="1" applyAlignment="1" applyProtection="1">
      <alignment vertical="top" wrapText="1"/>
    </xf>
    <xf numFmtId="0" fontId="1" fillId="4" borderId="2" xfId="0" applyFont="1" applyFill="1" applyBorder="1" applyAlignment="1" applyProtection="1">
      <alignment vertical="top" wrapText="1"/>
      <protection locked="0"/>
    </xf>
    <xf numFmtId="0" fontId="1" fillId="3" borderId="0" xfId="0" applyFont="1" applyFill="1" applyAlignment="1" applyProtection="1">
      <alignment horizontal="center" vertical="top" wrapText="1"/>
    </xf>
    <xf numFmtId="0" fontId="6" fillId="0" borderId="3" xfId="0" applyFont="1" applyFill="1" applyBorder="1" applyAlignment="1" applyProtection="1">
      <alignment vertical="top"/>
    </xf>
    <xf numFmtId="0" fontId="1" fillId="0" borderId="4" xfId="0" applyFont="1" applyFill="1" applyBorder="1" applyAlignment="1" applyProtection="1">
      <alignment vertical="top"/>
    </xf>
    <xf numFmtId="43" fontId="1" fillId="4" borderId="4" xfId="3" applyFont="1" applyFill="1" applyBorder="1" applyAlignment="1" applyProtection="1">
      <alignment vertical="top"/>
      <protection locked="0"/>
    </xf>
    <xf numFmtId="0" fontId="1" fillId="4" borderId="4" xfId="0" applyFont="1" applyFill="1" applyBorder="1" applyAlignment="1" applyProtection="1">
      <alignment vertical="top" wrapText="1"/>
      <protection locked="0"/>
    </xf>
    <xf numFmtId="9" fontId="1" fillId="4" borderId="4" xfId="0" applyNumberFormat="1" applyFont="1" applyFill="1" applyBorder="1" applyAlignment="1" applyProtection="1">
      <alignment vertical="top"/>
      <protection locked="0"/>
    </xf>
    <xf numFmtId="43" fontId="1" fillId="4" borderId="5" xfId="3" applyFont="1" applyFill="1" applyBorder="1" applyAlignment="1" applyProtection="1">
      <alignment vertical="top"/>
      <protection locked="0"/>
    </xf>
    <xf numFmtId="9" fontId="5" fillId="3" borderId="0" xfId="0" applyNumberFormat="1" applyFont="1" applyFill="1" applyBorder="1" applyAlignment="1" applyProtection="1">
      <alignment vertical="top"/>
    </xf>
    <xf numFmtId="9" fontId="1" fillId="3" borderId="0" xfId="0" applyNumberFormat="1" applyFont="1" applyFill="1" applyBorder="1" applyAlignment="1" applyProtection="1">
      <alignment vertical="top"/>
    </xf>
    <xf numFmtId="9" fontId="1" fillId="3" borderId="0" xfId="0" applyNumberFormat="1" applyFont="1" applyFill="1" applyBorder="1" applyAlignment="1" applyProtection="1">
      <alignment vertical="top" wrapText="1"/>
    </xf>
    <xf numFmtId="0" fontId="6" fillId="3" borderId="7" xfId="0" applyFont="1" applyFill="1" applyBorder="1" applyAlignment="1" applyProtection="1">
      <alignment vertical="top" wrapText="1"/>
    </xf>
    <xf numFmtId="168" fontId="1" fillId="5" borderId="8" xfId="0" applyNumberFormat="1" applyFont="1" applyFill="1" applyBorder="1" applyAlignment="1" applyProtection="1">
      <alignment horizontal="center" vertical="center" wrapText="1"/>
    </xf>
    <xf numFmtId="0" fontId="6" fillId="3" borderId="11" xfId="0" applyFont="1" applyFill="1" applyBorder="1" applyAlignment="1" applyProtection="1">
      <alignment vertical="top" wrapText="1"/>
    </xf>
    <xf numFmtId="14" fontId="1" fillId="2" borderId="0" xfId="0" applyNumberFormat="1" applyFont="1" applyFill="1" applyBorder="1" applyAlignment="1" applyProtection="1">
      <alignment vertical="top"/>
    </xf>
    <xf numFmtId="0" fontId="6" fillId="3" borderId="0" xfId="0" applyFont="1" applyFill="1" applyBorder="1" applyAlignment="1" applyProtection="1">
      <alignment horizontal="right" vertical="top" wrapText="1"/>
    </xf>
    <xf numFmtId="14" fontId="1" fillId="3" borderId="0" xfId="0" applyNumberFormat="1" applyFont="1" applyFill="1" applyBorder="1" applyAlignment="1" applyProtection="1">
      <alignment vertical="top"/>
    </xf>
    <xf numFmtId="0" fontId="6" fillId="3" borderId="0" xfId="0" applyFont="1" applyFill="1" applyAlignment="1" applyProtection="1">
      <alignment horizontal="right" vertical="top" wrapText="1"/>
    </xf>
    <xf numFmtId="0" fontId="6" fillId="3" borderId="0" xfId="0" applyFont="1" applyFill="1" applyAlignment="1" applyProtection="1">
      <alignment vertical="top" wrapText="1"/>
    </xf>
    <xf numFmtId="4" fontId="1" fillId="8" borderId="8" xfId="0" applyNumberFormat="1" applyFont="1" applyFill="1" applyBorder="1" applyAlignment="1" applyProtection="1">
      <alignment horizontal="center" vertical="center" wrapText="1"/>
    </xf>
    <xf numFmtId="0" fontId="1" fillId="3" borderId="0" xfId="0" applyFont="1" applyFill="1" applyAlignment="1" applyProtection="1">
      <alignment horizontal="right" vertical="top" wrapText="1"/>
    </xf>
    <xf numFmtId="0" fontId="5" fillId="3" borderId="0" xfId="0" applyFont="1" applyFill="1" applyAlignment="1" applyProtection="1">
      <alignment vertical="top"/>
    </xf>
    <xf numFmtId="0" fontId="1" fillId="5" borderId="1" xfId="0" applyNumberFormat="1" applyFont="1" applyFill="1" applyBorder="1" applyAlignment="1" applyProtection="1">
      <alignment horizontal="right" vertical="top" wrapText="1"/>
    </xf>
    <xf numFmtId="0" fontId="1" fillId="3" borderId="2" xfId="0" applyFont="1" applyFill="1" applyBorder="1" applyAlignment="1" applyProtection="1">
      <alignment vertical="top"/>
    </xf>
    <xf numFmtId="0" fontId="1" fillId="4" borderId="2" xfId="0" applyFont="1" applyFill="1" applyBorder="1" applyAlignment="1" applyProtection="1">
      <alignment vertical="top"/>
      <protection locked="0"/>
    </xf>
    <xf numFmtId="0" fontId="1" fillId="2" borderId="0" xfId="0" applyFont="1" applyFill="1" applyAlignment="1" applyProtection="1">
      <alignment vertical="top" wrapText="1"/>
    </xf>
    <xf numFmtId="0" fontId="1" fillId="4" borderId="4" xfId="0" applyFont="1" applyFill="1" applyBorder="1" applyAlignment="1" applyProtection="1">
      <alignment horizontal="right" vertical="top"/>
      <protection locked="0"/>
    </xf>
    <xf numFmtId="1" fontId="6" fillId="3" borderId="7" xfId="0" applyNumberFormat="1" applyFont="1" applyFill="1" applyBorder="1" applyAlignment="1" applyProtection="1">
      <alignment horizontal="right" vertical="top" wrapText="1"/>
    </xf>
    <xf numFmtId="168" fontId="1" fillId="5" borderId="11" xfId="0" applyNumberFormat="1" applyFont="1" applyFill="1" applyBorder="1" applyAlignment="1" applyProtection="1">
      <alignment horizontal="center" vertical="center" wrapText="1"/>
    </xf>
    <xf numFmtId="1" fontId="12" fillId="3" borderId="0" xfId="0" applyNumberFormat="1" applyFont="1" applyFill="1" applyBorder="1" applyAlignment="1" applyProtection="1">
      <alignment horizontal="right" vertical="top" wrapText="1"/>
    </xf>
    <xf numFmtId="0" fontId="1" fillId="2" borderId="0" xfId="0" applyFont="1" applyFill="1" applyBorder="1" applyAlignment="1" applyProtection="1">
      <alignment vertical="top"/>
    </xf>
    <xf numFmtId="2" fontId="6" fillId="5" borderId="21" xfId="0" applyNumberFormat="1" applyFont="1" applyFill="1" applyBorder="1" applyAlignment="1" applyProtection="1">
      <alignment horizontal="center" vertical="top" wrapText="1"/>
    </xf>
    <xf numFmtId="2" fontId="6" fillId="5" borderId="22" xfId="0" applyNumberFormat="1" applyFont="1" applyFill="1" applyBorder="1" applyAlignment="1" applyProtection="1">
      <alignment horizontal="center" vertical="top" wrapText="1"/>
    </xf>
    <xf numFmtId="2" fontId="6" fillId="5" borderId="23" xfId="0" applyNumberFormat="1" applyFont="1" applyFill="1" applyBorder="1" applyAlignment="1" applyProtection="1">
      <alignment horizontal="center" vertical="top" wrapText="1"/>
    </xf>
    <xf numFmtId="2" fontId="1" fillId="5" borderId="26" xfId="0" applyNumberFormat="1" applyFont="1" applyFill="1" applyBorder="1" applyAlignment="1" applyProtection="1">
      <alignment horizontal="center" vertical="top" wrapText="1"/>
    </xf>
    <xf numFmtId="2" fontId="1" fillId="5" borderId="13" xfId="0" applyNumberFormat="1" applyFont="1" applyFill="1" applyBorder="1" applyAlignment="1" applyProtection="1">
      <alignment horizontal="center" vertical="top" wrapText="1"/>
    </xf>
    <xf numFmtId="43" fontId="1" fillId="5" borderId="13" xfId="3" applyFont="1" applyFill="1" applyBorder="1" applyAlignment="1" applyProtection="1">
      <alignment horizontal="center" vertical="top" wrapText="1"/>
    </xf>
    <xf numFmtId="9" fontId="1" fillId="5" borderId="27" xfId="18" applyFont="1" applyFill="1" applyBorder="1" applyAlignment="1" applyProtection="1">
      <alignment horizontal="center" vertical="top" wrapText="1"/>
    </xf>
    <xf numFmtId="0" fontId="1" fillId="3" borderId="0" xfId="0" applyFont="1" applyFill="1" applyBorder="1" applyAlignment="1" applyProtection="1">
      <alignment vertical="top" wrapText="1"/>
    </xf>
    <xf numFmtId="0" fontId="5" fillId="3" borderId="0" xfId="0" applyFont="1" applyFill="1" applyAlignment="1" applyProtection="1">
      <alignment horizontal="right" vertical="top" wrapText="1"/>
    </xf>
    <xf numFmtId="0" fontId="6" fillId="3" borderId="0" xfId="0" applyFont="1" applyFill="1" applyAlignment="1" applyProtection="1">
      <alignment vertical="center"/>
    </xf>
    <xf numFmtId="0" fontId="1" fillId="3" borderId="2" xfId="0" applyFont="1" applyFill="1" applyBorder="1" applyAlignment="1" applyProtection="1">
      <alignment vertical="top" wrapText="1"/>
    </xf>
    <xf numFmtId="0" fontId="1" fillId="3" borderId="0" xfId="0" applyFont="1" applyFill="1" applyProtection="1"/>
    <xf numFmtId="0" fontId="1" fillId="3" borderId="12" xfId="0" applyFont="1" applyFill="1" applyBorder="1" applyAlignment="1" applyProtection="1">
      <alignment vertical="top"/>
    </xf>
    <xf numFmtId="0" fontId="1" fillId="3" borderId="12" xfId="0" applyFont="1" applyFill="1" applyBorder="1" applyAlignment="1" applyProtection="1">
      <alignment horizontal="right" vertical="top"/>
    </xf>
    <xf numFmtId="0" fontId="1" fillId="4" borderId="1" xfId="9" applyNumberFormat="1" applyFont="1" applyFill="1" applyBorder="1" applyAlignment="1" applyProtection="1">
      <alignment vertical="top"/>
      <protection locked="0"/>
    </xf>
    <xf numFmtId="0" fontId="13" fillId="2" borderId="0" xfId="12" applyNumberFormat="1" applyFont="1" applyFill="1" applyBorder="1" applyAlignment="1" applyProtection="1">
      <alignment vertical="top"/>
    </xf>
    <xf numFmtId="0" fontId="14" fillId="2" borderId="0" xfId="12" applyNumberFormat="1" applyFont="1" applyFill="1" applyBorder="1" applyAlignment="1" applyProtection="1">
      <alignment vertical="top"/>
    </xf>
    <xf numFmtId="0" fontId="1" fillId="3" borderId="0" xfId="9" applyNumberFormat="1" applyFont="1" applyFill="1" applyAlignment="1" applyProtection="1">
      <alignment vertical="top"/>
    </xf>
    <xf numFmtId="0" fontId="6" fillId="3" borderId="1" xfId="9" applyNumberFormat="1" applyFont="1" applyFill="1" applyBorder="1" applyAlignment="1" applyProtection="1">
      <alignment vertical="top"/>
    </xf>
    <xf numFmtId="0" fontId="5" fillId="3" borderId="0" xfId="9" applyNumberFormat="1" applyFont="1" applyFill="1" applyAlignment="1" applyProtection="1">
      <alignment vertical="top"/>
    </xf>
    <xf numFmtId="0" fontId="5" fillId="3" borderId="0" xfId="9" applyNumberFormat="1" applyFont="1" applyFill="1" applyBorder="1" applyAlignment="1" applyProtection="1">
      <alignment vertical="top"/>
    </xf>
    <xf numFmtId="0" fontId="1" fillId="3" borderId="1" xfId="9" applyNumberFormat="1" applyFont="1" applyFill="1" applyBorder="1" applyAlignment="1" applyProtection="1">
      <alignment vertical="top" wrapText="1"/>
    </xf>
    <xf numFmtId="0" fontId="1" fillId="3" borderId="1" xfId="9" applyNumberFormat="1" applyFont="1" applyFill="1" applyBorder="1" applyAlignment="1" applyProtection="1">
      <alignment vertical="top"/>
    </xf>
    <xf numFmtId="0" fontId="1" fillId="3" borderId="0" xfId="9" applyNumberFormat="1" applyFont="1" applyFill="1" applyBorder="1" applyAlignment="1" applyProtection="1">
      <alignment horizontal="right" vertical="top"/>
    </xf>
    <xf numFmtId="0" fontId="1" fillId="0" borderId="1" xfId="9" applyNumberFormat="1" applyFont="1" applyFill="1" applyBorder="1" applyAlignment="1" applyProtection="1">
      <alignment horizontal="right" vertical="top"/>
    </xf>
    <xf numFmtId="0" fontId="1" fillId="4" borderId="1" xfId="9" applyNumberFormat="1" applyFont="1" applyFill="1" applyBorder="1" applyAlignment="1" applyProtection="1">
      <alignment vertical="top" wrapText="1"/>
      <protection locked="0"/>
    </xf>
    <xf numFmtId="0" fontId="1" fillId="3" borderId="0" xfId="9" applyNumberFormat="1" applyFont="1" applyFill="1" applyAlignment="1" applyProtection="1">
      <alignment horizontal="right" vertical="top"/>
    </xf>
    <xf numFmtId="165" fontId="1" fillId="3" borderId="0" xfId="9" applyFont="1" applyFill="1" applyBorder="1" applyProtection="1"/>
    <xf numFmtId="0" fontId="1" fillId="3" borderId="3" xfId="9" applyNumberFormat="1" applyFont="1" applyFill="1" applyBorder="1" applyAlignment="1" applyProtection="1">
      <alignment vertical="top"/>
    </xf>
    <xf numFmtId="0" fontId="1" fillId="3" borderId="1" xfId="9" applyNumberFormat="1" applyFont="1" applyFill="1" applyBorder="1" applyAlignment="1" applyProtection="1">
      <alignment horizontal="right" vertical="top"/>
    </xf>
    <xf numFmtId="0" fontId="6" fillId="3" borderId="1" xfId="9" applyNumberFormat="1" applyFont="1" applyFill="1" applyBorder="1" applyAlignment="1" applyProtection="1">
      <alignment vertical="top" wrapText="1"/>
    </xf>
    <xf numFmtId="0" fontId="1" fillId="3" borderId="0" xfId="9" applyNumberFormat="1" applyFont="1" applyFill="1" applyBorder="1" applyAlignment="1" applyProtection="1">
      <alignment horizontal="right" vertical="top" wrapText="1"/>
    </xf>
    <xf numFmtId="0" fontId="1" fillId="3" borderId="0" xfId="9" applyNumberFormat="1" applyFont="1" applyFill="1" applyAlignment="1" applyProtection="1">
      <alignment vertical="top" wrapText="1"/>
    </xf>
    <xf numFmtId="14" fontId="1" fillId="5" borderId="6" xfId="9" applyNumberFormat="1" applyFont="1" applyFill="1" applyBorder="1" applyAlignment="1" applyProtection="1">
      <alignment horizontal="center" vertical="center" wrapText="1"/>
    </xf>
    <xf numFmtId="168" fontId="1" fillId="5" borderId="1" xfId="9" applyNumberFormat="1" applyFont="1" applyFill="1" applyBorder="1" applyAlignment="1" applyProtection="1">
      <alignment horizontal="center" vertical="center" wrapText="1"/>
    </xf>
    <xf numFmtId="168" fontId="1" fillId="5" borderId="31" xfId="9" applyNumberFormat="1" applyFont="1" applyFill="1" applyBorder="1" applyAlignment="1" applyProtection="1">
      <alignment horizontal="center" vertical="center" wrapText="1"/>
    </xf>
    <xf numFmtId="168" fontId="1" fillId="5" borderId="39" xfId="9" applyNumberFormat="1" applyFont="1" applyFill="1" applyBorder="1" applyAlignment="1" applyProtection="1">
      <alignment horizontal="center" vertical="center" wrapText="1"/>
    </xf>
    <xf numFmtId="0" fontId="1" fillId="3" borderId="0" xfId="9" applyNumberFormat="1" applyFont="1" applyFill="1" applyBorder="1" applyAlignment="1" applyProtection="1">
      <alignment horizontal="left" vertical="top" wrapText="1"/>
    </xf>
    <xf numFmtId="168" fontId="1" fillId="5" borderId="1" xfId="9" applyNumberFormat="1" applyFont="1" applyFill="1" applyBorder="1" applyAlignment="1" applyProtection="1">
      <alignment horizontal="center" vertical="top" wrapText="1"/>
    </xf>
    <xf numFmtId="168" fontId="1" fillId="5" borderId="20" xfId="9" applyNumberFormat="1" applyFont="1" applyFill="1" applyBorder="1" applyAlignment="1" applyProtection="1">
      <alignment horizontal="center" vertical="top" wrapText="1"/>
    </xf>
    <xf numFmtId="0" fontId="13" fillId="2" borderId="0" xfId="9" applyNumberFormat="1" applyFont="1" applyFill="1" applyBorder="1" applyAlignment="1" applyProtection="1">
      <alignment vertical="top"/>
    </xf>
    <xf numFmtId="0" fontId="14" fillId="2" borderId="0" xfId="9" applyNumberFormat="1" applyFont="1" applyFill="1" applyBorder="1" applyAlignment="1" applyProtection="1">
      <alignment vertical="top"/>
    </xf>
    <xf numFmtId="0" fontId="1" fillId="16" borderId="0" xfId="9" applyNumberFormat="1" applyFont="1" applyFill="1" applyAlignment="1" applyProtection="1"/>
    <xf numFmtId="165" fontId="28" fillId="16" borderId="0" xfId="9" applyFont="1" applyFill="1" applyProtection="1"/>
    <xf numFmtId="0" fontId="29" fillId="16" borderId="0" xfId="9" applyNumberFormat="1" applyFont="1" applyFill="1" applyAlignment="1" applyProtection="1">
      <alignment vertical="top"/>
    </xf>
    <xf numFmtId="0" fontId="30" fillId="16" borderId="0" xfId="9" applyNumberFormat="1" applyFont="1" applyFill="1" applyAlignment="1" applyProtection="1">
      <alignment vertical="top"/>
    </xf>
    <xf numFmtId="0" fontId="29" fillId="16" borderId="0" xfId="9" applyNumberFormat="1" applyFont="1" applyFill="1" applyBorder="1" applyAlignment="1" applyProtection="1">
      <alignment vertical="top"/>
    </xf>
    <xf numFmtId="165" fontId="29" fillId="16" borderId="0" xfId="9" applyFont="1" applyFill="1" applyProtection="1"/>
    <xf numFmtId="0" fontId="29" fillId="16" borderId="0" xfId="0" applyFont="1" applyFill="1" applyAlignment="1" applyProtection="1">
      <alignment vertical="top"/>
    </xf>
    <xf numFmtId="0" fontId="29" fillId="3" borderId="0" xfId="9" applyNumberFormat="1" applyFont="1" applyFill="1" applyAlignment="1" applyProtection="1">
      <alignment vertical="top"/>
    </xf>
    <xf numFmtId="165" fontId="30" fillId="3" borderId="0" xfId="9" applyFont="1" applyFill="1" applyProtection="1"/>
    <xf numFmtId="0" fontId="30" fillId="3" borderId="0" xfId="9" applyNumberFormat="1" applyFont="1" applyFill="1" applyAlignment="1" applyProtection="1">
      <alignment vertical="top"/>
    </xf>
    <xf numFmtId="0" fontId="29" fillId="3" borderId="0" xfId="9" applyNumberFormat="1" applyFont="1" applyFill="1" applyBorder="1" applyAlignment="1" applyProtection="1">
      <alignment vertical="top"/>
    </xf>
    <xf numFmtId="165" fontId="29" fillId="3" borderId="0" xfId="9" applyFont="1" applyFill="1" applyProtection="1"/>
    <xf numFmtId="0" fontId="29" fillId="3" borderId="0" xfId="0" applyFont="1" applyFill="1" applyAlignment="1" applyProtection="1">
      <alignment vertical="top"/>
    </xf>
    <xf numFmtId="0" fontId="6" fillId="3" borderId="1" xfId="9" applyNumberFormat="1" applyFont="1" applyFill="1" applyBorder="1" applyAlignment="1" applyProtection="1">
      <alignment horizontal="right" vertical="top" wrapText="1"/>
    </xf>
    <xf numFmtId="0" fontId="1" fillId="3" borderId="0" xfId="9" applyNumberFormat="1" applyFont="1" applyFill="1" applyBorder="1" applyAlignment="1" applyProtection="1">
      <alignment horizontal="right"/>
    </xf>
    <xf numFmtId="165" fontId="1" fillId="3" borderId="0" xfId="9" applyFont="1" applyFill="1" applyProtection="1"/>
    <xf numFmtId="0" fontId="5" fillId="3" borderId="0" xfId="9" applyNumberFormat="1" applyFont="1" applyFill="1" applyAlignment="1" applyProtection="1">
      <alignment horizontal="right" vertical="top" wrapText="1"/>
    </xf>
    <xf numFmtId="0" fontId="1" fillId="3" borderId="1" xfId="9" applyNumberFormat="1" applyFont="1" applyFill="1" applyBorder="1" applyAlignment="1" applyProtection="1">
      <alignment horizontal="right" vertical="top" wrapText="1"/>
    </xf>
    <xf numFmtId="0" fontId="6" fillId="3" borderId="1" xfId="9" applyNumberFormat="1" applyFont="1" applyFill="1" applyBorder="1" applyAlignment="1" applyProtection="1">
      <alignment horizontal="right" vertical="top"/>
    </xf>
    <xf numFmtId="0" fontId="1" fillId="3" borderId="0" xfId="9" applyNumberFormat="1" applyFont="1" applyFill="1" applyBorder="1" applyAlignment="1" applyProtection="1"/>
    <xf numFmtId="0" fontId="1" fillId="3" borderId="0" xfId="9" applyNumberFormat="1" applyFont="1" applyFill="1" applyAlignment="1" applyProtection="1"/>
    <xf numFmtId="0" fontId="1" fillId="3" borderId="0" xfId="9" applyNumberFormat="1" applyFont="1" applyFill="1" applyAlignment="1" applyProtection="1">
      <alignment wrapText="1"/>
    </xf>
    <xf numFmtId="0" fontId="5" fillId="3" borderId="2" xfId="9" applyNumberFormat="1" applyFont="1" applyFill="1" applyBorder="1" applyAlignment="1" applyProtection="1">
      <alignment vertical="top" wrapText="1"/>
    </xf>
    <xf numFmtId="0" fontId="5" fillId="3" borderId="3" xfId="9" applyNumberFormat="1" applyFont="1" applyFill="1" applyBorder="1" applyAlignment="1" applyProtection="1">
      <alignment vertical="top" wrapText="1"/>
    </xf>
    <xf numFmtId="0" fontId="1" fillId="5" borderId="1" xfId="9" applyNumberFormat="1" applyFont="1" applyFill="1" applyBorder="1" applyAlignment="1" applyProtection="1">
      <alignment horizontal="center" vertical="top" wrapText="1"/>
    </xf>
    <xf numFmtId="0" fontId="1" fillId="3" borderId="0" xfId="9" applyNumberFormat="1" applyFont="1" applyFill="1" applyAlignment="1" applyProtection="1">
      <alignment horizontal="right" vertical="top" wrapText="1"/>
    </xf>
    <xf numFmtId="0" fontId="1" fillId="3" borderId="2" xfId="9" applyNumberFormat="1" applyFont="1" applyFill="1" applyBorder="1" applyAlignment="1" applyProtection="1">
      <alignment vertical="top" wrapText="1"/>
    </xf>
    <xf numFmtId="3" fontId="1" fillId="4" borderId="1" xfId="9" applyNumberFormat="1" applyFont="1" applyFill="1" applyBorder="1" applyAlignment="1" applyProtection="1">
      <alignment vertical="top" wrapText="1"/>
      <protection locked="0"/>
    </xf>
    <xf numFmtId="0" fontId="1" fillId="3" borderId="2" xfId="9" applyNumberFormat="1" applyFont="1" applyFill="1" applyBorder="1" applyAlignment="1" applyProtection="1">
      <alignment vertical="top"/>
    </xf>
    <xf numFmtId="0" fontId="1" fillId="4" borderId="2" xfId="9" applyNumberFormat="1" applyFont="1" applyFill="1" applyBorder="1" applyAlignment="1" applyProtection="1">
      <alignment vertical="top" wrapText="1"/>
      <protection locked="0"/>
    </xf>
    <xf numFmtId="43" fontId="1" fillId="4" borderId="10" xfId="3" applyFont="1" applyFill="1" applyBorder="1" applyAlignment="1" applyProtection="1">
      <alignment vertical="top"/>
      <protection locked="0"/>
    </xf>
    <xf numFmtId="43" fontId="1" fillId="5" borderId="11" xfId="3" applyFont="1" applyFill="1" applyBorder="1" applyAlignment="1" applyProtection="1">
      <alignment horizontal="center" vertical="top" wrapText="1"/>
    </xf>
    <xf numFmtId="0" fontId="1" fillId="0" borderId="17" xfId="0" applyNumberFormat="1" applyFont="1" applyFill="1" applyBorder="1" applyAlignment="1" applyProtection="1">
      <alignment vertical="top"/>
    </xf>
    <xf numFmtId="0" fontId="1" fillId="3" borderId="21" xfId="9" applyNumberFormat="1" applyFont="1" applyFill="1" applyBorder="1" applyAlignment="1" applyProtection="1">
      <alignment vertical="top"/>
    </xf>
    <xf numFmtId="0" fontId="1" fillId="3" borderId="22" xfId="9" applyNumberFormat="1" applyFont="1" applyFill="1" applyBorder="1" applyAlignment="1" applyProtection="1">
      <alignment vertical="top"/>
    </xf>
    <xf numFmtId="0" fontId="1" fillId="3" borderId="22" xfId="9" applyNumberFormat="1" applyFont="1" applyFill="1" applyBorder="1" applyAlignment="1" applyProtection="1">
      <alignment vertical="top" wrapText="1"/>
    </xf>
    <xf numFmtId="0" fontId="1" fillId="3" borderId="23" xfId="9" applyNumberFormat="1" applyFont="1" applyFill="1" applyBorder="1" applyAlignment="1" applyProtection="1">
      <alignment vertical="top"/>
    </xf>
    <xf numFmtId="0" fontId="6" fillId="3" borderId="24" xfId="9" applyNumberFormat="1" applyFont="1" applyFill="1" applyBorder="1" applyAlignment="1" applyProtection="1">
      <alignment vertical="top" wrapText="1"/>
    </xf>
    <xf numFmtId="168" fontId="1" fillId="5" borderId="4" xfId="9" applyNumberFormat="1" applyFont="1" applyFill="1" applyBorder="1" applyAlignment="1" applyProtection="1">
      <alignment horizontal="center" vertical="center" wrapText="1"/>
    </xf>
    <xf numFmtId="9" fontId="1" fillId="5" borderId="4" xfId="9" applyNumberFormat="1" applyFont="1" applyFill="1" applyBorder="1" applyAlignment="1" applyProtection="1">
      <alignment horizontal="center" vertical="center" wrapText="1"/>
    </xf>
    <xf numFmtId="0" fontId="1" fillId="12" borderId="25" xfId="9" applyNumberFormat="1" applyFont="1" applyFill="1" applyBorder="1" applyAlignment="1" applyProtection="1">
      <alignment vertical="top"/>
      <protection locked="0"/>
    </xf>
    <xf numFmtId="0" fontId="6" fillId="3" borderId="26" xfId="9" applyNumberFormat="1" applyFont="1" applyFill="1" applyBorder="1" applyAlignment="1" applyProtection="1">
      <alignment vertical="top" wrapText="1"/>
    </xf>
    <xf numFmtId="168" fontId="1" fillId="5" borderId="13" xfId="9" applyNumberFormat="1" applyFont="1" applyFill="1" applyBorder="1" applyAlignment="1" applyProtection="1">
      <alignment horizontal="center" vertical="center" wrapText="1"/>
    </xf>
    <xf numFmtId="9" fontId="1" fillId="5" borderId="13" xfId="9" applyNumberFormat="1" applyFont="1" applyFill="1" applyBorder="1" applyAlignment="1" applyProtection="1">
      <alignment horizontal="center" vertical="center" wrapText="1"/>
    </xf>
    <xf numFmtId="0" fontId="1" fillId="12" borderId="27" xfId="9" applyNumberFormat="1" applyFont="1" applyFill="1" applyBorder="1" applyAlignment="1" applyProtection="1">
      <alignment vertical="top"/>
      <protection locked="0"/>
    </xf>
    <xf numFmtId="0" fontId="1" fillId="3" borderId="0" xfId="9" applyNumberFormat="1" applyFont="1" applyFill="1" applyBorder="1" applyAlignment="1" applyProtection="1">
      <alignment horizontal="center" vertical="center" wrapText="1"/>
    </xf>
    <xf numFmtId="9" fontId="1" fillId="3" borderId="0" xfId="9" applyNumberFormat="1" applyFont="1" applyFill="1" applyBorder="1" applyAlignment="1" applyProtection="1">
      <alignment horizontal="center" vertical="center" wrapText="1"/>
    </xf>
    <xf numFmtId="0" fontId="1" fillId="3" borderId="26" xfId="9" applyNumberFormat="1" applyFont="1" applyFill="1" applyBorder="1" applyAlignment="1" applyProtection="1">
      <alignment vertical="top"/>
    </xf>
    <xf numFmtId="0" fontId="1" fillId="3" borderId="13" xfId="9" applyNumberFormat="1" applyFont="1" applyFill="1" applyBorder="1" applyAlignment="1" applyProtection="1">
      <alignment vertical="top"/>
    </xf>
    <xf numFmtId="168" fontId="1" fillId="5" borderId="13" xfId="9" applyNumberFormat="1" applyFont="1" applyFill="1" applyBorder="1" applyAlignment="1" applyProtection="1">
      <alignment horizontal="center" vertical="top" wrapText="1"/>
    </xf>
    <xf numFmtId="168" fontId="1" fillId="5" borderId="37" xfId="9" applyNumberFormat="1" applyFont="1" applyFill="1" applyBorder="1" applyAlignment="1" applyProtection="1">
      <alignment horizontal="center" vertical="top" wrapText="1"/>
    </xf>
    <xf numFmtId="165" fontId="28" fillId="16" borderId="0" xfId="9" applyFont="1" applyFill="1" applyAlignment="1" applyProtection="1">
      <alignment horizontal="right" wrapText="1"/>
    </xf>
    <xf numFmtId="0" fontId="1" fillId="16" borderId="0" xfId="9" applyNumberFormat="1" applyFont="1" applyFill="1" applyAlignment="1" applyProtection="1">
      <alignment vertical="top"/>
    </xf>
    <xf numFmtId="0" fontId="12" fillId="16" borderId="0" xfId="9" applyNumberFormat="1" applyFont="1" applyFill="1" applyAlignment="1" applyProtection="1">
      <alignment vertical="top"/>
    </xf>
    <xf numFmtId="0" fontId="1" fillId="16" borderId="0" xfId="9" applyNumberFormat="1" applyFont="1" applyFill="1" applyBorder="1" applyAlignment="1" applyProtection="1">
      <alignment vertical="top"/>
    </xf>
    <xf numFmtId="165" fontId="1" fillId="16" borderId="0" xfId="9" applyFont="1" applyFill="1" applyProtection="1"/>
    <xf numFmtId="0" fontId="1" fillId="16" borderId="0" xfId="0" applyFont="1" applyFill="1" applyAlignment="1" applyProtection="1">
      <alignment vertical="top"/>
    </xf>
    <xf numFmtId="165" fontId="6" fillId="3" borderId="0" xfId="9" applyFont="1" applyFill="1" applyAlignment="1" applyProtection="1">
      <alignment horizontal="right" wrapText="1"/>
    </xf>
    <xf numFmtId="0" fontId="12" fillId="3" borderId="0" xfId="9" applyNumberFormat="1" applyFont="1" applyFill="1" applyAlignment="1" applyProtection="1">
      <alignment vertical="top"/>
    </xf>
    <xf numFmtId="0" fontId="1" fillId="0" borderId="1" xfId="9" applyNumberFormat="1" applyFont="1" applyFill="1" applyBorder="1" applyAlignment="1" applyProtection="1">
      <alignment horizontal="center" vertical="top"/>
    </xf>
    <xf numFmtId="43" fontId="1" fillId="5" borderId="2" xfId="3" applyFont="1" applyFill="1" applyBorder="1" applyAlignment="1" applyProtection="1">
      <alignment horizontal="center" vertical="top" wrapText="1"/>
    </xf>
    <xf numFmtId="0" fontId="6" fillId="3" borderId="24" xfId="9" applyNumberFormat="1" applyFont="1" applyFill="1" applyBorder="1" applyAlignment="1" applyProtection="1">
      <alignment vertical="top"/>
    </xf>
    <xf numFmtId="0" fontId="6" fillId="3" borderId="26" xfId="9" applyNumberFormat="1" applyFont="1" applyFill="1" applyBorder="1" applyAlignment="1" applyProtection="1">
      <alignment vertical="top"/>
    </xf>
    <xf numFmtId="0" fontId="1" fillId="3" borderId="24" xfId="9" applyNumberFormat="1" applyFont="1" applyFill="1" applyBorder="1" applyAlignment="1" applyProtection="1">
      <alignment vertical="top"/>
    </xf>
    <xf numFmtId="0" fontId="1" fillId="3" borderId="4" xfId="9" applyNumberFormat="1" applyFont="1" applyFill="1" applyBorder="1" applyAlignment="1" applyProtection="1">
      <alignment vertical="top"/>
    </xf>
    <xf numFmtId="168" fontId="1" fillId="5" borderId="4" xfId="9" applyNumberFormat="1" applyFont="1" applyFill="1" applyBorder="1" applyAlignment="1" applyProtection="1">
      <alignment horizontal="center" vertical="top" wrapText="1"/>
    </xf>
    <xf numFmtId="168" fontId="1" fillId="5" borderId="35" xfId="9" applyNumberFormat="1" applyFont="1" applyFill="1" applyBorder="1" applyAlignment="1" applyProtection="1">
      <alignment horizontal="center" vertical="top" wrapText="1"/>
    </xf>
    <xf numFmtId="165" fontId="1" fillId="3" borderId="0" xfId="9" applyFont="1" applyFill="1" applyAlignment="1" applyProtection="1">
      <alignment horizontal="right" wrapText="1"/>
    </xf>
    <xf numFmtId="43" fontId="1" fillId="5" borderId="11" xfId="3" applyFont="1" applyFill="1" applyBorder="1" applyAlignment="1" applyProtection="1">
      <alignment vertical="top" wrapText="1"/>
    </xf>
    <xf numFmtId="0" fontId="31" fillId="3" borderId="0" xfId="0" applyFont="1" applyFill="1" applyBorder="1" applyAlignment="1" applyProtection="1">
      <alignment vertical="top"/>
    </xf>
    <xf numFmtId="165" fontId="1" fillId="3" borderId="0" xfId="9" applyFont="1" applyFill="1" applyBorder="1" applyAlignment="1" applyProtection="1">
      <alignment horizontal="right" wrapText="1"/>
    </xf>
    <xf numFmtId="0" fontId="1" fillId="0" borderId="0" xfId="0" applyFont="1" applyProtection="1"/>
    <xf numFmtId="0" fontId="6" fillId="3" borderId="10" xfId="0" applyFont="1" applyFill="1" applyBorder="1" applyAlignment="1" applyProtection="1">
      <alignment vertical="top" wrapText="1"/>
    </xf>
    <xf numFmtId="0" fontId="6" fillId="3" borderId="10" xfId="0" applyFont="1" applyFill="1" applyBorder="1" applyAlignment="1" applyProtection="1">
      <alignment horizontal="center" vertical="top" wrapText="1"/>
    </xf>
    <xf numFmtId="0" fontId="6" fillId="3" borderId="0" xfId="0" applyFont="1" applyFill="1" applyAlignment="1" applyProtection="1">
      <alignment wrapText="1"/>
    </xf>
    <xf numFmtId="0" fontId="1" fillId="0" borderId="10" xfId="0" applyFont="1" applyFill="1" applyBorder="1" applyAlignment="1" applyProtection="1">
      <alignment vertical="top"/>
    </xf>
    <xf numFmtId="0" fontId="1" fillId="14" borderId="4" xfId="0" applyFont="1" applyFill="1" applyBorder="1" applyAlignment="1" applyProtection="1">
      <alignment vertical="top"/>
      <protection locked="0"/>
    </xf>
    <xf numFmtId="0" fontId="1" fillId="0" borderId="9" xfId="0" applyFont="1" applyFill="1" applyBorder="1" applyAlignment="1" applyProtection="1">
      <alignment vertical="top"/>
    </xf>
    <xf numFmtId="0" fontId="1" fillId="0" borderId="5" xfId="0" applyFont="1" applyFill="1" applyBorder="1" applyAlignment="1" applyProtection="1">
      <alignment vertical="top"/>
    </xf>
    <xf numFmtId="0" fontId="1" fillId="3" borderId="0" xfId="0" applyFont="1" applyFill="1" applyBorder="1" applyAlignment="1" applyProtection="1">
      <alignment horizontal="center" vertical="top" wrapText="1"/>
    </xf>
    <xf numFmtId="0" fontId="6" fillId="3" borderId="50" xfId="0" applyFont="1" applyFill="1" applyBorder="1" applyAlignment="1" applyProtection="1">
      <alignment vertical="top" wrapText="1"/>
    </xf>
    <xf numFmtId="0" fontId="6" fillId="3" borderId="46" xfId="0" applyFont="1" applyFill="1" applyBorder="1" applyAlignment="1" applyProtection="1">
      <alignment vertical="top"/>
    </xf>
    <xf numFmtId="0" fontId="6" fillId="3" borderId="33" xfId="0" applyFont="1" applyFill="1" applyBorder="1" applyAlignment="1" applyProtection="1">
      <alignment horizontal="center" vertical="top" wrapText="1"/>
    </xf>
    <xf numFmtId="0" fontId="6" fillId="3" borderId="22" xfId="0" applyFont="1" applyFill="1" applyBorder="1" applyAlignment="1" applyProtection="1">
      <alignment horizontal="center" vertical="top" wrapText="1"/>
    </xf>
    <xf numFmtId="0" fontId="1" fillId="0" borderId="43" xfId="0" applyFont="1" applyFill="1" applyBorder="1" applyAlignment="1" applyProtection="1">
      <alignment vertical="top"/>
    </xf>
    <xf numFmtId="0" fontId="1" fillId="5" borderId="4" xfId="0" applyFont="1" applyFill="1" applyBorder="1" applyAlignment="1" applyProtection="1">
      <alignment horizontal="right" vertical="top" wrapText="1"/>
    </xf>
    <xf numFmtId="0" fontId="1" fillId="5" borderId="4" xfId="0" applyFont="1" applyFill="1" applyBorder="1" applyAlignment="1" applyProtection="1">
      <alignment vertical="top" wrapText="1"/>
    </xf>
    <xf numFmtId="9" fontId="1" fillId="5" borderId="4" xfId="18" applyFont="1" applyFill="1" applyBorder="1" applyAlignment="1" applyProtection="1">
      <alignment horizontal="right"/>
    </xf>
    <xf numFmtId="9" fontId="1" fillId="4" borderId="4" xfId="18" applyFont="1" applyFill="1" applyBorder="1" applyAlignment="1" applyProtection="1">
      <alignment vertical="top" wrapText="1"/>
      <protection locked="0"/>
    </xf>
    <xf numFmtId="0" fontId="1" fillId="4" borderId="25" xfId="0" applyFont="1" applyFill="1" applyBorder="1" applyAlignment="1" applyProtection="1">
      <alignment vertical="top" wrapText="1"/>
      <protection locked="0"/>
    </xf>
    <xf numFmtId="0" fontId="1" fillId="0" borderId="51" xfId="0" applyFont="1" applyFill="1" applyBorder="1" applyAlignment="1" applyProtection="1">
      <alignment vertical="top"/>
    </xf>
    <xf numFmtId="0" fontId="6" fillId="3" borderId="0" xfId="0" applyFont="1" applyFill="1" applyBorder="1" applyProtection="1"/>
    <xf numFmtId="0" fontId="1" fillId="0" borderId="52" xfId="0" applyFont="1" applyFill="1" applyBorder="1" applyAlignment="1" applyProtection="1">
      <alignment vertical="top"/>
    </xf>
    <xf numFmtId="0" fontId="1" fillId="5" borderId="13" xfId="0" applyFont="1" applyFill="1" applyBorder="1" applyAlignment="1" applyProtection="1">
      <alignment horizontal="right" vertical="top" wrapText="1"/>
    </xf>
    <xf numFmtId="0" fontId="1" fillId="14" borderId="13" xfId="0" applyFont="1" applyFill="1" applyBorder="1" applyAlignment="1" applyProtection="1">
      <alignment vertical="top"/>
      <protection locked="0"/>
    </xf>
    <xf numFmtId="0" fontId="1" fillId="4" borderId="13" xfId="0" applyFont="1" applyFill="1" applyBorder="1" applyAlignment="1" applyProtection="1">
      <alignment vertical="top" wrapText="1"/>
      <protection locked="0"/>
    </xf>
    <xf numFmtId="0" fontId="1" fillId="5" borderId="13" xfId="0" applyFont="1" applyFill="1" applyBorder="1" applyAlignment="1" applyProtection="1">
      <alignment vertical="top" wrapText="1"/>
    </xf>
    <xf numFmtId="0" fontId="1" fillId="4" borderId="54" xfId="0" applyFont="1" applyFill="1" applyBorder="1" applyAlignment="1" applyProtection="1">
      <alignment vertical="top" wrapText="1"/>
      <protection locked="0"/>
    </xf>
    <xf numFmtId="9" fontId="1" fillId="5" borderId="13" xfId="18" applyFont="1" applyFill="1" applyBorder="1" applyAlignment="1" applyProtection="1">
      <alignment horizontal="right"/>
    </xf>
    <xf numFmtId="9" fontId="1" fillId="4" borderId="13" xfId="18" applyFont="1" applyFill="1" applyBorder="1" applyAlignment="1" applyProtection="1">
      <alignment vertical="top" wrapText="1"/>
      <protection locked="0"/>
    </xf>
    <xf numFmtId="0" fontId="1" fillId="4" borderId="27" xfId="0" applyFont="1" applyFill="1" applyBorder="1" applyAlignment="1" applyProtection="1">
      <alignment vertical="top" wrapText="1"/>
      <protection locked="0"/>
    </xf>
    <xf numFmtId="0" fontId="1" fillId="3" borderId="0" xfId="0" applyFont="1" applyFill="1" applyBorder="1" applyProtection="1"/>
    <xf numFmtId="0" fontId="6" fillId="3" borderId="40" xfId="0" applyFont="1" applyFill="1" applyBorder="1" applyAlignment="1" applyProtection="1">
      <alignment vertical="top" wrapText="1"/>
    </xf>
    <xf numFmtId="168" fontId="1" fillId="5" borderId="17" xfId="3" applyNumberFormat="1" applyFont="1" applyFill="1" applyBorder="1" applyAlignment="1" applyProtection="1">
      <alignment horizontal="center" vertical="center" wrapText="1"/>
    </xf>
    <xf numFmtId="0" fontId="1" fillId="3" borderId="0" xfId="0" applyFont="1" applyFill="1" applyBorder="1" applyAlignment="1" applyProtection="1">
      <alignment horizontal="right" vertical="center" wrapText="1"/>
    </xf>
    <xf numFmtId="168" fontId="1" fillId="5" borderId="18" xfId="3" applyNumberFormat="1" applyFont="1" applyFill="1" applyBorder="1" applyAlignment="1" applyProtection="1">
      <alignment horizontal="center" vertical="center" wrapText="1"/>
    </xf>
    <xf numFmtId="1" fontId="12" fillId="3" borderId="0" xfId="0" applyNumberFormat="1" applyFont="1" applyFill="1" applyBorder="1" applyAlignment="1" applyProtection="1">
      <alignment horizontal="right" vertical="center" wrapText="1"/>
    </xf>
    <xf numFmtId="9" fontId="1" fillId="3" borderId="0" xfId="18" applyFont="1" applyFill="1" applyBorder="1" applyAlignment="1" applyProtection="1">
      <alignment horizontal="center" vertical="top" wrapText="1"/>
    </xf>
    <xf numFmtId="2" fontId="6" fillId="5" borderId="21" xfId="0" applyNumberFormat="1" applyFont="1" applyFill="1" applyBorder="1" applyAlignment="1" applyProtection="1">
      <alignment horizontal="right" vertical="top" wrapText="1"/>
    </xf>
    <xf numFmtId="2" fontId="6" fillId="5" borderId="22" xfId="0" applyNumberFormat="1" applyFont="1" applyFill="1" applyBorder="1" applyAlignment="1" applyProtection="1">
      <alignment horizontal="right" vertical="top" wrapText="1"/>
    </xf>
    <xf numFmtId="2" fontId="6" fillId="5" borderId="23" xfId="0" applyNumberFormat="1" applyFont="1" applyFill="1" applyBorder="1" applyAlignment="1" applyProtection="1">
      <alignment horizontal="right" vertical="top" wrapText="1"/>
    </xf>
    <xf numFmtId="2" fontId="1" fillId="5" borderId="26" xfId="0" applyNumberFormat="1" applyFont="1" applyFill="1" applyBorder="1" applyAlignment="1" applyProtection="1">
      <alignment horizontal="center" vertical="center" wrapText="1"/>
    </xf>
    <xf numFmtId="2" fontId="1" fillId="5" borderId="13" xfId="0" applyNumberFormat="1" applyFont="1" applyFill="1" applyBorder="1" applyAlignment="1" applyProtection="1">
      <alignment horizontal="center" vertical="center" wrapText="1"/>
    </xf>
    <xf numFmtId="172" fontId="1" fillId="5" borderId="13" xfId="3" applyNumberFormat="1" applyFont="1" applyFill="1" applyBorder="1" applyAlignment="1" applyProtection="1">
      <alignment horizontal="center" vertical="center" wrapText="1"/>
    </xf>
    <xf numFmtId="9" fontId="1" fillId="5" borderId="27" xfId="18" applyFont="1" applyFill="1" applyBorder="1" applyAlignment="1" applyProtection="1">
      <alignment horizontal="center" vertical="center" wrapText="1"/>
    </xf>
    <xf numFmtId="0" fontId="6" fillId="3" borderId="1" xfId="0" applyFont="1" applyFill="1" applyBorder="1" applyAlignment="1" applyProtection="1">
      <alignment vertical="top" wrapText="1"/>
    </xf>
    <xf numFmtId="0" fontId="1" fillId="3" borderId="0" xfId="0" applyFont="1" applyFill="1" applyBorder="1" applyAlignment="1" applyProtection="1">
      <alignment horizontal="right" vertical="top" wrapText="1"/>
    </xf>
    <xf numFmtId="0" fontId="1" fillId="4" borderId="2" xfId="0" applyFont="1" applyFill="1" applyBorder="1" applyAlignment="1" applyProtection="1">
      <alignment horizontal="left" vertical="top" wrapText="1"/>
      <protection locked="0"/>
    </xf>
    <xf numFmtId="0" fontId="1" fillId="2" borderId="2" xfId="0" applyFont="1" applyFill="1" applyBorder="1" applyAlignment="1" applyProtection="1">
      <alignment horizontal="right" vertical="top" wrapText="1"/>
      <protection locked="0"/>
    </xf>
    <xf numFmtId="0" fontId="1" fillId="2" borderId="2" xfId="0" applyFont="1" applyFill="1" applyBorder="1" applyAlignment="1" applyProtection="1">
      <alignment vertical="top" wrapText="1"/>
      <protection locked="0"/>
    </xf>
    <xf numFmtId="0" fontId="1" fillId="2" borderId="19" xfId="0" applyFont="1" applyFill="1" applyBorder="1" applyAlignment="1" applyProtection="1">
      <alignment vertical="top" wrapText="1"/>
      <protection locked="0"/>
    </xf>
    <xf numFmtId="0" fontId="1" fillId="2" borderId="4" xfId="0" applyFont="1" applyFill="1" applyBorder="1" applyAlignment="1" applyProtection="1">
      <alignment vertical="top" wrapText="1"/>
    </xf>
    <xf numFmtId="0" fontId="1" fillId="3" borderId="12" xfId="0" applyFont="1" applyFill="1" applyBorder="1" applyProtection="1"/>
    <xf numFmtId="168" fontId="1" fillId="5" borderId="6" xfId="9" applyNumberFormat="1" applyFont="1" applyFill="1" applyBorder="1" applyAlignment="1" applyProtection="1">
      <alignment horizontal="center" vertical="center" wrapText="1"/>
    </xf>
    <xf numFmtId="165" fontId="28" fillId="3" borderId="0" xfId="9" applyFont="1" applyFill="1" applyProtection="1"/>
    <xf numFmtId="0" fontId="1" fillId="3" borderId="1" xfId="19" applyNumberFormat="1" applyFont="1" applyFill="1" applyBorder="1" applyAlignment="1" applyProtection="1">
      <alignment vertical="top"/>
    </xf>
    <xf numFmtId="0" fontId="1" fillId="3" borderId="0" xfId="19" applyNumberFormat="1" applyFont="1" applyFill="1" applyBorder="1" applyAlignment="1" applyProtection="1">
      <alignment vertical="top"/>
    </xf>
    <xf numFmtId="0" fontId="1" fillId="4" borderId="2" xfId="19" applyNumberFormat="1" applyFont="1" applyFill="1" applyBorder="1" applyAlignment="1" applyProtection="1">
      <alignment vertical="top" wrapText="1"/>
      <protection locked="0"/>
    </xf>
    <xf numFmtId="0" fontId="1" fillId="3" borderId="0" xfId="19" applyNumberFormat="1" applyFont="1" applyFill="1" applyBorder="1" applyAlignment="1" applyProtection="1">
      <alignment horizontal="right" vertical="top" wrapText="1"/>
    </xf>
    <xf numFmtId="0" fontId="13" fillId="3" borderId="0" xfId="19" applyNumberFormat="1" applyFont="1" applyFill="1" applyBorder="1" applyAlignment="1" applyProtection="1">
      <alignment vertical="top"/>
    </xf>
    <xf numFmtId="165" fontId="1" fillId="3" borderId="0" xfId="19" applyFont="1" applyFill="1" applyBorder="1" applyProtection="1"/>
    <xf numFmtId="168" fontId="1" fillId="5" borderId="4" xfId="21" applyNumberFormat="1" applyFont="1" applyFill="1" applyBorder="1" applyAlignment="1" applyProtection="1">
      <alignment vertical="top"/>
    </xf>
    <xf numFmtId="0" fontId="6" fillId="3" borderId="21" xfId="19" applyNumberFormat="1" applyFont="1" applyFill="1" applyBorder="1" applyAlignment="1" applyProtection="1">
      <alignment vertical="top" wrapText="1"/>
    </xf>
    <xf numFmtId="0" fontId="1" fillId="3" borderId="22" xfId="19" applyNumberFormat="1" applyFont="1" applyFill="1" applyBorder="1" applyAlignment="1" applyProtection="1"/>
    <xf numFmtId="0" fontId="1" fillId="3" borderId="28" xfId="19" applyNumberFormat="1" applyFont="1" applyFill="1" applyBorder="1" applyAlignment="1" applyProtection="1">
      <alignment vertical="top" wrapText="1"/>
    </xf>
    <xf numFmtId="0" fontId="1" fillId="3" borderId="22" xfId="19" applyNumberFormat="1" applyFont="1" applyFill="1" applyBorder="1" applyAlignment="1" applyProtection="1">
      <alignment vertical="top"/>
    </xf>
    <xf numFmtId="0" fontId="1" fillId="3" borderId="23" xfId="19" applyNumberFormat="1" applyFont="1" applyFill="1" applyBorder="1" applyAlignment="1" applyProtection="1">
      <alignment vertical="top"/>
    </xf>
    <xf numFmtId="0" fontId="6" fillId="3" borderId="24" xfId="19" applyNumberFormat="1" applyFont="1" applyFill="1" applyBorder="1" applyAlignment="1" applyProtection="1">
      <alignment vertical="top" wrapText="1"/>
    </xf>
    <xf numFmtId="168" fontId="1" fillId="5" borderId="4" xfId="21" applyNumberFormat="1" applyFont="1" applyFill="1" applyBorder="1" applyAlignment="1" applyProtection="1">
      <alignment horizontal="center" vertical="center"/>
    </xf>
    <xf numFmtId="168" fontId="1" fillId="5" borderId="4" xfId="19" applyNumberFormat="1" applyFont="1" applyFill="1" applyBorder="1" applyAlignment="1" applyProtection="1">
      <alignment horizontal="center" vertical="center" wrapText="1"/>
    </xf>
    <xf numFmtId="9" fontId="1" fillId="5" borderId="4" xfId="19" applyNumberFormat="1" applyFont="1" applyFill="1" applyBorder="1" applyAlignment="1" applyProtection="1">
      <alignment horizontal="center" vertical="center" wrapText="1"/>
    </xf>
    <xf numFmtId="0" fontId="1" fillId="12" borderId="25" xfId="19" applyNumberFormat="1" applyFont="1" applyFill="1" applyBorder="1" applyAlignment="1" applyProtection="1">
      <alignment vertical="top"/>
      <protection locked="0"/>
    </xf>
    <xf numFmtId="168" fontId="1" fillId="5" borderId="4" xfId="19" applyNumberFormat="1" applyFont="1" applyFill="1" applyBorder="1" applyAlignment="1" applyProtection="1">
      <alignment horizontal="center" vertical="center"/>
    </xf>
    <xf numFmtId="0" fontId="6" fillId="3" borderId="26" xfId="19" applyNumberFormat="1" applyFont="1" applyFill="1" applyBorder="1" applyAlignment="1" applyProtection="1">
      <alignment vertical="top" wrapText="1"/>
    </xf>
    <xf numFmtId="168" fontId="1" fillId="5" borderId="13" xfId="19" applyNumberFormat="1" applyFont="1" applyFill="1" applyBorder="1" applyAlignment="1" applyProtection="1">
      <alignment horizontal="center" vertical="center"/>
    </xf>
    <xf numFmtId="168" fontId="1" fillId="5" borderId="13" xfId="19" applyNumberFormat="1" applyFont="1" applyFill="1" applyBorder="1" applyAlignment="1" applyProtection="1">
      <alignment horizontal="center" vertical="center" wrapText="1"/>
    </xf>
    <xf numFmtId="9" fontId="1" fillId="5" borderId="13" xfId="19" applyNumberFormat="1" applyFont="1" applyFill="1" applyBorder="1" applyAlignment="1" applyProtection="1">
      <alignment horizontal="center" vertical="center" wrapText="1"/>
    </xf>
    <xf numFmtId="0" fontId="1" fillId="12" borderId="27" xfId="19" applyNumberFormat="1" applyFont="1" applyFill="1" applyBorder="1" applyAlignment="1" applyProtection="1">
      <alignment vertical="top"/>
      <protection locked="0"/>
    </xf>
    <xf numFmtId="0" fontId="1" fillId="0" borderId="21" xfId="9" applyNumberFormat="1" applyFont="1" applyFill="1" applyBorder="1" applyAlignment="1" applyProtection="1">
      <alignment vertical="top"/>
    </xf>
    <xf numFmtId="0" fontId="1" fillId="0" borderId="22" xfId="9" applyNumberFormat="1" applyFont="1" applyFill="1" applyBorder="1" applyAlignment="1" applyProtection="1">
      <alignment vertical="top"/>
    </xf>
    <xf numFmtId="0" fontId="1" fillId="0" borderId="22" xfId="9" applyNumberFormat="1" applyFont="1" applyFill="1" applyBorder="1" applyAlignment="1" applyProtection="1">
      <alignment vertical="top" wrapText="1"/>
    </xf>
    <xf numFmtId="0" fontId="1" fillId="0" borderId="23" xfId="9" applyNumberFormat="1" applyFont="1" applyFill="1" applyBorder="1" applyAlignment="1" applyProtection="1">
      <alignment vertical="top"/>
    </xf>
    <xf numFmtId="3" fontId="6" fillId="3" borderId="0" xfId="27" applyNumberFormat="1" applyFont="1" applyFill="1" applyAlignment="1" applyProtection="1">
      <alignment horizontal="right" vertical="top" wrapText="1"/>
    </xf>
    <xf numFmtId="3" fontId="1" fillId="3" borderId="21" xfId="27" applyNumberFormat="1" applyFont="1" applyFill="1" applyBorder="1" applyAlignment="1" applyProtection="1">
      <alignment horizontal="right" vertical="top"/>
    </xf>
    <xf numFmtId="3" fontId="1" fillId="3" borderId="22" xfId="27" applyNumberFormat="1" applyFont="1" applyFill="1" applyBorder="1" applyAlignment="1" applyProtection="1">
      <alignment vertical="top"/>
    </xf>
    <xf numFmtId="3" fontId="1" fillId="3" borderId="22" xfId="27" applyNumberFormat="1" applyFont="1" applyFill="1" applyBorder="1" applyAlignment="1" applyProtection="1">
      <alignment horizontal="center" vertical="top" wrapText="1"/>
    </xf>
    <xf numFmtId="3" fontId="1" fillId="3" borderId="23" xfId="27" applyNumberFormat="1" applyFont="1" applyFill="1" applyBorder="1" applyAlignment="1" applyProtection="1">
      <alignment vertical="top"/>
    </xf>
    <xf numFmtId="3" fontId="1" fillId="3" borderId="26" xfId="27" applyNumberFormat="1" applyFont="1" applyFill="1" applyBorder="1" applyAlignment="1" applyProtection="1">
      <alignment horizontal="right" vertical="top"/>
    </xf>
    <xf numFmtId="3" fontId="1" fillId="3" borderId="13" xfId="27" applyNumberFormat="1" applyFont="1" applyFill="1" applyBorder="1" applyAlignment="1" applyProtection="1">
      <alignment vertical="top"/>
    </xf>
    <xf numFmtId="168" fontId="1" fillId="5" borderId="13" xfId="27" applyNumberFormat="1" applyFont="1" applyFill="1" applyBorder="1" applyAlignment="1" applyProtection="1">
      <alignment horizontal="center" vertical="top" wrapText="1"/>
    </xf>
    <xf numFmtId="168" fontId="1" fillId="5" borderId="41" xfId="27" applyNumberFormat="1" applyFont="1" applyFill="1" applyBorder="1" applyAlignment="1" applyProtection="1">
      <alignment horizontal="center" vertical="top" wrapText="1"/>
    </xf>
    <xf numFmtId="0" fontId="6" fillId="3" borderId="24" xfId="19" applyNumberFormat="1" applyFont="1" applyFill="1" applyBorder="1" applyAlignment="1" applyProtection="1">
      <alignment horizontal="right" vertical="top" wrapText="1"/>
    </xf>
    <xf numFmtId="0" fontId="6" fillId="3" borderId="26" xfId="19" applyNumberFormat="1" applyFont="1" applyFill="1" applyBorder="1" applyAlignment="1" applyProtection="1">
      <alignment horizontal="right" vertical="top" wrapText="1"/>
    </xf>
    <xf numFmtId="168" fontId="1" fillId="5" borderId="13" xfId="27" applyNumberFormat="1" applyFont="1" applyFill="1" applyBorder="1" applyAlignment="1" applyProtection="1">
      <alignment horizontal="center" vertical="center" wrapText="1"/>
    </xf>
    <xf numFmtId="168" fontId="1" fillId="5" borderId="41" xfId="27" applyNumberFormat="1" applyFont="1" applyFill="1" applyBorder="1" applyAlignment="1" applyProtection="1">
      <alignment horizontal="center" vertical="center" wrapText="1"/>
    </xf>
    <xf numFmtId="2" fontId="1" fillId="16" borderId="0" xfId="9" applyNumberFormat="1" applyFont="1" applyFill="1" applyAlignment="1" applyProtection="1"/>
    <xf numFmtId="0" fontId="1" fillId="3" borderId="0" xfId="0" applyFont="1" applyFill="1" applyAlignment="1" applyProtection="1">
      <alignment horizontal="right"/>
    </xf>
    <xf numFmtId="0" fontId="32" fillId="3" borderId="0" xfId="0" applyFont="1" applyFill="1" applyAlignment="1" applyProtection="1">
      <alignment horizontal="right" vertical="top"/>
    </xf>
    <xf numFmtId="20" fontId="1" fillId="3" borderId="0" xfId="0" applyNumberFormat="1" applyFont="1" applyFill="1" applyBorder="1" applyAlignment="1" applyProtection="1">
      <alignment horizontal="right" vertical="top"/>
    </xf>
    <xf numFmtId="0" fontId="6" fillId="0" borderId="13" xfId="0" applyFont="1" applyFill="1" applyBorder="1" applyAlignment="1" applyProtection="1">
      <alignment horizontal="center" vertical="top" wrapText="1"/>
    </xf>
    <xf numFmtId="0" fontId="6" fillId="3" borderId="13" xfId="0" applyFont="1" applyFill="1" applyBorder="1" applyAlignment="1" applyProtection="1">
      <alignment horizontal="center" vertical="top" wrapText="1"/>
    </xf>
    <xf numFmtId="0" fontId="1" fillId="4" borderId="6" xfId="0" applyFont="1" applyFill="1" applyBorder="1" applyAlignment="1" applyProtection="1">
      <alignment vertical="top"/>
      <protection locked="0"/>
    </xf>
    <xf numFmtId="0" fontId="1" fillId="4" borderId="5" xfId="0" applyFont="1" applyFill="1" applyBorder="1" applyAlignment="1" applyProtection="1">
      <alignment vertical="top" wrapText="1"/>
      <protection locked="0"/>
    </xf>
    <xf numFmtId="0" fontId="1" fillId="5" borderId="5" xfId="0" applyFont="1" applyFill="1" applyBorder="1" applyAlignment="1" applyProtection="1">
      <alignment horizontal="center" vertical="top"/>
    </xf>
    <xf numFmtId="0" fontId="1" fillId="2" borderId="30" xfId="0" applyFont="1" applyFill="1" applyBorder="1" applyProtection="1"/>
    <xf numFmtId="0" fontId="6" fillId="2" borderId="30" xfId="0" applyFont="1" applyFill="1" applyBorder="1" applyProtection="1"/>
    <xf numFmtId="0" fontId="1" fillId="4" borderId="19" xfId="0" applyFont="1" applyFill="1" applyBorder="1" applyAlignment="1" applyProtection="1">
      <alignment vertical="top"/>
      <protection locked="0"/>
    </xf>
    <xf numFmtId="0" fontId="1" fillId="5" borderId="4" xfId="0" applyFont="1" applyFill="1" applyBorder="1" applyAlignment="1" applyProtection="1">
      <alignment horizontal="center" vertical="top"/>
    </xf>
    <xf numFmtId="0" fontId="1" fillId="4" borderId="47" xfId="0" applyFont="1" applyFill="1" applyBorder="1" applyAlignment="1" applyProtection="1">
      <alignment vertical="top"/>
      <protection locked="0"/>
    </xf>
    <xf numFmtId="0" fontId="1" fillId="5" borderId="13" xfId="0" applyFont="1" applyFill="1" applyBorder="1" applyAlignment="1" applyProtection="1">
      <alignment horizontal="center" vertical="top"/>
    </xf>
    <xf numFmtId="0" fontId="1" fillId="4" borderId="13" xfId="0" applyFont="1" applyFill="1" applyBorder="1" applyAlignment="1" applyProtection="1">
      <alignment vertical="top"/>
      <protection locked="0"/>
    </xf>
    <xf numFmtId="0" fontId="1" fillId="4" borderId="30" xfId="0" applyFont="1" applyFill="1" applyBorder="1" applyAlignment="1" applyProtection="1">
      <alignment vertical="top"/>
      <protection locked="0"/>
    </xf>
    <xf numFmtId="0" fontId="6" fillId="3" borderId="12" xfId="0" applyFont="1" applyFill="1" applyBorder="1" applyProtection="1"/>
    <xf numFmtId="0" fontId="1" fillId="2" borderId="13" xfId="0" applyFont="1" applyFill="1" applyBorder="1" applyProtection="1"/>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1" fillId="3" borderId="24" xfId="0" applyFont="1" applyFill="1" applyBorder="1" applyAlignment="1" applyProtection="1">
      <alignment vertical="top"/>
    </xf>
    <xf numFmtId="168" fontId="1" fillId="5" borderId="4" xfId="0" applyNumberFormat="1" applyFont="1" applyFill="1" applyBorder="1" applyAlignment="1" applyProtection="1">
      <alignment horizontal="center" vertical="center" wrapText="1"/>
    </xf>
    <xf numFmtId="168" fontId="1" fillId="8" borderId="25" xfId="0" applyNumberFormat="1" applyFont="1" applyFill="1" applyBorder="1" applyAlignment="1" applyProtection="1">
      <alignment horizontal="center" vertical="center"/>
    </xf>
    <xf numFmtId="0" fontId="1" fillId="3" borderId="26" xfId="0" applyFont="1" applyFill="1" applyBorder="1" applyAlignment="1" applyProtection="1">
      <alignment vertical="top"/>
    </xf>
    <xf numFmtId="168" fontId="1" fillId="5" borderId="13" xfId="0" applyNumberFormat="1" applyFont="1" applyFill="1" applyBorder="1" applyAlignment="1" applyProtection="1">
      <alignment horizontal="center" vertical="center" wrapText="1"/>
    </xf>
    <xf numFmtId="168" fontId="1" fillId="8" borderId="27" xfId="0" applyNumberFormat="1" applyFont="1" applyFill="1" applyBorder="1" applyAlignment="1" applyProtection="1">
      <alignment horizontal="center" vertical="center"/>
    </xf>
    <xf numFmtId="1" fontId="12" fillId="3" borderId="34" xfId="0" applyNumberFormat="1" applyFont="1" applyFill="1" applyBorder="1" applyAlignment="1" applyProtection="1">
      <alignment horizontal="right" vertical="top" wrapText="1"/>
    </xf>
    <xf numFmtId="168" fontId="1" fillId="5" borderId="45" xfId="0" applyNumberFormat="1" applyFont="1" applyFill="1" applyBorder="1" applyAlignment="1" applyProtection="1">
      <alignment horizontal="center" vertical="top" wrapText="1"/>
    </xf>
    <xf numFmtId="0" fontId="6" fillId="3" borderId="7" xfId="0" applyFont="1" applyFill="1" applyBorder="1" applyAlignment="1" applyProtection="1">
      <alignment vertical="top"/>
    </xf>
    <xf numFmtId="168" fontId="1" fillId="3" borderId="0" xfId="0" applyNumberFormat="1" applyFont="1" applyFill="1" applyBorder="1" applyAlignment="1" applyProtection="1">
      <alignment vertical="top"/>
    </xf>
    <xf numFmtId="14" fontId="1" fillId="2" borderId="0" xfId="0" applyNumberFormat="1" applyFont="1" applyFill="1" applyBorder="1" applyAlignment="1" applyProtection="1">
      <alignment horizontal="left" vertical="center"/>
    </xf>
    <xf numFmtId="14" fontId="1" fillId="3" borderId="0" xfId="0" applyNumberFormat="1" applyFont="1" applyFill="1" applyBorder="1" applyAlignment="1" applyProtection="1">
      <alignment horizontal="left" vertical="center"/>
    </xf>
    <xf numFmtId="0" fontId="6" fillId="3" borderId="21" xfId="0" applyFont="1" applyFill="1" applyBorder="1" applyAlignment="1" applyProtection="1">
      <alignment vertical="top"/>
    </xf>
    <xf numFmtId="0" fontId="6" fillId="3" borderId="22" xfId="0" applyFont="1" applyFill="1" applyBorder="1" applyAlignment="1" applyProtection="1">
      <alignment vertical="top"/>
    </xf>
    <xf numFmtId="0" fontId="6" fillId="3" borderId="23" xfId="0" applyFont="1" applyFill="1" applyBorder="1" applyAlignment="1" applyProtection="1">
      <alignment vertical="top"/>
    </xf>
    <xf numFmtId="0" fontId="6" fillId="3" borderId="57" xfId="28" applyNumberFormat="1" applyFont="1" applyFill="1" applyBorder="1" applyAlignment="1" applyProtection="1">
      <alignment vertical="top" wrapText="1"/>
    </xf>
    <xf numFmtId="168" fontId="1" fillId="5" borderId="56" xfId="9" applyNumberFormat="1" applyFont="1" applyFill="1" applyBorder="1" applyAlignment="1" applyProtection="1">
      <alignment horizontal="center" vertical="top" wrapText="1"/>
    </xf>
    <xf numFmtId="168" fontId="1" fillId="5" borderId="6" xfId="9" applyNumberFormat="1" applyFont="1" applyFill="1" applyBorder="1" applyAlignment="1" applyProtection="1">
      <alignment horizontal="center" vertical="top" wrapText="1"/>
    </xf>
    <xf numFmtId="2" fontId="6" fillId="0" borderId="58" xfId="0" applyNumberFormat="1" applyFont="1" applyFill="1" applyBorder="1" applyAlignment="1" applyProtection="1">
      <alignment horizontal="right" vertical="top" wrapText="1"/>
    </xf>
    <xf numFmtId="2" fontId="6" fillId="0" borderId="59" xfId="0" applyNumberFormat="1" applyFont="1" applyFill="1" applyBorder="1" applyAlignment="1" applyProtection="1">
      <alignment horizontal="right" vertical="top" wrapText="1"/>
    </xf>
    <xf numFmtId="14" fontId="1" fillId="3" borderId="0" xfId="0" applyNumberFormat="1" applyFont="1" applyFill="1" applyBorder="1" applyAlignment="1" applyProtection="1">
      <alignment horizontal="right" vertical="top"/>
    </xf>
    <xf numFmtId="0" fontId="14" fillId="2" borderId="0" xfId="0" applyFont="1" applyFill="1" applyBorder="1" applyAlignment="1" applyProtection="1">
      <alignment horizontal="right" vertical="top"/>
    </xf>
    <xf numFmtId="0" fontId="5" fillId="3" borderId="0" xfId="0" applyFont="1" applyFill="1" applyAlignment="1" applyProtection="1">
      <alignment vertical="top" wrapText="1"/>
    </xf>
    <xf numFmtId="0" fontId="13" fillId="2" borderId="0" xfId="12" applyNumberFormat="1" applyFont="1" applyFill="1" applyBorder="1" applyAlignment="1" applyProtection="1">
      <alignment horizontal="right" vertical="top"/>
    </xf>
    <xf numFmtId="14" fontId="1" fillId="5" borderId="19" xfId="9" applyNumberFormat="1" applyFont="1" applyFill="1" applyBorder="1" applyAlignment="1" applyProtection="1">
      <alignment horizontal="center" vertical="center" wrapText="1"/>
    </xf>
    <xf numFmtId="168" fontId="1" fillId="5" borderId="19" xfId="9" applyNumberFormat="1" applyFont="1" applyFill="1" applyBorder="1" applyAlignment="1" applyProtection="1">
      <alignment horizontal="center" vertical="center" wrapText="1"/>
    </xf>
    <xf numFmtId="0" fontId="13" fillId="2" borderId="0" xfId="9" applyNumberFormat="1" applyFont="1" applyFill="1" applyBorder="1" applyAlignment="1" applyProtection="1">
      <alignment horizontal="right" vertical="top"/>
    </xf>
    <xf numFmtId="0" fontId="1" fillId="16" borderId="0" xfId="9" applyNumberFormat="1" applyFont="1" applyFill="1" applyAlignment="1" applyProtection="1">
      <alignment horizontal="right"/>
    </xf>
    <xf numFmtId="165" fontId="6" fillId="3" borderId="0" xfId="9" applyFont="1" applyFill="1" applyProtection="1"/>
    <xf numFmtId="0" fontId="6" fillId="3" borderId="0" xfId="22" applyNumberFormat="1" applyFont="1" applyFill="1" applyBorder="1" applyAlignment="1" applyProtection="1">
      <alignment horizontal="right" vertical="top"/>
    </xf>
    <xf numFmtId="0" fontId="1" fillId="4" borderId="29" xfId="0" applyFont="1" applyFill="1" applyBorder="1" applyAlignment="1" applyProtection="1">
      <alignment vertical="top"/>
      <protection locked="0"/>
    </xf>
    <xf numFmtId="0" fontId="6" fillId="3" borderId="57" xfId="0" applyFont="1" applyFill="1" applyBorder="1" applyAlignment="1" applyProtection="1">
      <alignment vertical="center"/>
    </xf>
    <xf numFmtId="3" fontId="6" fillId="3" borderId="24" xfId="23" applyNumberFormat="1" applyFont="1" applyFill="1" applyBorder="1" applyAlignment="1" applyProtection="1">
      <alignment horizontal="center" vertical="top" wrapText="1"/>
    </xf>
    <xf numFmtId="3" fontId="6" fillId="3" borderId="4" xfId="24" applyNumberFormat="1" applyFont="1" applyFill="1" applyBorder="1" applyAlignment="1" applyProtection="1">
      <alignment horizontal="center" vertical="top" wrapText="1"/>
    </xf>
    <xf numFmtId="3" fontId="6" fillId="3" borderId="25" xfId="25" applyNumberFormat="1" applyFont="1" applyFill="1" applyBorder="1" applyAlignment="1" applyProtection="1">
      <alignment horizontal="center" vertical="top" wrapText="1"/>
    </xf>
    <xf numFmtId="3" fontId="6" fillId="3" borderId="19" xfId="23" applyNumberFormat="1" applyFont="1" applyFill="1" applyBorder="1" applyAlignment="1" applyProtection="1">
      <alignment horizontal="center" vertical="top" wrapText="1"/>
    </xf>
    <xf numFmtId="0" fontId="1" fillId="3" borderId="58" xfId="0" applyFont="1" applyFill="1" applyBorder="1" applyAlignment="1" applyProtection="1">
      <alignment vertical="top"/>
    </xf>
    <xf numFmtId="168" fontId="1" fillId="5" borderId="24" xfId="0" applyNumberFormat="1" applyFont="1" applyFill="1" applyBorder="1" applyAlignment="1" applyProtection="1">
      <alignment horizontal="left" vertical="center" wrapText="1"/>
    </xf>
    <xf numFmtId="168" fontId="1" fillId="5" borderId="4" xfId="0" applyNumberFormat="1" applyFont="1" applyFill="1" applyBorder="1" applyAlignment="1" applyProtection="1">
      <alignment horizontal="left" vertical="center" wrapText="1"/>
    </xf>
    <xf numFmtId="168" fontId="1" fillId="5" borderId="25" xfId="0" applyNumberFormat="1" applyFont="1" applyFill="1" applyBorder="1" applyAlignment="1" applyProtection="1">
      <alignment horizontal="left" vertical="center" wrapText="1"/>
    </xf>
    <xf numFmtId="168" fontId="1" fillId="5" borderId="19" xfId="0" applyNumberFormat="1" applyFont="1" applyFill="1" applyBorder="1" applyAlignment="1" applyProtection="1">
      <alignment horizontal="left" vertical="center" wrapText="1"/>
    </xf>
    <xf numFmtId="0" fontId="1" fillId="3" borderId="59" xfId="0" applyFont="1" applyFill="1" applyBorder="1" applyAlignment="1" applyProtection="1">
      <alignment vertical="top"/>
    </xf>
    <xf numFmtId="168" fontId="1" fillId="5" borderId="26" xfId="0" applyNumberFormat="1" applyFont="1" applyFill="1" applyBorder="1" applyAlignment="1" applyProtection="1">
      <alignment horizontal="left" vertical="center" wrapText="1"/>
    </xf>
    <xf numFmtId="168" fontId="1" fillId="5" borderId="13" xfId="0" applyNumberFormat="1" applyFont="1" applyFill="1" applyBorder="1" applyAlignment="1" applyProtection="1">
      <alignment horizontal="left" vertical="center" wrapText="1"/>
    </xf>
    <xf numFmtId="168" fontId="1" fillId="5" borderId="27" xfId="0" applyNumberFormat="1" applyFont="1" applyFill="1" applyBorder="1" applyAlignment="1" applyProtection="1">
      <alignment horizontal="left" vertical="center" wrapText="1"/>
    </xf>
    <xf numFmtId="168" fontId="1" fillId="5" borderId="47" xfId="0" applyNumberFormat="1" applyFont="1" applyFill="1" applyBorder="1" applyAlignment="1" applyProtection="1">
      <alignment horizontal="left" vertical="center" wrapText="1"/>
    </xf>
    <xf numFmtId="0" fontId="1" fillId="3" borderId="14" xfId="9" applyNumberFormat="1" applyFont="1" applyFill="1" applyBorder="1" applyAlignment="1" applyProtection="1">
      <alignment horizontal="right" vertical="top"/>
    </xf>
    <xf numFmtId="168" fontId="1" fillId="5" borderId="20" xfId="19" applyNumberFormat="1" applyFont="1" applyFill="1" applyBorder="1" applyAlignment="1" applyProtection="1">
      <alignment horizontal="center" vertical="center"/>
    </xf>
    <xf numFmtId="166" fontId="1" fillId="5" borderId="4" xfId="19" applyNumberFormat="1" applyFont="1" applyFill="1" applyBorder="1" applyAlignment="1" applyProtection="1">
      <alignment horizontal="center" vertical="center" wrapText="1"/>
    </xf>
    <xf numFmtId="0" fontId="6" fillId="3" borderId="24" xfId="19" applyNumberFormat="1" applyFont="1" applyFill="1" applyBorder="1" applyAlignment="1" applyProtection="1">
      <alignment vertical="top"/>
    </xf>
    <xf numFmtId="0" fontId="6" fillId="3" borderId="26" xfId="19" applyNumberFormat="1" applyFont="1" applyFill="1" applyBorder="1" applyAlignment="1" applyProtection="1">
      <alignment vertical="top"/>
    </xf>
    <xf numFmtId="168" fontId="1" fillId="5" borderId="13" xfId="21" applyNumberFormat="1" applyFont="1" applyFill="1" applyBorder="1" applyAlignment="1" applyProtection="1">
      <alignment horizontal="center" vertical="center"/>
    </xf>
    <xf numFmtId="168" fontId="1" fillId="5" borderId="29" xfId="19" applyNumberFormat="1" applyFont="1" applyFill="1" applyBorder="1" applyAlignment="1" applyProtection="1">
      <alignment horizontal="center" vertical="center"/>
    </xf>
    <xf numFmtId="166" fontId="1" fillId="5" borderId="13" xfId="19" applyNumberFormat="1" applyFont="1" applyFill="1" applyBorder="1" applyAlignment="1" applyProtection="1">
      <alignment horizontal="center" vertical="center" wrapText="1"/>
    </xf>
    <xf numFmtId="166" fontId="1" fillId="5" borderId="13" xfId="19" applyNumberFormat="1" applyFont="1" applyFill="1" applyBorder="1" applyAlignment="1" applyProtection="1">
      <alignment horizontal="center" vertical="center"/>
    </xf>
    <xf numFmtId="3" fontId="1" fillId="3" borderId="0" xfId="27" applyNumberFormat="1" applyFont="1" applyFill="1" applyAlignment="1" applyProtection="1">
      <alignment horizontal="right" vertical="top"/>
    </xf>
    <xf numFmtId="3" fontId="1" fillId="3" borderId="21" xfId="27" applyNumberFormat="1" applyFont="1" applyFill="1" applyBorder="1" applyAlignment="1" applyProtection="1">
      <alignment horizontal="center" vertical="center"/>
    </xf>
    <xf numFmtId="3" fontId="1" fillId="3" borderId="22" xfId="27" applyNumberFormat="1" applyFont="1" applyFill="1" applyBorder="1" applyAlignment="1" applyProtection="1">
      <alignment horizontal="center" vertical="center"/>
    </xf>
    <xf numFmtId="168" fontId="1" fillId="5" borderId="13" xfId="27" applyNumberFormat="1" applyFont="1" applyFill="1" applyBorder="1" applyAlignment="1" applyProtection="1">
      <alignment vertical="top" wrapText="1"/>
    </xf>
    <xf numFmtId="168" fontId="1" fillId="5" borderId="41" xfId="27" applyNumberFormat="1" applyFont="1" applyFill="1" applyBorder="1" applyAlignment="1" applyProtection="1">
      <alignment vertical="top" wrapText="1"/>
    </xf>
    <xf numFmtId="165" fontId="1" fillId="16" borderId="0" xfId="9" applyFont="1" applyFill="1" applyBorder="1" applyProtection="1"/>
    <xf numFmtId="0" fontId="6" fillId="3" borderId="0" xfId="0" applyFont="1" applyFill="1" applyBorder="1" applyAlignment="1" applyProtection="1">
      <alignment horizontal="center" vertical="center" wrapText="1"/>
    </xf>
    <xf numFmtId="0" fontId="6" fillId="3" borderId="57" xfId="0" applyFont="1" applyFill="1" applyBorder="1" applyAlignment="1" applyProtection="1">
      <alignment horizontal="center" vertical="center"/>
    </xf>
    <xf numFmtId="3" fontId="6" fillId="3" borderId="24" xfId="23" applyNumberFormat="1" applyFont="1" applyFill="1" applyBorder="1" applyAlignment="1" applyProtection="1">
      <alignment horizontal="center" vertical="center" wrapText="1"/>
    </xf>
    <xf numFmtId="3" fontId="6" fillId="3" borderId="4" xfId="24" applyNumberFormat="1" applyFont="1" applyFill="1" applyBorder="1" applyAlignment="1" applyProtection="1">
      <alignment horizontal="center" vertical="center" wrapText="1"/>
    </xf>
    <xf numFmtId="3" fontId="6" fillId="3" borderId="25" xfId="25" applyNumberFormat="1" applyFont="1" applyFill="1" applyBorder="1" applyAlignment="1" applyProtection="1">
      <alignment horizontal="center" vertical="center" wrapText="1"/>
    </xf>
    <xf numFmtId="3" fontId="6" fillId="3" borderId="19" xfId="23" applyNumberFormat="1" applyFont="1" applyFill="1" applyBorder="1" applyAlignment="1" applyProtection="1">
      <alignment horizontal="center" vertical="center" wrapText="1"/>
    </xf>
    <xf numFmtId="0" fontId="1" fillId="3" borderId="58" xfId="0" applyFont="1" applyFill="1" applyBorder="1" applyAlignment="1" applyProtection="1">
      <alignment horizontal="right" vertical="center"/>
    </xf>
    <xf numFmtId="0" fontId="1" fillId="3" borderId="59" xfId="0" applyFont="1" applyFill="1" applyBorder="1" applyAlignment="1" applyProtection="1">
      <alignment horizontal="right" vertical="center"/>
    </xf>
    <xf numFmtId="0" fontId="1" fillId="3" borderId="22" xfId="19" applyNumberFormat="1" applyFont="1" applyFill="1" applyBorder="1" applyAlignment="1" applyProtection="1">
      <alignment horizontal="center" vertical="center"/>
    </xf>
    <xf numFmtId="0" fontId="1" fillId="3" borderId="28" xfId="19" applyNumberFormat="1" applyFont="1" applyFill="1" applyBorder="1" applyAlignment="1" applyProtection="1">
      <alignment horizontal="center" vertical="center" wrapText="1"/>
    </xf>
    <xf numFmtId="0" fontId="1" fillId="3" borderId="23" xfId="19" applyNumberFormat="1" applyFont="1" applyFill="1" applyBorder="1" applyAlignment="1" applyProtection="1">
      <alignment horizontal="center" vertical="center"/>
    </xf>
    <xf numFmtId="0" fontId="6" fillId="3" borderId="36" xfId="9" applyNumberFormat="1" applyFont="1" applyFill="1" applyBorder="1" applyAlignment="1" applyProtection="1">
      <alignment vertical="top"/>
    </xf>
    <xf numFmtId="0" fontId="1" fillId="3" borderId="12" xfId="9" applyNumberFormat="1" applyFont="1" applyFill="1" applyBorder="1" applyAlignment="1" applyProtection="1">
      <alignment horizontal="center" vertical="center" wrapText="1"/>
    </xf>
    <xf numFmtId="0" fontId="1" fillId="3" borderId="12" xfId="9" applyNumberFormat="1" applyFont="1" applyFill="1" applyBorder="1" applyAlignment="1" applyProtection="1">
      <alignment vertical="top" wrapText="1"/>
    </xf>
    <xf numFmtId="9" fontId="1" fillId="3" borderId="12" xfId="9" applyNumberFormat="1" applyFont="1" applyFill="1" applyBorder="1" applyAlignment="1" applyProtection="1">
      <alignment horizontal="center" vertical="center" wrapText="1"/>
    </xf>
    <xf numFmtId="0" fontId="1" fillId="3" borderId="37" xfId="9" applyNumberFormat="1" applyFont="1" applyFill="1" applyBorder="1" applyAlignment="1" applyProtection="1">
      <alignment vertical="top"/>
    </xf>
    <xf numFmtId="0" fontId="1" fillId="0" borderId="22" xfId="9" applyNumberFormat="1" applyFont="1" applyFill="1" applyBorder="1" applyAlignment="1" applyProtection="1">
      <alignment horizontal="center" vertical="center"/>
    </xf>
    <xf numFmtId="0" fontId="1" fillId="0" borderId="22" xfId="9" applyNumberFormat="1" applyFont="1" applyFill="1" applyBorder="1" applyAlignment="1" applyProtection="1">
      <alignment horizontal="center" vertical="center" wrapText="1"/>
    </xf>
    <xf numFmtId="0" fontId="1" fillId="0" borderId="23" xfId="9" applyNumberFormat="1" applyFont="1" applyFill="1" applyBorder="1" applyAlignment="1" applyProtection="1">
      <alignment horizontal="center" vertical="center"/>
    </xf>
    <xf numFmtId="3" fontId="1" fillId="3" borderId="22" xfId="27" applyNumberFormat="1" applyFont="1" applyFill="1" applyBorder="1" applyAlignment="1" applyProtection="1">
      <alignment horizontal="center" vertical="center" wrapText="1"/>
    </xf>
    <xf numFmtId="3" fontId="1" fillId="3" borderId="23" xfId="27" applyNumberFormat="1" applyFont="1" applyFill="1" applyBorder="1" applyAlignment="1" applyProtection="1">
      <alignment horizontal="center" vertical="center"/>
    </xf>
    <xf numFmtId="168" fontId="1" fillId="5" borderId="30" xfId="27" applyNumberFormat="1" applyFont="1" applyFill="1" applyBorder="1" applyAlignment="1" applyProtection="1">
      <alignment horizontal="center" vertical="center" wrapText="1"/>
    </xf>
    <xf numFmtId="168" fontId="1" fillId="5" borderId="37" xfId="27" applyNumberFormat="1" applyFont="1" applyFill="1" applyBorder="1" applyAlignment="1" applyProtection="1">
      <alignment horizontal="center" vertical="center" wrapText="1"/>
    </xf>
    <xf numFmtId="0" fontId="6" fillId="3" borderId="0" xfId="0" applyFont="1" applyFill="1" applyAlignment="1" applyProtection="1">
      <alignment horizontal="right" vertical="top"/>
    </xf>
    <xf numFmtId="0" fontId="6" fillId="3" borderId="0" xfId="0" applyFont="1" applyFill="1" applyAlignment="1" applyProtection="1"/>
    <xf numFmtId="0" fontId="5" fillId="3" borderId="0" xfId="0" applyFont="1" applyFill="1" applyBorder="1" applyAlignment="1" applyProtection="1">
      <alignment vertical="top" wrapText="1"/>
    </xf>
    <xf numFmtId="0" fontId="1" fillId="4" borderId="3" xfId="0" applyFont="1" applyFill="1" applyBorder="1" applyAlignment="1" applyProtection="1">
      <alignment vertical="top" wrapText="1"/>
      <protection locked="0"/>
    </xf>
    <xf numFmtId="1" fontId="1" fillId="3" borderId="2" xfId="0" applyNumberFormat="1" applyFont="1" applyFill="1" applyBorder="1" applyAlignment="1" applyProtection="1">
      <alignment horizontal="right" vertical="top" wrapText="1"/>
    </xf>
    <xf numFmtId="1" fontId="1" fillId="3" borderId="0" xfId="0" applyNumberFormat="1" applyFont="1" applyFill="1" applyBorder="1" applyAlignment="1" applyProtection="1">
      <alignment vertical="top"/>
    </xf>
    <xf numFmtId="0" fontId="5" fillId="3" borderId="0" xfId="0" applyFont="1" applyFill="1" applyAlignment="1" applyProtection="1">
      <alignment horizontal="right" vertical="top"/>
    </xf>
    <xf numFmtId="0" fontId="6" fillId="0" borderId="0" xfId="0" applyFont="1" applyFill="1" applyAlignment="1" applyProtection="1">
      <alignment wrapText="1"/>
    </xf>
    <xf numFmtId="0" fontId="1" fillId="3" borderId="2" xfId="0" applyFont="1" applyFill="1" applyBorder="1" applyAlignment="1" applyProtection="1">
      <alignment horizontal="right" vertical="top" wrapText="1"/>
    </xf>
    <xf numFmtId="43" fontId="1" fillId="4" borderId="19" xfId="3" applyFont="1" applyFill="1" applyBorder="1" applyAlignment="1" applyProtection="1">
      <alignment vertical="top"/>
      <protection locked="0"/>
    </xf>
    <xf numFmtId="0" fontId="1" fillId="3" borderId="3" xfId="0" applyFont="1" applyFill="1" applyBorder="1" applyAlignment="1" applyProtection="1">
      <alignment vertical="top"/>
    </xf>
    <xf numFmtId="10" fontId="1" fillId="4" borderId="2" xfId="3" applyNumberFormat="1" applyFont="1" applyFill="1" applyBorder="1" applyAlignment="1" applyProtection="1">
      <alignment vertical="top"/>
      <protection locked="0"/>
    </xf>
    <xf numFmtId="9" fontId="1" fillId="5" borderId="4" xfId="18" applyFont="1" applyFill="1" applyBorder="1" applyAlignment="1" applyProtection="1">
      <alignment horizontal="center" vertical="center" wrapText="1"/>
    </xf>
    <xf numFmtId="43" fontId="1" fillId="4" borderId="42" xfId="3" applyFont="1" applyFill="1" applyBorder="1" applyAlignment="1" applyProtection="1">
      <alignment vertical="top"/>
      <protection locked="0"/>
    </xf>
    <xf numFmtId="0" fontId="1" fillId="2" borderId="19" xfId="0" applyFont="1" applyFill="1" applyBorder="1" applyProtection="1"/>
    <xf numFmtId="43" fontId="1" fillId="3" borderId="0" xfId="3" applyFont="1" applyFill="1" applyBorder="1" applyAlignment="1" applyProtection="1">
      <alignment vertical="top"/>
    </xf>
    <xf numFmtId="43" fontId="1" fillId="4" borderId="47" xfId="3" applyFont="1" applyFill="1" applyBorder="1" applyAlignment="1" applyProtection="1">
      <alignment vertical="top"/>
      <protection locked="0"/>
    </xf>
    <xf numFmtId="10" fontId="1" fillId="4" borderId="54" xfId="3" applyNumberFormat="1" applyFont="1" applyFill="1" applyBorder="1" applyAlignment="1" applyProtection="1">
      <alignment vertical="top"/>
      <protection locked="0"/>
    </xf>
    <xf numFmtId="9" fontId="1" fillId="5" borderId="13" xfId="18" applyFont="1" applyFill="1" applyBorder="1" applyAlignment="1" applyProtection="1">
      <alignment horizontal="center" vertical="center" wrapText="1"/>
    </xf>
    <xf numFmtId="43" fontId="1" fillId="4" borderId="41" xfId="3" applyFont="1" applyFill="1" applyBorder="1" applyAlignment="1" applyProtection="1">
      <alignment vertical="top"/>
      <protection locked="0"/>
    </xf>
    <xf numFmtId="0" fontId="16" fillId="3" borderId="0" xfId="0" applyFont="1" applyFill="1" applyBorder="1" applyAlignment="1" applyProtection="1">
      <alignment vertical="top"/>
    </xf>
    <xf numFmtId="0" fontId="6" fillId="3" borderId="33" xfId="0" applyFont="1" applyFill="1" applyBorder="1" applyAlignment="1" applyProtection="1">
      <alignment horizontal="center" vertical="top"/>
    </xf>
    <xf numFmtId="0" fontId="6" fillId="3" borderId="16" xfId="0" applyFont="1" applyFill="1" applyBorder="1" applyAlignment="1" applyProtection="1">
      <alignment horizontal="center" vertical="top" wrapText="1"/>
    </xf>
    <xf numFmtId="0" fontId="1" fillId="0" borderId="24" xfId="0" applyFont="1" applyFill="1" applyBorder="1" applyAlignment="1" applyProtection="1">
      <alignment vertical="top"/>
    </xf>
    <xf numFmtId="10" fontId="1" fillId="4" borderId="4" xfId="3" applyNumberFormat="1" applyFont="1" applyFill="1" applyBorder="1" applyAlignment="1" applyProtection="1">
      <alignment vertical="top"/>
      <protection locked="0"/>
    </xf>
    <xf numFmtId="0" fontId="1" fillId="2" borderId="6" xfId="0" applyFont="1" applyFill="1" applyBorder="1" applyProtection="1"/>
    <xf numFmtId="0" fontId="6" fillId="2" borderId="5" xfId="0" applyFont="1" applyFill="1" applyBorder="1" applyProtection="1"/>
    <xf numFmtId="0" fontId="1" fillId="2" borderId="5" xfId="0" applyFont="1" applyFill="1" applyBorder="1" applyProtection="1"/>
    <xf numFmtId="0" fontId="1" fillId="0" borderId="26" xfId="0" applyFont="1" applyFill="1" applyBorder="1" applyAlignment="1" applyProtection="1">
      <alignment vertical="top"/>
    </xf>
    <xf numFmtId="10" fontId="1" fillId="4" borderId="13" xfId="3" applyNumberFormat="1" applyFont="1" applyFill="1" applyBorder="1" applyAlignment="1" applyProtection="1">
      <alignment vertical="top"/>
      <protection locked="0"/>
    </xf>
    <xf numFmtId="0" fontId="1" fillId="3" borderId="0" xfId="0" applyFont="1" applyFill="1" applyAlignment="1" applyProtection="1">
      <alignment horizontal="center" vertical="center"/>
    </xf>
    <xf numFmtId="14" fontId="1" fillId="2" borderId="0" xfId="0" applyNumberFormat="1"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168" fontId="1" fillId="8" borderId="8" xfId="0" applyNumberFormat="1" applyFont="1" applyFill="1" applyBorder="1" applyAlignment="1" applyProtection="1">
      <alignment horizontal="center" vertical="center" wrapText="1"/>
    </xf>
    <xf numFmtId="0" fontId="6" fillId="3" borderId="46" xfId="0" applyFont="1" applyFill="1" applyBorder="1" applyAlignment="1" applyProtection="1">
      <alignment vertical="top" wrapText="1"/>
    </xf>
    <xf numFmtId="0" fontId="1" fillId="5" borderId="0" xfId="0" applyNumberFormat="1" applyFont="1" applyFill="1" applyBorder="1" applyAlignment="1" applyProtection="1">
      <alignment horizontal="right" vertical="top" wrapText="1"/>
    </xf>
    <xf numFmtId="0" fontId="6" fillId="3" borderId="0" xfId="0" applyFont="1" applyFill="1" applyBorder="1" applyAlignment="1" applyProtection="1"/>
    <xf numFmtId="0" fontId="6" fillId="3" borderId="40" xfId="0" applyFont="1" applyFill="1" applyBorder="1" applyAlignment="1" applyProtection="1">
      <alignment vertical="top"/>
    </xf>
    <xf numFmtId="0" fontId="6" fillId="3" borderId="32" xfId="0" applyFont="1" applyFill="1" applyBorder="1" applyAlignment="1" applyProtection="1">
      <alignment horizontal="center" vertical="top"/>
    </xf>
    <xf numFmtId="0" fontId="6" fillId="3" borderId="32" xfId="0" applyFont="1" applyFill="1" applyBorder="1" applyAlignment="1" applyProtection="1">
      <alignment horizontal="center" vertical="top" wrapText="1"/>
    </xf>
    <xf numFmtId="0" fontId="6" fillId="3" borderId="17" xfId="0" applyFont="1" applyFill="1" applyBorder="1" applyAlignment="1" applyProtection="1">
      <alignment horizontal="center" vertical="top"/>
    </xf>
    <xf numFmtId="0" fontId="1" fillId="3" borderId="56" xfId="0" applyFont="1" applyFill="1" applyBorder="1" applyAlignment="1" applyProtection="1">
      <alignment vertical="top"/>
    </xf>
    <xf numFmtId="43" fontId="1" fillId="5" borderId="5" xfId="0" applyNumberFormat="1" applyFont="1" applyFill="1" applyBorder="1" applyAlignment="1" applyProtection="1">
      <alignment horizontal="center" vertical="top" wrapText="1"/>
    </xf>
    <xf numFmtId="9" fontId="1" fillId="4" borderId="6" xfId="18" applyFont="1" applyFill="1" applyBorder="1" applyAlignment="1" applyProtection="1">
      <alignment horizontal="center" vertical="top"/>
      <protection locked="0"/>
    </xf>
    <xf numFmtId="9" fontId="1" fillId="5" borderId="55" xfId="0" applyNumberFormat="1" applyFont="1" applyFill="1" applyBorder="1" applyAlignment="1" applyProtection="1">
      <alignment horizontal="center" vertical="top" wrapText="1"/>
    </xf>
    <xf numFmtId="9" fontId="1" fillId="4" borderId="19" xfId="18" applyFont="1" applyFill="1" applyBorder="1" applyAlignment="1" applyProtection="1">
      <alignment horizontal="center" vertical="top"/>
      <protection locked="0"/>
    </xf>
    <xf numFmtId="43" fontId="1" fillId="5" borderId="13" xfId="0" applyNumberFormat="1" applyFont="1" applyFill="1" applyBorder="1" applyAlignment="1" applyProtection="1">
      <alignment horizontal="center" vertical="top" wrapText="1"/>
    </xf>
    <xf numFmtId="9" fontId="1" fillId="4" borderId="47" xfId="18" applyFont="1" applyFill="1" applyBorder="1" applyAlignment="1" applyProtection="1">
      <alignment horizontal="center" vertical="top"/>
      <protection locked="0"/>
    </xf>
    <xf numFmtId="0" fontId="16" fillId="3" borderId="0" xfId="0" applyFont="1" applyFill="1" applyAlignment="1" applyProtection="1">
      <alignment vertical="top"/>
    </xf>
    <xf numFmtId="0" fontId="1" fillId="5" borderId="4" xfId="0" applyFont="1" applyFill="1" applyBorder="1" applyAlignment="1" applyProtection="1">
      <alignment vertical="top"/>
    </xf>
    <xf numFmtId="0" fontId="1" fillId="5" borderId="13" xfId="0" applyFont="1" applyFill="1" applyBorder="1" applyAlignment="1" applyProtection="1">
      <alignment vertical="top"/>
    </xf>
    <xf numFmtId="0" fontId="1" fillId="3" borderId="0" xfId="0" applyFont="1" applyFill="1" applyBorder="1" applyAlignment="1" applyProtection="1">
      <alignment vertical="center" wrapText="1"/>
    </xf>
    <xf numFmtId="14" fontId="1" fillId="2" borderId="0" xfId="0" applyNumberFormat="1" applyFont="1" applyFill="1" applyBorder="1" applyAlignment="1" applyProtection="1">
      <alignment vertical="center"/>
    </xf>
    <xf numFmtId="0" fontId="1" fillId="3" borderId="0" xfId="0" applyFont="1" applyFill="1" applyAlignment="1" applyProtection="1">
      <alignment vertical="center"/>
    </xf>
    <xf numFmtId="0" fontId="1" fillId="3"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center" vertical="center"/>
    </xf>
    <xf numFmtId="1" fontId="6" fillId="3" borderId="11" xfId="0" applyNumberFormat="1" applyFont="1" applyFill="1" applyBorder="1" applyAlignment="1" applyProtection="1">
      <alignment horizontal="right" vertical="top" wrapText="1"/>
    </xf>
    <xf numFmtId="168" fontId="1" fillId="5" borderId="13" xfId="0" applyNumberFormat="1" applyFont="1" applyFill="1" applyBorder="1" applyAlignment="1" applyProtection="1">
      <alignment horizontal="center" vertical="top" wrapText="1"/>
    </xf>
    <xf numFmtId="10" fontId="1" fillId="5" borderId="27" xfId="0" applyNumberFormat="1" applyFont="1" applyFill="1" applyBorder="1" applyAlignment="1" applyProtection="1">
      <alignment horizontal="center" vertical="top" wrapText="1"/>
    </xf>
    <xf numFmtId="0" fontId="9" fillId="2" borderId="0" xfId="10" applyNumberFormat="1" applyFont="1" applyFill="1" applyAlignment="1" applyProtection="1">
      <alignment horizontal="center" vertical="top" wrapText="1"/>
    </xf>
    <xf numFmtId="14" fontId="1" fillId="5" borderId="6" xfId="9" applyNumberFormat="1" applyFont="1" applyFill="1" applyBorder="1" applyAlignment="1" applyProtection="1">
      <alignment horizontal="center" vertical="top" wrapText="1"/>
    </xf>
    <xf numFmtId="0" fontId="33" fillId="16" borderId="0" xfId="9" applyNumberFormat="1" applyFont="1" applyFill="1" applyAlignment="1" applyProtection="1"/>
    <xf numFmtId="0" fontId="33" fillId="3" borderId="0" xfId="9" applyNumberFormat="1" applyFont="1" applyFill="1" applyAlignment="1" applyProtection="1">
      <alignment vertical="top"/>
    </xf>
    <xf numFmtId="0" fontId="1" fillId="5" borderId="0" xfId="9" applyNumberFormat="1" applyFont="1" applyFill="1" applyBorder="1" applyAlignment="1" applyProtection="1">
      <alignment horizontal="center" vertical="top" wrapText="1"/>
    </xf>
    <xf numFmtId="0" fontId="1" fillId="3" borderId="2" xfId="19" applyNumberFormat="1" applyFont="1" applyFill="1" applyBorder="1" applyAlignment="1" applyProtection="1">
      <alignment horizontal="right" vertical="top" wrapText="1"/>
    </xf>
    <xf numFmtId="43" fontId="1" fillId="4" borderId="4" xfId="3" applyFont="1" applyFill="1" applyBorder="1" applyAlignment="1" applyProtection="1">
      <alignment vertical="top" wrapText="1"/>
      <protection locked="0"/>
    </xf>
    <xf numFmtId="168" fontId="1" fillId="5" borderId="4" xfId="21" applyNumberFormat="1" applyFont="1" applyFill="1" applyBorder="1" applyAlignment="1" applyProtection="1">
      <alignment horizontal="center" vertical="top"/>
    </xf>
    <xf numFmtId="0" fontId="5" fillId="3" borderId="0" xfId="19" applyNumberFormat="1" applyFont="1" applyFill="1" applyBorder="1" applyAlignment="1" applyProtection="1">
      <alignment vertical="top" wrapText="1"/>
    </xf>
    <xf numFmtId="168" fontId="1" fillId="5" borderId="20" xfId="19" applyNumberFormat="1" applyFont="1" applyFill="1" applyBorder="1" applyAlignment="1" applyProtection="1">
      <alignment horizontal="center" vertical="center" wrapText="1"/>
    </xf>
    <xf numFmtId="168" fontId="1" fillId="5" borderId="4" xfId="0" applyNumberFormat="1" applyFont="1" applyFill="1" applyBorder="1" applyAlignment="1" applyProtection="1">
      <alignment horizontal="center" vertical="center"/>
    </xf>
    <xf numFmtId="168" fontId="1" fillId="5" borderId="30" xfId="27" applyNumberFormat="1" applyFont="1" applyFill="1" applyBorder="1" applyAlignment="1" applyProtection="1">
      <alignment horizontal="center" vertical="top" wrapText="1"/>
    </xf>
    <xf numFmtId="168" fontId="1" fillId="5" borderId="37" xfId="27" applyNumberFormat="1" applyFont="1" applyFill="1" applyBorder="1" applyAlignment="1" applyProtection="1">
      <alignment horizontal="center" vertical="top" wrapText="1"/>
    </xf>
    <xf numFmtId="165" fontId="34" fillId="16" borderId="0" xfId="9" applyFont="1" applyFill="1" applyAlignment="1" applyProtection="1">
      <alignment horizontal="right" wrapText="1"/>
    </xf>
    <xf numFmtId="3" fontId="1" fillId="3" borderId="0" xfId="27" applyNumberFormat="1" applyFont="1" applyFill="1" applyBorder="1" applyAlignment="1" applyProtection="1">
      <alignment horizontal="right" vertical="top"/>
    </xf>
    <xf numFmtId="3" fontId="1" fillId="3" borderId="0" xfId="27" applyNumberFormat="1" applyFont="1" applyFill="1" applyBorder="1" applyAlignment="1" applyProtection="1">
      <alignment vertical="top"/>
    </xf>
    <xf numFmtId="0" fontId="19" fillId="0" borderId="0" xfId="0" applyFont="1" applyProtection="1"/>
    <xf numFmtId="0" fontId="19" fillId="3" borderId="0" xfId="0" applyFont="1" applyFill="1" applyProtection="1"/>
    <xf numFmtId="0" fontId="22" fillId="3" borderId="0" xfId="0" applyFont="1" applyFill="1" applyBorder="1" applyAlignment="1" applyProtection="1">
      <alignment horizontal="right" vertical="top" wrapText="1"/>
    </xf>
    <xf numFmtId="0" fontId="19" fillId="2" borderId="0" xfId="0" applyFont="1" applyFill="1" applyProtection="1"/>
    <xf numFmtId="0" fontId="5" fillId="3" borderId="0" xfId="0" applyFont="1" applyFill="1" applyBorder="1" applyAlignment="1" applyProtection="1">
      <alignment wrapText="1"/>
    </xf>
    <xf numFmtId="0" fontId="5" fillId="0" borderId="0" xfId="0" applyFont="1" applyProtection="1"/>
    <xf numFmtId="0" fontId="5" fillId="3" borderId="0" xfId="0" applyFont="1" applyFill="1" applyProtection="1"/>
    <xf numFmtId="0" fontId="36" fillId="0" borderId="0" xfId="0" applyFont="1" applyProtection="1"/>
    <xf numFmtId="0" fontId="18" fillId="3" borderId="1" xfId="0" applyFont="1" applyFill="1" applyBorder="1" applyAlignment="1" applyProtection="1">
      <alignment horizontal="right" vertical="top" wrapText="1" readingOrder="2"/>
    </xf>
    <xf numFmtId="0" fontId="18" fillId="3" borderId="0" xfId="0" applyFont="1" applyFill="1" applyBorder="1" applyAlignment="1" applyProtection="1">
      <alignment horizontal="right" vertical="top" wrapText="1" readingOrder="2"/>
    </xf>
    <xf numFmtId="0" fontId="1" fillId="4" borderId="6" xfId="0" applyFont="1" applyFill="1" applyBorder="1" applyAlignment="1" applyProtection="1">
      <alignment vertical="top" wrapText="1"/>
      <protection locked="0"/>
    </xf>
    <xf numFmtId="1" fontId="1" fillId="4" borderId="38" xfId="0" applyNumberFormat="1" applyFont="1" applyFill="1" applyBorder="1" applyAlignment="1" applyProtection="1">
      <alignment vertical="top" wrapText="1"/>
      <protection locked="0"/>
    </xf>
    <xf numFmtId="1" fontId="1" fillId="3" borderId="0" xfId="0" applyNumberFormat="1" applyFont="1" applyFill="1" applyBorder="1" applyAlignment="1" applyProtection="1">
      <alignment vertical="top" wrapText="1"/>
    </xf>
    <xf numFmtId="0" fontId="1" fillId="4" borderId="19" xfId="0" applyFont="1" applyFill="1" applyBorder="1" applyAlignment="1" applyProtection="1">
      <alignment vertical="top" wrapText="1"/>
      <protection locked="0"/>
    </xf>
    <xf numFmtId="2" fontId="1" fillId="4" borderId="20" xfId="0" applyNumberFormat="1" applyFont="1" applyFill="1" applyBorder="1" applyAlignment="1" applyProtection="1">
      <alignment vertical="top" wrapText="1"/>
      <protection locked="0"/>
    </xf>
    <xf numFmtId="2" fontId="1" fillId="3" borderId="0" xfId="0" applyNumberFormat="1" applyFont="1" applyFill="1" applyBorder="1" applyAlignment="1" applyProtection="1">
      <alignment vertical="top" wrapText="1"/>
    </xf>
    <xf numFmtId="1" fontId="1" fillId="4" borderId="20" xfId="0" applyNumberFormat="1" applyFont="1" applyFill="1" applyBorder="1" applyAlignment="1" applyProtection="1">
      <alignment vertical="top" wrapText="1"/>
      <protection locked="0"/>
    </xf>
    <xf numFmtId="1" fontId="1" fillId="3" borderId="0" xfId="0" applyNumberFormat="1" applyFont="1" applyFill="1" applyAlignment="1" applyProtection="1">
      <alignment vertical="top" wrapText="1"/>
    </xf>
    <xf numFmtId="0" fontId="36" fillId="0" borderId="0" xfId="0" applyFont="1" applyAlignment="1" applyProtection="1">
      <alignment wrapText="1"/>
    </xf>
    <xf numFmtId="1" fontId="18" fillId="3" borderId="1" xfId="0" applyNumberFormat="1" applyFont="1" applyFill="1" applyBorder="1" applyAlignment="1" applyProtection="1">
      <alignment horizontal="right" vertical="top" wrapText="1" readingOrder="2"/>
    </xf>
    <xf numFmtId="1" fontId="18" fillId="3" borderId="0" xfId="0" applyNumberFormat="1" applyFont="1" applyFill="1" applyBorder="1" applyAlignment="1" applyProtection="1">
      <alignment horizontal="right" vertical="top" wrapText="1" readingOrder="2"/>
    </xf>
    <xf numFmtId="2" fontId="1" fillId="4" borderId="38" xfId="0" applyNumberFormat="1" applyFont="1" applyFill="1" applyBorder="1" applyAlignment="1" applyProtection="1">
      <alignment vertical="top" wrapText="1"/>
      <protection locked="0"/>
    </xf>
    <xf numFmtId="0" fontId="1" fillId="4" borderId="20" xfId="0" applyNumberFormat="1" applyFont="1" applyFill="1" applyBorder="1" applyAlignment="1" applyProtection="1">
      <alignment vertical="top" wrapText="1"/>
      <protection locked="0"/>
    </xf>
    <xf numFmtId="0" fontId="1" fillId="4" borderId="20" xfId="0" applyFont="1" applyFill="1" applyBorder="1" applyAlignment="1" applyProtection="1">
      <alignment vertical="top" wrapText="1"/>
      <protection locked="0"/>
    </xf>
    <xf numFmtId="0" fontId="6" fillId="3" borderId="7" xfId="0" applyFont="1" applyFill="1" applyBorder="1" applyAlignment="1" applyProtection="1">
      <alignment vertical="center" wrapText="1"/>
    </xf>
    <xf numFmtId="43" fontId="1" fillId="4" borderId="8" xfId="3" applyFont="1" applyFill="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6" fillId="3" borderId="4" xfId="0" applyFont="1" applyFill="1" applyBorder="1" applyAlignment="1" applyProtection="1">
      <alignment horizontal="right" vertical="center" wrapText="1"/>
    </xf>
    <xf numFmtId="0" fontId="6" fillId="3" borderId="4" xfId="0" applyFont="1" applyFill="1" applyBorder="1" applyAlignment="1" applyProtection="1">
      <alignment horizontal="center" vertical="center"/>
    </xf>
    <xf numFmtId="3" fontId="6" fillId="3" borderId="5" xfId="0" applyNumberFormat="1" applyFont="1" applyFill="1" applyBorder="1" applyAlignment="1" applyProtection="1">
      <alignment horizontal="right" vertical="top" wrapText="1"/>
    </xf>
    <xf numFmtId="3" fontId="6" fillId="3" borderId="4" xfId="0" applyNumberFormat="1" applyFont="1" applyFill="1" applyBorder="1" applyAlignment="1" applyProtection="1">
      <alignment horizontal="right" vertical="top" wrapText="1"/>
    </xf>
    <xf numFmtId="1" fontId="1" fillId="4" borderId="38" xfId="0" applyNumberFormat="1" applyFont="1" applyFill="1" applyBorder="1" applyAlignment="1" applyProtection="1">
      <alignment vertical="top"/>
      <protection locked="0"/>
    </xf>
    <xf numFmtId="0" fontId="1" fillId="4" borderId="20" xfId="0" applyFont="1" applyFill="1" applyBorder="1" applyAlignment="1" applyProtection="1">
      <alignment vertical="top"/>
      <protection locked="0"/>
    </xf>
    <xf numFmtId="0" fontId="36" fillId="0" borderId="0" xfId="0" applyFont="1" applyAlignment="1" applyProtection="1">
      <alignment horizontal="left" indent="4" readingOrder="1"/>
    </xf>
    <xf numFmtId="0" fontId="1" fillId="4" borderId="38" xfId="0" applyFont="1" applyFill="1" applyBorder="1" applyAlignment="1" applyProtection="1">
      <alignment vertical="top"/>
      <protection locked="0"/>
    </xf>
    <xf numFmtId="0" fontId="1" fillId="4" borderId="38" xfId="0" applyFont="1" applyFill="1" applyBorder="1" applyAlignment="1" applyProtection="1">
      <alignment vertical="top" wrapText="1"/>
      <protection locked="0"/>
    </xf>
    <xf numFmtId="0" fontId="37" fillId="4" borderId="19" xfId="0" applyFont="1" applyFill="1" applyBorder="1" applyAlignment="1" applyProtection="1">
      <alignment vertical="top"/>
      <protection locked="0"/>
    </xf>
    <xf numFmtId="49" fontId="1" fillId="4" borderId="20" xfId="0" applyNumberFormat="1" applyFont="1" applyFill="1" applyBorder="1" applyAlignment="1" applyProtection="1">
      <alignment vertical="top" wrapText="1"/>
      <protection locked="0"/>
    </xf>
    <xf numFmtId="9" fontId="1" fillId="4" borderId="20" xfId="0" applyNumberFormat="1" applyFont="1" applyFill="1" applyBorder="1" applyAlignment="1" applyProtection="1">
      <alignment vertical="top" wrapText="1"/>
      <protection locked="0"/>
    </xf>
    <xf numFmtId="0" fontId="12" fillId="3" borderId="7" xfId="0" applyFont="1" applyFill="1" applyBorder="1" applyAlignment="1" applyProtection="1">
      <alignment vertical="top" wrapText="1"/>
    </xf>
    <xf numFmtId="43" fontId="1" fillId="4" borderId="8" xfId="3" applyFont="1" applyFill="1" applyBorder="1" applyAlignment="1" applyProtection="1">
      <alignment vertical="top"/>
      <protection locked="0"/>
    </xf>
    <xf numFmtId="0" fontId="12" fillId="3" borderId="40" xfId="0" applyFont="1" applyFill="1" applyBorder="1" applyAlignment="1" applyProtection="1">
      <alignment vertical="top" wrapText="1"/>
    </xf>
    <xf numFmtId="1" fontId="12" fillId="3" borderId="7" xfId="0" applyNumberFormat="1" applyFont="1" applyFill="1" applyBorder="1" applyAlignment="1" applyProtection="1">
      <alignment horizontal="right" vertical="top" wrapText="1"/>
    </xf>
    <xf numFmtId="168" fontId="1" fillId="5" borderId="8" xfId="0" applyNumberFormat="1" applyFont="1" applyFill="1" applyBorder="1" applyAlignment="1" applyProtection="1">
      <alignment horizontal="right" vertical="top" wrapText="1"/>
    </xf>
    <xf numFmtId="2" fontId="6" fillId="3" borderId="21" xfId="0" applyNumberFormat="1" applyFont="1" applyFill="1" applyBorder="1" applyAlignment="1" applyProtection="1">
      <alignment horizontal="right" vertical="top" wrapText="1"/>
    </xf>
    <xf numFmtId="2" fontId="6" fillId="3" borderId="22" xfId="0" applyNumberFormat="1" applyFont="1" applyFill="1" applyBorder="1" applyAlignment="1" applyProtection="1">
      <alignment horizontal="right" vertical="top" wrapText="1"/>
    </xf>
    <xf numFmtId="2" fontId="6" fillId="3" borderId="33" xfId="0" applyNumberFormat="1" applyFont="1" applyFill="1" applyBorder="1" applyAlignment="1" applyProtection="1">
      <alignment horizontal="right" vertical="top" wrapText="1"/>
    </xf>
    <xf numFmtId="2" fontId="6" fillId="3" borderId="16" xfId="0" applyNumberFormat="1" applyFont="1" applyFill="1" applyBorder="1" applyAlignment="1" applyProtection="1">
      <alignment horizontal="right" vertical="top" wrapText="1"/>
    </xf>
    <xf numFmtId="2" fontId="1" fillId="3" borderId="26" xfId="0" applyNumberFormat="1" applyFont="1" applyFill="1" applyBorder="1" applyAlignment="1" applyProtection="1">
      <alignment horizontal="right" vertical="top" wrapText="1"/>
    </xf>
    <xf numFmtId="2" fontId="1" fillId="3" borderId="13" xfId="0" applyNumberFormat="1" applyFont="1" applyFill="1" applyBorder="1" applyAlignment="1" applyProtection="1">
      <alignment horizontal="right" vertical="top" wrapText="1"/>
    </xf>
    <xf numFmtId="168" fontId="1" fillId="5" borderId="27"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left" vertical="center"/>
    </xf>
    <xf numFmtId="0" fontId="18" fillId="3" borderId="12" xfId="0" applyFont="1" applyFill="1" applyBorder="1" applyAlignment="1" applyProtection="1">
      <alignment horizontal="right" vertical="top" wrapText="1" readingOrder="2"/>
    </xf>
    <xf numFmtId="0" fontId="19" fillId="3" borderId="12" xfId="0" applyFont="1" applyFill="1" applyBorder="1" applyProtection="1"/>
    <xf numFmtId="165" fontId="19" fillId="3" borderId="0" xfId="9" applyFont="1" applyFill="1" applyBorder="1" applyProtection="1"/>
    <xf numFmtId="165" fontId="19" fillId="16" borderId="0" xfId="9" applyFont="1" applyFill="1" applyProtection="1"/>
    <xf numFmtId="165" fontId="19" fillId="3" borderId="0" xfId="9" applyFont="1" applyFill="1" applyProtection="1"/>
    <xf numFmtId="0" fontId="19" fillId="3" borderId="0" xfId="0" applyFont="1" applyFill="1" applyBorder="1" applyProtection="1"/>
    <xf numFmtId="0" fontId="18" fillId="3" borderId="1" xfId="0" applyNumberFormat="1" applyFont="1" applyFill="1" applyBorder="1" applyAlignment="1" applyProtection="1">
      <alignment horizontal="right" vertical="top" wrapText="1" readingOrder="2"/>
    </xf>
    <xf numFmtId="0" fontId="18" fillId="3" borderId="0" xfId="0" applyNumberFormat="1" applyFont="1" applyFill="1" applyBorder="1" applyAlignment="1" applyProtection="1">
      <alignment horizontal="right" vertical="top" wrapText="1" readingOrder="2"/>
    </xf>
    <xf numFmtId="0" fontId="1" fillId="4" borderId="38" xfId="0" applyNumberFormat="1" applyFont="1" applyFill="1" applyBorder="1" applyAlignment="1" applyProtection="1">
      <alignment vertical="top"/>
      <protection locked="0"/>
    </xf>
    <xf numFmtId="0" fontId="1" fillId="4" borderId="5" xfId="0" applyNumberFormat="1" applyFont="1" applyFill="1" applyBorder="1" applyAlignment="1" applyProtection="1">
      <alignment vertical="top" wrapText="1"/>
      <protection locked="0"/>
    </xf>
    <xf numFmtId="0" fontId="1" fillId="4" borderId="38" xfId="0" applyNumberFormat="1" applyFont="1" applyFill="1" applyBorder="1" applyAlignment="1" applyProtection="1">
      <alignment vertical="top" wrapText="1"/>
      <protection locked="0"/>
    </xf>
    <xf numFmtId="0" fontId="1" fillId="4" borderId="4" xfId="0" applyNumberFormat="1" applyFont="1" applyFill="1" applyBorder="1" applyAlignment="1" applyProtection="1">
      <alignment vertical="top" wrapText="1"/>
      <protection locked="0"/>
    </xf>
    <xf numFmtId="3" fontId="1" fillId="3" borderId="0" xfId="0" applyNumberFormat="1" applyFont="1" applyFill="1" applyAlignment="1" applyProtection="1">
      <alignment vertical="top"/>
    </xf>
    <xf numFmtId="3" fontId="6" fillId="3" borderId="0" xfId="0" applyNumberFormat="1" applyFont="1" applyFill="1" applyAlignment="1" applyProtection="1">
      <alignment vertical="top"/>
    </xf>
    <xf numFmtId="165" fontId="5" fillId="3" borderId="0" xfId="9" applyFont="1" applyFill="1" applyBorder="1" applyProtection="1"/>
    <xf numFmtId="3" fontId="1" fillId="4" borderId="1" xfId="0" applyNumberFormat="1" applyFont="1" applyFill="1" applyBorder="1" applyAlignment="1" applyProtection="1">
      <alignment vertical="top"/>
      <protection locked="0"/>
    </xf>
    <xf numFmtId="3" fontId="1" fillId="4" borderId="2" xfId="0" applyNumberFormat="1" applyFont="1" applyFill="1" applyBorder="1" applyAlignment="1" applyProtection="1">
      <alignment vertical="top"/>
      <protection locked="0"/>
    </xf>
    <xf numFmtId="165" fontId="19" fillId="3" borderId="0" xfId="19" applyFont="1" applyFill="1" applyBorder="1" applyProtection="1"/>
    <xf numFmtId="0" fontId="6" fillId="3" borderId="4" xfId="0" applyFont="1" applyFill="1" applyBorder="1" applyProtection="1"/>
    <xf numFmtId="0" fontId="6" fillId="3" borderId="4" xfId="0" applyFont="1" applyFill="1" applyBorder="1" applyAlignment="1" applyProtection="1">
      <alignment wrapText="1"/>
    </xf>
    <xf numFmtId="0" fontId="6" fillId="3" borderId="4" xfId="0" applyFont="1" applyFill="1" applyBorder="1" applyAlignment="1" applyProtection="1">
      <alignment vertical="top"/>
    </xf>
    <xf numFmtId="165" fontId="19" fillId="3" borderId="12" xfId="9" applyFont="1" applyFill="1" applyBorder="1" applyProtection="1"/>
    <xf numFmtId="0" fontId="19" fillId="3" borderId="4" xfId="0" applyFont="1" applyFill="1" applyBorder="1" applyProtection="1"/>
    <xf numFmtId="0" fontId="1" fillId="16" borderId="0" xfId="0" applyFont="1" applyFill="1" applyAlignment="1" applyProtection="1">
      <alignment horizontal="right" vertical="top"/>
    </xf>
    <xf numFmtId="0" fontId="1" fillId="16" borderId="0" xfId="0" applyFont="1" applyFill="1" applyBorder="1" applyAlignment="1" applyProtection="1">
      <alignment vertical="top"/>
    </xf>
    <xf numFmtId="165" fontId="19" fillId="3" borderId="0" xfId="9" applyFont="1" applyFill="1" applyAlignment="1" applyProtection="1">
      <alignment horizontal="right" wrapText="1"/>
    </xf>
    <xf numFmtId="0" fontId="1" fillId="0" borderId="1" xfId="0" applyFont="1" applyBorder="1" applyAlignment="1" applyProtection="1">
      <alignment vertical="top" wrapText="1"/>
    </xf>
    <xf numFmtId="0" fontId="1" fillId="0" borderId="1" xfId="0" applyFont="1" applyBorder="1" applyAlignment="1" applyProtection="1">
      <alignment vertical="top"/>
    </xf>
    <xf numFmtId="0" fontId="5" fillId="3" borderId="0" xfId="0" applyFont="1" applyFill="1" applyBorder="1" applyAlignment="1" applyProtection="1">
      <alignment horizontal="right" vertical="top" wrapText="1"/>
    </xf>
    <xf numFmtId="0" fontId="5" fillId="3" borderId="0" xfId="0" applyFont="1" applyFill="1" applyAlignment="1" applyProtection="1">
      <alignment horizontal="right" readingOrder="2"/>
    </xf>
    <xf numFmtId="0" fontId="1" fillId="3" borderId="0" xfId="0" applyFont="1" applyFill="1" applyBorder="1" applyAlignment="1" applyProtection="1">
      <alignment horizontal="center"/>
    </xf>
    <xf numFmtId="0" fontId="6" fillId="3" borderId="3" xfId="0" applyFont="1" applyFill="1" applyBorder="1" applyAlignment="1" applyProtection="1">
      <alignment horizontal="center" vertical="top"/>
    </xf>
    <xf numFmtId="167" fontId="1" fillId="2" borderId="4" xfId="3" applyNumberFormat="1" applyFont="1" applyFill="1" applyBorder="1" applyProtection="1"/>
    <xf numFmtId="43" fontId="1" fillId="5" borderId="4" xfId="3" applyFont="1" applyFill="1" applyBorder="1" applyAlignment="1" applyProtection="1">
      <alignment vertical="top"/>
    </xf>
    <xf numFmtId="43" fontId="1" fillId="5" borderId="2" xfId="0" applyNumberFormat="1" applyFont="1" applyFill="1" applyBorder="1" applyAlignment="1" applyProtection="1">
      <alignment vertical="top"/>
    </xf>
    <xf numFmtId="169" fontId="1" fillId="14" borderId="4" xfId="0" applyNumberFormat="1" applyFont="1" applyFill="1" applyBorder="1" applyAlignment="1" applyProtection="1">
      <alignment vertical="top"/>
      <protection locked="0"/>
    </xf>
    <xf numFmtId="0" fontId="6" fillId="3" borderId="1" xfId="0" applyFont="1" applyFill="1" applyBorder="1" applyAlignment="1" applyProtection="1">
      <alignment vertical="top"/>
    </xf>
    <xf numFmtId="0" fontId="6" fillId="3" borderId="1" xfId="0" applyFont="1" applyFill="1" applyBorder="1" applyProtection="1"/>
    <xf numFmtId="0" fontId="6" fillId="3" borderId="1" xfId="0" applyFont="1" applyFill="1" applyBorder="1" applyAlignment="1" applyProtection="1">
      <alignment horizontal="center" wrapText="1" readingOrder="2"/>
    </xf>
    <xf numFmtId="0" fontId="6" fillId="3" borderId="1" xfId="0" applyFont="1" applyFill="1" applyBorder="1" applyAlignment="1" applyProtection="1">
      <alignment horizontal="center" readingOrder="2"/>
    </xf>
    <xf numFmtId="171" fontId="1" fillId="3" borderId="0" xfId="0" applyNumberFormat="1" applyFont="1" applyFill="1" applyProtection="1"/>
    <xf numFmtId="10" fontId="1" fillId="5" borderId="62" xfId="18" applyNumberFormat="1" applyFont="1" applyFill="1" applyBorder="1" applyAlignment="1" applyProtection="1">
      <alignment horizontal="center" vertical="center" wrapText="1"/>
    </xf>
    <xf numFmtId="166" fontId="1" fillId="5" borderId="8" xfId="18" applyNumberFormat="1" applyFont="1" applyFill="1" applyBorder="1" applyAlignment="1" applyProtection="1">
      <alignment horizontal="center" vertical="center" wrapText="1"/>
    </xf>
    <xf numFmtId="169" fontId="1" fillId="5" borderId="8" xfId="0" applyNumberFormat="1" applyFont="1" applyFill="1" applyBorder="1" applyAlignment="1" applyProtection="1">
      <alignment horizontal="center" vertical="center" wrapText="1"/>
    </xf>
    <xf numFmtId="0" fontId="33" fillId="16" borderId="0" xfId="9" applyNumberFormat="1" applyFont="1" applyFill="1" applyAlignment="1" applyProtection="1">
      <alignment horizontal="right"/>
    </xf>
    <xf numFmtId="0" fontId="33" fillId="3" borderId="0" xfId="9" applyNumberFormat="1" applyFont="1" applyFill="1" applyAlignment="1" applyProtection="1">
      <alignment horizontal="right" vertical="top"/>
    </xf>
    <xf numFmtId="168" fontId="1" fillId="5" borderId="29" xfId="19" applyNumberFormat="1" applyFont="1" applyFill="1" applyBorder="1" applyAlignment="1" applyProtection="1">
      <alignment horizontal="center" vertical="center" wrapText="1"/>
    </xf>
    <xf numFmtId="10" fontId="1" fillId="5" borderId="13" xfId="19" applyNumberFormat="1" applyFont="1" applyFill="1" applyBorder="1" applyAlignment="1" applyProtection="1">
      <alignment horizontal="center" vertical="center"/>
    </xf>
    <xf numFmtId="0" fontId="5" fillId="0" borderId="0" xfId="9" applyNumberFormat="1" applyFont="1" applyFill="1" applyBorder="1" applyAlignment="1" applyProtection="1">
      <alignment vertical="top" wrapText="1"/>
    </xf>
    <xf numFmtId="0" fontId="18" fillId="3" borderId="1" xfId="0" applyFont="1" applyFill="1" applyBorder="1" applyAlignment="1" applyProtection="1">
      <alignment horizontal="right" vertical="top"/>
    </xf>
    <xf numFmtId="0" fontId="22" fillId="3" borderId="0" xfId="0" applyFont="1" applyFill="1" applyAlignment="1" applyProtection="1">
      <alignment horizontal="right" readingOrder="2"/>
    </xf>
    <xf numFmtId="3" fontId="6" fillId="3" borderId="40" xfId="0" applyNumberFormat="1" applyFont="1" applyFill="1" applyBorder="1" applyAlignment="1" applyProtection="1">
      <alignment horizontal="right" vertical="top"/>
    </xf>
    <xf numFmtId="3" fontId="6" fillId="3" borderId="32" xfId="0" applyNumberFormat="1" applyFont="1" applyFill="1" applyBorder="1" applyAlignment="1" applyProtection="1">
      <alignment horizontal="right" vertical="top" wrapText="1"/>
    </xf>
    <xf numFmtId="3" fontId="6" fillId="3" borderId="17" xfId="0" applyNumberFormat="1" applyFont="1" applyFill="1" applyBorder="1" applyAlignment="1" applyProtection="1">
      <alignment horizontal="right" vertical="top" wrapText="1"/>
    </xf>
    <xf numFmtId="3" fontId="1" fillId="3" borderId="56" xfId="0" applyNumberFormat="1" applyFont="1" applyFill="1" applyBorder="1" applyAlignment="1" applyProtection="1">
      <alignment horizontal="right" vertical="top"/>
    </xf>
    <xf numFmtId="43" fontId="1" fillId="5" borderId="5" xfId="3" applyNumberFormat="1" applyFont="1" applyFill="1" applyBorder="1" applyAlignment="1" applyProtection="1">
      <alignment vertical="top"/>
    </xf>
    <xf numFmtId="43" fontId="1" fillId="5" borderId="55" xfId="3" applyNumberFormat="1" applyFont="1" applyFill="1" applyBorder="1" applyAlignment="1" applyProtection="1">
      <alignment vertical="top"/>
    </xf>
    <xf numFmtId="3" fontId="1" fillId="3" borderId="24" xfId="0" applyNumberFormat="1" applyFont="1" applyFill="1" applyBorder="1" applyAlignment="1" applyProtection="1">
      <alignment horizontal="right" vertical="top"/>
    </xf>
    <xf numFmtId="43" fontId="1" fillId="5" borderId="4" xfId="3" applyNumberFormat="1" applyFont="1" applyFill="1" applyBorder="1" applyAlignment="1" applyProtection="1">
      <alignment vertical="top"/>
    </xf>
    <xf numFmtId="43" fontId="1" fillId="5" borderId="25" xfId="3" applyNumberFormat="1" applyFont="1" applyFill="1" applyBorder="1" applyAlignment="1" applyProtection="1">
      <alignment vertical="top"/>
    </xf>
    <xf numFmtId="3" fontId="1" fillId="0" borderId="43" xfId="0" applyNumberFormat="1" applyFont="1" applyFill="1" applyBorder="1" applyAlignment="1" applyProtection="1">
      <alignment horizontal="right" vertical="top"/>
    </xf>
    <xf numFmtId="43" fontId="1" fillId="5" borderId="10" xfId="3" applyNumberFormat="1" applyFont="1" applyFill="1" applyBorder="1" applyAlignment="1" applyProtection="1">
      <alignment vertical="top"/>
    </xf>
    <xf numFmtId="43" fontId="1" fillId="5" borderId="44" xfId="3" applyNumberFormat="1" applyFont="1" applyFill="1" applyBorder="1" applyAlignment="1" applyProtection="1">
      <alignment vertical="top"/>
    </xf>
    <xf numFmtId="43" fontId="1" fillId="5" borderId="32" xfId="3" applyNumberFormat="1" applyFont="1" applyFill="1" applyBorder="1" applyAlignment="1" applyProtection="1">
      <alignment vertical="top"/>
    </xf>
    <xf numFmtId="43" fontId="1" fillId="5" borderId="17" xfId="3" applyNumberFormat="1" applyFont="1" applyFill="1" applyBorder="1" applyAlignment="1" applyProtection="1">
      <alignment vertical="top"/>
    </xf>
    <xf numFmtId="0" fontId="18" fillId="3" borderId="1" xfId="0" applyFont="1" applyFill="1" applyBorder="1" applyAlignment="1" applyProtection="1">
      <alignment horizontal="right" vertical="top" wrapText="1"/>
    </xf>
    <xf numFmtId="3" fontId="6" fillId="3" borderId="32" xfId="0" applyNumberFormat="1" applyFont="1" applyFill="1" applyBorder="1" applyAlignment="1" applyProtection="1">
      <alignment horizontal="right" vertical="top"/>
    </xf>
    <xf numFmtId="3" fontId="6" fillId="3" borderId="17" xfId="0" applyNumberFormat="1" applyFont="1" applyFill="1" applyBorder="1" applyAlignment="1" applyProtection="1">
      <alignment horizontal="right" vertical="top"/>
    </xf>
    <xf numFmtId="3" fontId="1" fillId="3" borderId="56" xfId="0" applyNumberFormat="1" applyFont="1" applyFill="1" applyBorder="1" applyAlignment="1" applyProtection="1">
      <alignment horizontal="right" vertical="top" wrapText="1"/>
    </xf>
    <xf numFmtId="3" fontId="1" fillId="3" borderId="5" xfId="0" applyNumberFormat="1" applyFont="1" applyFill="1" applyBorder="1" applyAlignment="1" applyProtection="1">
      <alignment horizontal="right" vertical="top" wrapText="1" readingOrder="1"/>
    </xf>
    <xf numFmtId="169" fontId="1" fillId="5" borderId="5" xfId="3" applyNumberFormat="1" applyFont="1" applyFill="1" applyBorder="1" applyAlignment="1" applyProtection="1">
      <alignment vertical="top"/>
    </xf>
    <xf numFmtId="43" fontId="1" fillId="5" borderId="55" xfId="3" applyFont="1" applyFill="1" applyBorder="1" applyAlignment="1" applyProtection="1">
      <alignment vertical="top"/>
    </xf>
    <xf numFmtId="3" fontId="1" fillId="3" borderId="24" xfId="0" applyNumberFormat="1" applyFont="1" applyFill="1" applyBorder="1" applyAlignment="1" applyProtection="1">
      <alignment horizontal="right" vertical="top" wrapText="1"/>
    </xf>
    <xf numFmtId="3" fontId="1" fillId="3" borderId="4" xfId="0" applyNumberFormat="1" applyFont="1" applyFill="1" applyBorder="1" applyAlignment="1" applyProtection="1">
      <alignment horizontal="right" vertical="top" wrapText="1" readingOrder="1"/>
    </xf>
    <xf numFmtId="169" fontId="1" fillId="5" borderId="4" xfId="3" applyNumberFormat="1" applyFont="1" applyFill="1" applyBorder="1" applyAlignment="1" applyProtection="1">
      <alignment vertical="top"/>
    </xf>
    <xf numFmtId="43" fontId="1" fillId="5" borderId="25" xfId="3" applyFont="1" applyFill="1" applyBorder="1" applyAlignment="1" applyProtection="1">
      <alignment vertical="top"/>
    </xf>
    <xf numFmtId="3" fontId="1" fillId="3" borderId="26" xfId="0" applyNumberFormat="1" applyFont="1" applyFill="1" applyBorder="1" applyAlignment="1" applyProtection="1">
      <alignment horizontal="right" vertical="top" wrapText="1"/>
    </xf>
    <xf numFmtId="3" fontId="1" fillId="3" borderId="13" xfId="0" applyNumberFormat="1" applyFont="1" applyFill="1" applyBorder="1" applyAlignment="1" applyProtection="1">
      <alignment horizontal="right" vertical="top" wrapText="1" readingOrder="1"/>
    </xf>
    <xf numFmtId="169" fontId="1" fillId="5" borderId="13" xfId="3" applyNumberFormat="1" applyFont="1" applyFill="1" applyBorder="1" applyAlignment="1" applyProtection="1">
      <alignment vertical="top"/>
    </xf>
    <xf numFmtId="43" fontId="1" fillId="5" borderId="27" xfId="3" applyFont="1" applyFill="1" applyBorder="1" applyAlignment="1" applyProtection="1">
      <alignment vertical="top"/>
    </xf>
    <xf numFmtId="3" fontId="1" fillId="3" borderId="43" xfId="0" applyNumberFormat="1" applyFont="1" applyFill="1" applyBorder="1" applyAlignment="1" applyProtection="1">
      <alignment horizontal="right" vertical="top"/>
    </xf>
    <xf numFmtId="43" fontId="1" fillId="5" borderId="10" xfId="3" applyFont="1" applyFill="1" applyBorder="1" applyAlignment="1" applyProtection="1">
      <alignment vertical="top"/>
    </xf>
    <xf numFmtId="43" fontId="1" fillId="5" borderId="44" xfId="3" applyFont="1" applyFill="1" applyBorder="1" applyAlignment="1" applyProtection="1">
      <alignment vertical="top"/>
    </xf>
    <xf numFmtId="43" fontId="1" fillId="5" borderId="32" xfId="3" applyFont="1" applyFill="1" applyBorder="1" applyAlignment="1" applyProtection="1">
      <alignment vertical="top"/>
    </xf>
    <xf numFmtId="43" fontId="1" fillId="5" borderId="17" xfId="3" applyFont="1" applyFill="1" applyBorder="1" applyAlignment="1" applyProtection="1">
      <alignment vertical="top"/>
    </xf>
    <xf numFmtId="3" fontId="6" fillId="3" borderId="21" xfId="0" applyNumberFormat="1" applyFont="1" applyFill="1" applyBorder="1" applyAlignment="1" applyProtection="1">
      <alignment horizontal="right" vertical="top"/>
    </xf>
    <xf numFmtId="3" fontId="6" fillId="3" borderId="53" xfId="0" applyNumberFormat="1" applyFont="1" applyFill="1" applyBorder="1" applyAlignment="1" applyProtection="1">
      <alignment horizontal="right" vertical="top"/>
    </xf>
    <xf numFmtId="3" fontId="6" fillId="3" borderId="23" xfId="0" applyNumberFormat="1" applyFont="1" applyFill="1" applyBorder="1" applyAlignment="1" applyProtection="1">
      <alignment horizontal="right" vertical="top"/>
    </xf>
    <xf numFmtId="3" fontId="1" fillId="3" borderId="52" xfId="0" applyNumberFormat="1" applyFont="1" applyFill="1" applyBorder="1" applyAlignment="1" applyProtection="1">
      <alignment horizontal="right" vertical="top" wrapText="1"/>
    </xf>
    <xf numFmtId="3" fontId="6" fillId="3" borderId="32" xfId="0" applyNumberFormat="1" applyFont="1" applyFill="1" applyBorder="1" applyAlignment="1" applyProtection="1">
      <alignment horizontal="center" vertical="top"/>
    </xf>
    <xf numFmtId="3" fontId="6" fillId="3" borderId="32" xfId="0" applyNumberFormat="1" applyFont="1" applyFill="1" applyBorder="1" applyAlignment="1" applyProtection="1">
      <alignment horizontal="center" vertical="top" wrapText="1"/>
    </xf>
    <xf numFmtId="3" fontId="6" fillId="3" borderId="17" xfId="0" applyNumberFormat="1" applyFont="1" applyFill="1" applyBorder="1" applyAlignment="1" applyProtection="1">
      <alignment horizontal="center" vertical="top" wrapText="1"/>
    </xf>
    <xf numFmtId="170" fontId="1" fillId="5" borderId="5" xfId="3" applyNumberFormat="1" applyFont="1" applyFill="1" applyBorder="1" applyAlignment="1" applyProtection="1">
      <alignment vertical="top"/>
    </xf>
    <xf numFmtId="170" fontId="1" fillId="5" borderId="55" xfId="3" applyNumberFormat="1" applyFont="1" applyFill="1" applyBorder="1" applyAlignment="1" applyProtection="1">
      <alignment vertical="top"/>
    </xf>
    <xf numFmtId="170" fontId="1" fillId="5" borderId="4" xfId="3" applyNumberFormat="1" applyFont="1" applyFill="1" applyBorder="1" applyAlignment="1" applyProtection="1">
      <alignment vertical="top"/>
    </xf>
    <xf numFmtId="170" fontId="1" fillId="5" borderId="10" xfId="3" applyNumberFormat="1" applyFont="1" applyFill="1" applyBorder="1" applyAlignment="1" applyProtection="1">
      <alignment vertical="top"/>
    </xf>
    <xf numFmtId="3" fontId="6" fillId="3" borderId="26" xfId="0" applyNumberFormat="1" applyFont="1" applyFill="1" applyBorder="1" applyAlignment="1" applyProtection="1">
      <alignment horizontal="right" vertical="top"/>
    </xf>
    <xf numFmtId="170" fontId="1" fillId="5" borderId="29" xfId="3" applyNumberFormat="1" applyFont="1" applyFill="1" applyBorder="1" applyAlignment="1" applyProtection="1">
      <alignment vertical="top"/>
    </xf>
    <xf numFmtId="170" fontId="1" fillId="3" borderId="34" xfId="3" applyNumberFormat="1" applyFont="1" applyFill="1" applyBorder="1" applyAlignment="1" applyProtection="1">
      <alignment vertical="top"/>
    </xf>
    <xf numFmtId="170" fontId="1" fillId="3" borderId="45" xfId="3" applyNumberFormat="1" applyFont="1" applyFill="1" applyBorder="1" applyAlignment="1" applyProtection="1">
      <alignment vertical="top"/>
    </xf>
    <xf numFmtId="170" fontId="1" fillId="5" borderId="41" xfId="3" applyNumberFormat="1" applyFont="1" applyFill="1" applyBorder="1" applyAlignment="1" applyProtection="1">
      <alignment vertical="top"/>
    </xf>
    <xf numFmtId="3" fontId="6" fillId="3" borderId="22" xfId="0" applyNumberFormat="1" applyFont="1" applyFill="1" applyBorder="1" applyAlignment="1" applyProtection="1">
      <alignment horizontal="right" vertical="top" wrapText="1"/>
    </xf>
    <xf numFmtId="3" fontId="6" fillId="3" borderId="23" xfId="0" applyNumberFormat="1" applyFont="1" applyFill="1" applyBorder="1" applyAlignment="1" applyProtection="1">
      <alignment horizontal="right" vertical="top" wrapText="1"/>
    </xf>
    <xf numFmtId="3" fontId="6" fillId="3" borderId="24" xfId="0" applyNumberFormat="1" applyFont="1" applyFill="1" applyBorder="1" applyAlignment="1" applyProtection="1">
      <alignment horizontal="right" vertical="top" wrapText="1"/>
    </xf>
    <xf numFmtId="3" fontId="1" fillId="3" borderId="5" xfId="0" applyNumberFormat="1" applyFont="1" applyFill="1" applyBorder="1" applyAlignment="1" applyProtection="1">
      <alignment horizontal="right" vertical="top" wrapText="1"/>
    </xf>
    <xf numFmtId="3" fontId="1" fillId="3" borderId="55" xfId="0" applyNumberFormat="1" applyFont="1" applyFill="1" applyBorder="1" applyAlignment="1" applyProtection="1">
      <alignment horizontal="right" vertical="top" wrapText="1"/>
    </xf>
    <xf numFmtId="43" fontId="1" fillId="5" borderId="13" xfId="3" applyFont="1" applyFill="1" applyBorder="1" applyAlignment="1" applyProtection="1">
      <alignment vertical="top"/>
    </xf>
    <xf numFmtId="3" fontId="6" fillId="3" borderId="22" xfId="0" applyNumberFormat="1" applyFont="1" applyFill="1" applyBorder="1" applyAlignment="1" applyProtection="1">
      <alignment horizontal="right" vertical="top"/>
    </xf>
    <xf numFmtId="168" fontId="1" fillId="5" borderId="25" xfId="0" applyNumberFormat="1" applyFont="1" applyFill="1" applyBorder="1" applyAlignment="1" applyProtection="1">
      <alignment vertical="top"/>
    </xf>
    <xf numFmtId="0" fontId="1" fillId="4" borderId="30" xfId="0" applyFont="1" applyFill="1" applyBorder="1" applyAlignment="1" applyProtection="1">
      <alignment vertical="top" wrapText="1"/>
      <protection locked="0"/>
    </xf>
    <xf numFmtId="168" fontId="1" fillId="5" borderId="27" xfId="0" applyNumberFormat="1" applyFont="1" applyFill="1" applyBorder="1" applyAlignment="1" applyProtection="1">
      <alignment vertical="top"/>
    </xf>
    <xf numFmtId="3" fontId="6" fillId="3" borderId="50" xfId="0" applyNumberFormat="1" applyFont="1" applyFill="1" applyBorder="1" applyAlignment="1" applyProtection="1">
      <alignment horizontal="right" vertical="top"/>
    </xf>
    <xf numFmtId="0" fontId="1" fillId="3" borderId="1" xfId="0" applyNumberFormat="1" applyFont="1" applyFill="1" applyBorder="1" applyAlignment="1" applyProtection="1">
      <alignment horizontal="center" vertical="top"/>
    </xf>
    <xf numFmtId="0" fontId="13" fillId="2" borderId="0" xfId="0" applyNumberFormat="1" applyFont="1" applyFill="1" applyBorder="1" applyAlignment="1" applyProtection="1">
      <alignment vertical="top"/>
    </xf>
    <xf numFmtId="0" fontId="21" fillId="2" borderId="0" xfId="0" applyNumberFormat="1" applyFont="1" applyFill="1" applyBorder="1" applyAlignment="1" applyProtection="1">
      <alignment vertical="top"/>
    </xf>
    <xf numFmtId="0" fontId="14" fillId="3" borderId="0" xfId="0" applyFont="1" applyFill="1" applyBorder="1" applyAlignment="1" applyProtection="1">
      <alignment horizontal="right" vertical="top"/>
    </xf>
    <xf numFmtId="0" fontId="1" fillId="0" borderId="4" xfId="0" applyFont="1" applyBorder="1" applyAlignment="1" applyProtection="1">
      <alignment vertical="top"/>
    </xf>
    <xf numFmtId="0" fontId="6" fillId="3" borderId="4" xfId="0" applyFont="1" applyFill="1" applyBorder="1" applyAlignment="1" applyProtection="1">
      <alignment vertical="top" wrapText="1"/>
    </xf>
    <xf numFmtId="1" fontId="6" fillId="3" borderId="4" xfId="0" applyNumberFormat="1" applyFont="1" applyFill="1" applyBorder="1" applyAlignment="1" applyProtection="1">
      <alignment horizontal="right" vertical="top" wrapText="1"/>
    </xf>
    <xf numFmtId="3" fontId="6" fillId="3" borderId="4" xfId="0" applyNumberFormat="1" applyFont="1" applyFill="1" applyBorder="1" applyAlignment="1" applyProtection="1">
      <alignment vertical="top"/>
    </xf>
    <xf numFmtId="168" fontId="1" fillId="5" borderId="5" xfId="0" applyNumberFormat="1" applyFont="1" applyFill="1" applyBorder="1" applyAlignment="1" applyProtection="1">
      <alignment horizontal="center" vertical="center" wrapText="1" readingOrder="1"/>
    </xf>
    <xf numFmtId="168" fontId="1" fillId="0" borderId="4" xfId="0" applyNumberFormat="1" applyFont="1" applyFill="1" applyBorder="1" applyAlignment="1" applyProtection="1">
      <alignment horizontal="center" vertical="center" wrapText="1" readingOrder="1"/>
    </xf>
    <xf numFmtId="168" fontId="1" fillId="5" borderId="4" xfId="0" applyNumberFormat="1" applyFont="1" applyFill="1" applyBorder="1" applyAlignment="1" applyProtection="1">
      <alignment horizontal="center" vertical="center" wrapText="1" readingOrder="1"/>
    </xf>
    <xf numFmtId="168" fontId="1" fillId="3" borderId="4" xfId="0" applyNumberFormat="1" applyFont="1" applyFill="1" applyBorder="1" applyAlignment="1" applyProtection="1">
      <alignment horizontal="center" vertical="center" wrapText="1" readingOrder="1"/>
    </xf>
    <xf numFmtId="3" fontId="1" fillId="3" borderId="0" xfId="0" applyNumberFormat="1" applyFont="1" applyFill="1" applyAlignment="1" applyProtection="1">
      <alignment horizontal="center" vertical="center" readingOrder="1"/>
    </xf>
    <xf numFmtId="3" fontId="6" fillId="3" borderId="21" xfId="0" applyNumberFormat="1" applyFont="1" applyFill="1" applyBorder="1" applyAlignment="1" applyProtection="1">
      <alignment vertical="top"/>
    </xf>
    <xf numFmtId="3" fontId="6" fillId="3" borderId="22" xfId="0" applyNumberFormat="1" applyFont="1" applyFill="1" applyBorder="1" applyAlignment="1" applyProtection="1">
      <alignment vertical="top"/>
    </xf>
    <xf numFmtId="3" fontId="1" fillId="3" borderId="24" xfId="0" applyNumberFormat="1" applyFont="1" applyFill="1" applyBorder="1" applyAlignment="1" applyProtection="1">
      <alignment vertical="top"/>
    </xf>
    <xf numFmtId="168" fontId="1" fillId="5" borderId="25" xfId="0" applyNumberFormat="1" applyFont="1" applyFill="1" applyBorder="1" applyAlignment="1" applyProtection="1">
      <alignment horizontal="center" vertical="center" wrapText="1"/>
    </xf>
    <xf numFmtId="3" fontId="1" fillId="3" borderId="43" xfId="0" applyNumberFormat="1" applyFont="1" applyFill="1" applyBorder="1" applyAlignment="1" applyProtection="1">
      <alignment vertical="top"/>
    </xf>
    <xf numFmtId="168" fontId="1" fillId="5" borderId="10" xfId="0" applyNumberFormat="1" applyFont="1" applyFill="1" applyBorder="1" applyAlignment="1" applyProtection="1">
      <alignment horizontal="center" vertical="center" wrapText="1"/>
    </xf>
    <xf numFmtId="168" fontId="1" fillId="5" borderId="44" xfId="0" applyNumberFormat="1" applyFont="1" applyFill="1" applyBorder="1" applyAlignment="1" applyProtection="1">
      <alignment horizontal="center" vertical="center" wrapText="1"/>
    </xf>
    <xf numFmtId="3" fontId="1" fillId="3" borderId="40" xfId="0" applyNumberFormat="1" applyFont="1" applyFill="1" applyBorder="1" applyAlignment="1" applyProtection="1">
      <alignment vertical="top"/>
    </xf>
    <xf numFmtId="168" fontId="1" fillId="5" borderId="32" xfId="0" applyNumberFormat="1" applyFont="1" applyFill="1" applyBorder="1" applyAlignment="1" applyProtection="1">
      <alignment horizontal="center" vertical="center"/>
    </xf>
    <xf numFmtId="168" fontId="1" fillId="5" borderId="17" xfId="0" applyNumberFormat="1" applyFont="1" applyFill="1" applyBorder="1" applyAlignment="1" applyProtection="1">
      <alignment horizontal="center" vertical="center"/>
    </xf>
    <xf numFmtId="3" fontId="14" fillId="3" borderId="0" xfId="0" applyNumberFormat="1" applyFont="1" applyFill="1" applyAlignment="1" applyProtection="1">
      <alignment vertical="top"/>
    </xf>
    <xf numFmtId="3" fontId="6" fillId="3" borderId="23" xfId="0" applyNumberFormat="1" applyFont="1" applyFill="1" applyBorder="1" applyAlignment="1" applyProtection="1">
      <alignment vertical="top"/>
    </xf>
    <xf numFmtId="3" fontId="1" fillId="5" borderId="24" xfId="0" applyNumberFormat="1" applyFont="1" applyFill="1" applyBorder="1" applyAlignment="1" applyProtection="1">
      <alignment horizontal="right" vertical="top" wrapText="1"/>
    </xf>
    <xf numFmtId="3" fontId="1" fillId="5" borderId="4" xfId="0" applyNumberFormat="1" applyFont="1" applyFill="1" applyBorder="1" applyAlignment="1" applyProtection="1">
      <alignment horizontal="right" vertical="top" wrapText="1"/>
    </xf>
    <xf numFmtId="168" fontId="1" fillId="5" borderId="20" xfId="0" applyNumberFormat="1" applyFont="1" applyFill="1" applyBorder="1" applyAlignment="1" applyProtection="1">
      <alignment vertical="top"/>
    </xf>
    <xf numFmtId="168" fontId="1" fillId="5" borderId="4" xfId="0" applyNumberFormat="1" applyFont="1" applyFill="1" applyBorder="1" applyAlignment="1" applyProtection="1">
      <alignment vertical="top"/>
    </xf>
    <xf numFmtId="168" fontId="1" fillId="5" borderId="42" xfId="0" applyNumberFormat="1" applyFont="1" applyFill="1" applyBorder="1" applyAlignment="1" applyProtection="1">
      <alignment vertical="top"/>
    </xf>
    <xf numFmtId="0" fontId="21" fillId="3" borderId="0" xfId="0" applyNumberFormat="1" applyFont="1" applyFill="1" applyAlignment="1" applyProtection="1">
      <alignment vertical="top"/>
    </xf>
    <xf numFmtId="0" fontId="1" fillId="3" borderId="1" xfId="0" applyNumberFormat="1" applyFont="1" applyFill="1" applyBorder="1" applyAlignment="1" applyProtection="1">
      <alignment vertical="top"/>
    </xf>
    <xf numFmtId="0" fontId="1" fillId="3" borderId="1" xfId="0" applyNumberFormat="1" applyFont="1" applyFill="1" applyBorder="1" applyAlignment="1" applyProtection="1">
      <alignment vertical="top" wrapText="1"/>
    </xf>
    <xf numFmtId="14" fontId="1" fillId="5" borderId="4" xfId="0" applyNumberFormat="1" applyFont="1" applyFill="1" applyBorder="1" applyAlignment="1" applyProtection="1">
      <alignment horizontal="right" vertical="top" wrapText="1"/>
    </xf>
    <xf numFmtId="168" fontId="1" fillId="3" borderId="0" xfId="0" applyNumberFormat="1" applyFont="1" applyFill="1" applyAlignment="1" applyProtection="1">
      <alignment vertical="top"/>
    </xf>
    <xf numFmtId="0" fontId="1" fillId="3" borderId="1" xfId="0" applyNumberFormat="1" applyFont="1" applyFill="1" applyBorder="1" applyAlignment="1" applyProtection="1">
      <alignment horizontal="right" vertical="top" wrapText="1"/>
    </xf>
    <xf numFmtId="0" fontId="6" fillId="3" borderId="0" xfId="0" applyNumberFormat="1" applyFont="1" applyFill="1" applyAlignment="1" applyProtection="1">
      <alignment vertical="top"/>
    </xf>
    <xf numFmtId="3" fontId="1" fillId="3" borderId="21" xfId="0" applyNumberFormat="1" applyFont="1" applyFill="1" applyBorder="1" applyAlignment="1" applyProtection="1">
      <alignment vertical="top"/>
    </xf>
    <xf numFmtId="3" fontId="6" fillId="3" borderId="28" xfId="0" applyNumberFormat="1" applyFont="1" applyFill="1" applyBorder="1" applyAlignment="1" applyProtection="1">
      <alignment vertical="top"/>
    </xf>
    <xf numFmtId="3" fontId="6" fillId="3" borderId="24" xfId="0" applyNumberFormat="1" applyFont="1" applyFill="1" applyBorder="1" applyAlignment="1" applyProtection="1">
      <alignment vertical="top"/>
    </xf>
    <xf numFmtId="168" fontId="1" fillId="5" borderId="4" xfId="0" applyNumberFormat="1" applyFont="1" applyFill="1" applyBorder="1" applyAlignment="1" applyProtection="1">
      <alignment horizontal="right" vertical="top" wrapText="1"/>
    </xf>
    <xf numFmtId="168" fontId="1" fillId="5" borderId="10" xfId="0" applyNumberFormat="1" applyFont="1" applyFill="1" applyBorder="1" applyAlignment="1" applyProtection="1">
      <alignment vertical="top"/>
    </xf>
    <xf numFmtId="168" fontId="1" fillId="5" borderId="39" xfId="0" applyNumberFormat="1" applyFont="1" applyFill="1" applyBorder="1" applyAlignment="1" applyProtection="1">
      <alignment vertical="top"/>
    </xf>
    <xf numFmtId="3" fontId="6" fillId="3" borderId="26" xfId="0" applyNumberFormat="1" applyFont="1" applyFill="1" applyBorder="1" applyAlignment="1" applyProtection="1">
      <alignment horizontal="right" vertical="top" wrapText="1"/>
    </xf>
    <xf numFmtId="168" fontId="1" fillId="5" borderId="29" xfId="0" applyNumberFormat="1" applyFont="1" applyFill="1" applyBorder="1" applyAlignment="1" applyProtection="1">
      <alignment vertical="top"/>
    </xf>
    <xf numFmtId="168" fontId="1" fillId="5" borderId="13" xfId="0" applyNumberFormat="1" applyFont="1" applyFill="1" applyBorder="1" applyAlignment="1" applyProtection="1">
      <alignment vertical="top"/>
    </xf>
    <xf numFmtId="168" fontId="1" fillId="5" borderId="13" xfId="0" applyNumberFormat="1" applyFont="1" applyFill="1" applyBorder="1" applyAlignment="1" applyProtection="1">
      <alignment horizontal="right" vertical="center"/>
    </xf>
    <xf numFmtId="168" fontId="1" fillId="5" borderId="54" xfId="0" applyNumberFormat="1" applyFont="1" applyFill="1" applyBorder="1" applyAlignment="1" applyProtection="1">
      <alignment horizontal="right" vertical="center"/>
    </xf>
    <xf numFmtId="3" fontId="1" fillId="5" borderId="30" xfId="0" applyNumberFormat="1" applyFont="1" applyFill="1" applyBorder="1" applyAlignment="1" applyProtection="1">
      <alignment horizontal="right" vertical="top" wrapText="1"/>
    </xf>
    <xf numFmtId="168" fontId="1" fillId="5" borderId="13" xfId="0" applyNumberFormat="1" applyFont="1" applyFill="1" applyBorder="1" applyAlignment="1" applyProtection="1">
      <alignment horizontal="right" vertical="top"/>
    </xf>
    <xf numFmtId="168" fontId="1" fillId="5" borderId="4" xfId="0" applyNumberFormat="1" applyFont="1" applyFill="1" applyBorder="1" applyAlignment="1" applyProtection="1">
      <alignment horizontal="right" vertical="center"/>
    </xf>
    <xf numFmtId="168" fontId="1" fillId="5" borderId="20" xfId="0" applyNumberFormat="1" applyFont="1" applyFill="1" applyBorder="1" applyAlignment="1" applyProtection="1">
      <alignment horizontal="right" vertical="center"/>
    </xf>
    <xf numFmtId="168" fontId="1" fillId="5" borderId="25" xfId="0" applyNumberFormat="1" applyFont="1" applyFill="1" applyBorder="1" applyAlignment="1" applyProtection="1">
      <alignment horizontal="right" vertical="top"/>
    </xf>
    <xf numFmtId="3" fontId="6" fillId="3" borderId="24" xfId="0" applyNumberFormat="1" applyFont="1" applyFill="1" applyBorder="1" applyAlignment="1" applyProtection="1">
      <alignment horizontal="right" vertical="top"/>
    </xf>
    <xf numFmtId="168" fontId="1" fillId="5" borderId="4" xfId="0" applyNumberFormat="1" applyFont="1" applyFill="1" applyBorder="1" applyAlignment="1" applyProtection="1">
      <alignment horizontal="right" vertical="center" wrapText="1"/>
    </xf>
    <xf numFmtId="168" fontId="1" fillId="5" borderId="10" xfId="0" applyNumberFormat="1" applyFont="1" applyFill="1" applyBorder="1" applyAlignment="1" applyProtection="1">
      <alignment horizontal="right" vertical="center"/>
    </xf>
    <xf numFmtId="168" fontId="1" fillId="5" borderId="39" xfId="0" applyNumberFormat="1" applyFont="1" applyFill="1" applyBorder="1" applyAlignment="1" applyProtection="1">
      <alignment horizontal="right" vertical="center"/>
    </xf>
    <xf numFmtId="168" fontId="1" fillId="5" borderId="29" xfId="0" applyNumberFormat="1" applyFont="1" applyFill="1" applyBorder="1" applyAlignment="1" applyProtection="1">
      <alignment horizontal="right" vertical="center"/>
    </xf>
    <xf numFmtId="168" fontId="1" fillId="5" borderId="27" xfId="0" applyNumberFormat="1" applyFont="1" applyFill="1" applyBorder="1" applyAlignment="1" applyProtection="1">
      <alignment horizontal="right" vertical="top"/>
    </xf>
    <xf numFmtId="3" fontId="1" fillId="3" borderId="0" xfId="0" applyNumberFormat="1" applyFont="1" applyFill="1" applyAlignment="1" applyProtection="1">
      <alignment horizontal="center" vertical="center"/>
    </xf>
    <xf numFmtId="3" fontId="6" fillId="3" borderId="28" xfId="0" applyNumberFormat="1" applyFont="1" applyFill="1" applyBorder="1" applyAlignment="1" applyProtection="1">
      <alignment horizontal="right" vertical="top"/>
    </xf>
    <xf numFmtId="3" fontId="1" fillId="5" borderId="5" xfId="0" applyNumberFormat="1" applyFont="1" applyFill="1" applyBorder="1" applyAlignment="1" applyProtection="1">
      <alignment horizontal="right" vertical="top" wrapText="1"/>
    </xf>
    <xf numFmtId="168" fontId="1" fillId="5" borderId="4" xfId="0" applyNumberFormat="1" applyFont="1" applyFill="1" applyBorder="1" applyAlignment="1" applyProtection="1">
      <alignment horizontal="right" vertical="top"/>
    </xf>
    <xf numFmtId="3" fontId="6" fillId="3" borderId="0" xfId="0" applyNumberFormat="1" applyFont="1" applyFill="1" applyAlignment="1" applyProtection="1">
      <alignment horizontal="right" vertical="top"/>
    </xf>
    <xf numFmtId="0" fontId="1" fillId="0" borderId="0" xfId="0" applyFont="1" applyFill="1" applyProtection="1"/>
    <xf numFmtId="0" fontId="1" fillId="0" borderId="0" xfId="0" applyFont="1" applyFill="1" applyAlignment="1" applyProtection="1">
      <alignment horizontal="right" readingOrder="2"/>
    </xf>
    <xf numFmtId="0" fontId="1" fillId="0" borderId="0" xfId="0" applyFont="1" applyFill="1" applyAlignment="1" applyProtection="1">
      <alignment readingOrder="2"/>
    </xf>
    <xf numFmtId="0" fontId="6" fillId="0" borderId="0" xfId="0" applyFont="1" applyFill="1" applyBorder="1" applyAlignment="1" applyProtection="1"/>
    <xf numFmtId="0" fontId="1" fillId="0" borderId="0" xfId="0" applyFont="1" applyFill="1" applyBorder="1" applyAlignment="1" applyProtection="1"/>
    <xf numFmtId="0" fontId="12"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6" fillId="0" borderId="0" xfId="4" applyNumberFormat="1" applyFont="1" applyFill="1" applyProtection="1"/>
    <xf numFmtId="0" fontId="6" fillId="0" borderId="0" xfId="7" applyNumberFormat="1" applyFont="1" applyFill="1" applyProtection="1"/>
    <xf numFmtId="0" fontId="6" fillId="0" borderId="0" xfId="8" applyNumberFormat="1" applyFont="1" applyFill="1" applyProtection="1"/>
    <xf numFmtId="0" fontId="1" fillId="0" borderId="0" xfId="0" applyFont="1" applyFill="1" applyAlignment="1" applyProtection="1">
      <alignment horizontal="right"/>
    </xf>
    <xf numFmtId="0" fontId="1" fillId="0" borderId="0" xfId="4" applyNumberFormat="1" applyFont="1" applyFill="1" applyProtection="1"/>
    <xf numFmtId="0" fontId="1" fillId="0" borderId="0" xfId="7" applyNumberFormat="1" applyFont="1" applyFill="1" applyBorder="1" applyAlignment="1" applyProtection="1">
      <alignment vertical="top"/>
    </xf>
    <xf numFmtId="0" fontId="15" fillId="0" borderId="0" xfId="5" applyNumberFormat="1" applyFont="1" applyFill="1" applyAlignment="1" applyProtection="1"/>
    <xf numFmtId="0" fontId="1" fillId="0" borderId="0" xfId="7" applyNumberFormat="1" applyFont="1" applyFill="1" applyProtection="1"/>
    <xf numFmtId="0" fontId="1" fillId="0" borderId="0" xfId="8" applyNumberFormat="1" applyFont="1" applyFill="1" applyProtection="1"/>
    <xf numFmtId="0" fontId="6" fillId="0" borderId="0" xfId="0" applyFont="1" applyFill="1" applyBorder="1" applyAlignment="1" applyProtection="1">
      <alignment vertical="top"/>
    </xf>
    <xf numFmtId="0" fontId="6" fillId="0" borderId="0" xfId="0" applyFont="1" applyFill="1" applyBorder="1" applyAlignment="1" applyProtection="1">
      <alignment vertical="top" wrapText="1"/>
    </xf>
    <xf numFmtId="0" fontId="1" fillId="0" borderId="0" xfId="0" applyNumberFormat="1" applyFont="1" applyFill="1" applyProtection="1"/>
    <xf numFmtId="0" fontId="12" fillId="0" borderId="0" xfId="0" applyFont="1" applyFill="1" applyBorder="1" applyAlignment="1" applyProtection="1"/>
    <xf numFmtId="0" fontId="1" fillId="0" borderId="0" xfId="0" applyFont="1" applyFill="1" applyAlignment="1" applyProtection="1">
      <alignment wrapText="1"/>
    </xf>
    <xf numFmtId="0" fontId="1" fillId="13" borderId="12" xfId="0" applyFont="1" applyFill="1" applyBorder="1" applyProtection="1"/>
    <xf numFmtId="0" fontId="1" fillId="13" borderId="12" xfId="0" applyNumberFormat="1" applyFont="1" applyFill="1" applyBorder="1" applyProtection="1"/>
    <xf numFmtId="0" fontId="6" fillId="13" borderId="12" xfId="0" applyFont="1" applyFill="1" applyBorder="1" applyProtection="1"/>
    <xf numFmtId="0" fontId="6" fillId="6" borderId="0" xfId="0" applyFont="1" applyFill="1" applyBorder="1" applyAlignment="1" applyProtection="1"/>
    <xf numFmtId="1" fontId="1" fillId="0" borderId="0" xfId="0" applyNumberFormat="1" applyFont="1" applyFill="1" applyProtection="1"/>
    <xf numFmtId="0" fontId="5" fillId="0" borderId="0" xfId="0" applyFont="1" applyFill="1" applyBorder="1" applyAlignment="1" applyProtection="1">
      <alignment vertical="top"/>
    </xf>
    <xf numFmtId="0" fontId="6" fillId="7" borderId="0" xfId="0" applyFont="1" applyFill="1" applyBorder="1" applyAlignment="1" applyProtection="1"/>
    <xf numFmtId="0" fontId="6" fillId="9" borderId="0" xfId="0" applyFont="1" applyFill="1" applyBorder="1" applyAlignment="1" applyProtection="1"/>
    <xf numFmtId="3" fontId="1" fillId="0" borderId="0" xfId="0" applyNumberFormat="1" applyFont="1" applyFill="1" applyProtection="1"/>
    <xf numFmtId="0" fontId="6" fillId="10" borderId="0" xfId="0" applyFont="1" applyFill="1" applyBorder="1" applyAlignment="1" applyProtection="1"/>
    <xf numFmtId="0" fontId="6" fillId="3" borderId="0" xfId="14" applyNumberFormat="1" applyFont="1" applyFill="1" applyAlignment="1" applyProtection="1">
      <alignment wrapText="1"/>
    </xf>
    <xf numFmtId="1" fontId="1" fillId="3" borderId="0" xfId="0" applyNumberFormat="1" applyFont="1" applyFill="1" applyProtection="1"/>
    <xf numFmtId="0" fontId="1" fillId="3" borderId="0" xfId="4" applyNumberFormat="1" applyFont="1" applyFill="1" applyProtection="1"/>
    <xf numFmtId="9" fontId="1" fillId="3" borderId="0" xfId="0" applyNumberFormat="1" applyFont="1" applyFill="1" applyProtection="1"/>
    <xf numFmtId="0" fontId="1" fillId="0" borderId="1" xfId="0" applyFont="1" applyFill="1" applyBorder="1" applyAlignment="1" applyProtection="1">
      <alignment vertical="top" wrapText="1"/>
    </xf>
    <xf numFmtId="0" fontId="1" fillId="0" borderId="1" xfId="0" applyFont="1" applyFill="1" applyBorder="1" applyAlignment="1" applyProtection="1">
      <alignment wrapText="1"/>
    </xf>
    <xf numFmtId="0" fontId="1" fillId="0" borderId="0" xfId="0" applyFont="1" applyFill="1" applyBorder="1" applyAlignment="1" applyProtection="1">
      <alignment horizontal="left" vertical="top" wrapText="1"/>
    </xf>
    <xf numFmtId="9" fontId="1" fillId="0" borderId="0" xfId="18" applyFont="1" applyFill="1" applyProtection="1"/>
    <xf numFmtId="0" fontId="1" fillId="0" borderId="0" xfId="0" applyFont="1" applyFill="1" applyBorder="1" applyProtection="1"/>
    <xf numFmtId="0" fontId="1" fillId="0" borderId="4" xfId="0" applyFont="1" applyFill="1" applyBorder="1" applyProtection="1"/>
    <xf numFmtId="9" fontId="1" fillId="0" borderId="4" xfId="18" applyFont="1" applyFill="1" applyBorder="1" applyProtection="1"/>
    <xf numFmtId="164" fontId="1" fillId="0" borderId="0" xfId="0" applyNumberFormat="1" applyFont="1" applyFill="1" applyProtection="1"/>
    <xf numFmtId="0" fontId="1" fillId="3" borderId="4" xfId="0" applyFont="1" applyFill="1" applyBorder="1" applyAlignment="1" applyProtection="1">
      <alignment vertical="center" wrapText="1"/>
    </xf>
    <xf numFmtId="0" fontId="1" fillId="3" borderId="4" xfId="0" applyFont="1" applyFill="1" applyBorder="1" applyAlignment="1" applyProtection="1">
      <alignment vertical="top" wrapText="1"/>
    </xf>
    <xf numFmtId="167" fontId="1" fillId="0" borderId="4" xfId="3" applyNumberFormat="1" applyFont="1" applyFill="1" applyBorder="1" applyProtection="1"/>
    <xf numFmtId="0" fontId="1" fillId="0" borderId="4" xfId="0" applyFont="1" applyBorder="1" applyAlignment="1" applyProtection="1">
      <alignment vertical="center" wrapText="1"/>
    </xf>
    <xf numFmtId="1" fontId="1" fillId="0" borderId="4" xfId="0" applyNumberFormat="1" applyFont="1" applyFill="1" applyBorder="1" applyProtection="1"/>
    <xf numFmtId="0" fontId="1" fillId="3" borderId="4" xfId="0" applyFont="1" applyFill="1" applyBorder="1" applyAlignment="1" applyProtection="1">
      <alignment vertical="center"/>
    </xf>
    <xf numFmtId="164" fontId="1" fillId="3" borderId="4" xfId="0" applyNumberFormat="1" applyFont="1" applyFill="1" applyBorder="1" applyProtection="1"/>
    <xf numFmtId="167" fontId="1" fillId="3" borderId="4" xfId="3" applyNumberFormat="1" applyFont="1" applyFill="1" applyBorder="1" applyProtection="1"/>
    <xf numFmtId="167" fontId="1" fillId="0" borderId="0" xfId="3" applyNumberFormat="1" applyFont="1" applyFill="1" applyProtection="1"/>
    <xf numFmtId="9" fontId="1" fillId="0" borderId="0" xfId="0" applyNumberFormat="1" applyFont="1" applyFill="1" applyProtection="1"/>
    <xf numFmtId="0" fontId="21" fillId="15" borderId="0" xfId="0" applyFont="1" applyFill="1" applyBorder="1" applyAlignment="1" applyProtection="1"/>
    <xf numFmtId="0" fontId="6" fillId="0" borderId="0" xfId="29" applyNumberFormat="1" applyFont="1" applyFill="1" applyProtection="1"/>
    <xf numFmtId="0" fontId="1" fillId="0" borderId="0" xfId="29" applyNumberFormat="1" applyFont="1" applyFill="1" applyProtection="1"/>
    <xf numFmtId="0" fontId="6" fillId="0" borderId="0" xfId="29" applyNumberFormat="1" applyFont="1" applyFill="1" applyAlignment="1" applyProtection="1">
      <alignment wrapText="1"/>
    </xf>
    <xf numFmtId="0" fontId="1" fillId="0" borderId="0" xfId="29" applyNumberFormat="1" applyFont="1" applyFill="1" applyBorder="1" applyAlignment="1" applyProtection="1">
      <alignment vertical="top" wrapText="1"/>
    </xf>
    <xf numFmtId="0" fontId="1" fillId="0" borderId="0" xfId="29" applyNumberFormat="1" applyFont="1" applyFill="1" applyBorder="1" applyAlignment="1" applyProtection="1">
      <alignment vertical="top"/>
    </xf>
    <xf numFmtId="0" fontId="1" fillId="0" borderId="0" xfId="0" applyFont="1" applyFill="1" applyBorder="1" applyAlignment="1" applyProtection="1">
      <alignment horizontal="right" vertical="top"/>
    </xf>
    <xf numFmtId="0" fontId="1" fillId="0" borderId="0" xfId="0" applyFont="1" applyFill="1" applyBorder="1" applyAlignment="1" applyProtection="1">
      <alignment horizontal="left" vertical="top"/>
    </xf>
    <xf numFmtId="0" fontId="6" fillId="0" borderId="0" xfId="14" applyNumberFormat="1" applyFont="1" applyFill="1" applyAlignment="1" applyProtection="1">
      <alignment wrapText="1"/>
    </xf>
    <xf numFmtId="3" fontId="6" fillId="0" borderId="0" xfId="26" applyNumberFormat="1" applyFont="1" applyFill="1" applyBorder="1" applyAlignment="1" applyProtection="1">
      <alignment vertical="top"/>
    </xf>
    <xf numFmtId="3" fontId="6" fillId="0" borderId="0" xfId="24" applyNumberFormat="1" applyFont="1" applyFill="1" applyBorder="1" applyAlignment="1" applyProtection="1">
      <alignment horizontal="right" vertical="top" wrapText="1"/>
    </xf>
    <xf numFmtId="0" fontId="6" fillId="0" borderId="0" xfId="30" applyNumberFormat="1" applyFont="1" applyFill="1" applyProtection="1"/>
    <xf numFmtId="0" fontId="1" fillId="0" borderId="0" xfId="30" applyNumberFormat="1" applyFont="1" applyFill="1" applyProtection="1"/>
    <xf numFmtId="0" fontId="1" fillId="0" borderId="0" xfId="30" applyNumberFormat="1" applyFont="1" applyFill="1" applyBorder="1" applyAlignment="1" applyProtection="1">
      <alignment vertical="top" wrapText="1"/>
    </xf>
    <xf numFmtId="0" fontId="1" fillId="0" borderId="0" xfId="30" applyNumberFormat="1" applyFont="1" applyFill="1" applyBorder="1" applyAlignment="1" applyProtection="1">
      <alignment vertical="top"/>
    </xf>
    <xf numFmtId="0" fontId="6" fillId="0" borderId="0" xfId="31" applyNumberFormat="1" applyFont="1" applyFill="1" applyProtection="1"/>
    <xf numFmtId="0" fontId="1" fillId="0" borderId="0" xfId="31" applyNumberFormat="1" applyFont="1" applyFill="1" applyProtection="1"/>
    <xf numFmtId="0" fontId="1" fillId="0" borderId="0" xfId="31" applyNumberFormat="1" applyFont="1" applyFill="1" applyBorder="1" applyAlignment="1" applyProtection="1">
      <alignment vertical="top" wrapText="1"/>
    </xf>
    <xf numFmtId="0" fontId="1" fillId="0" borderId="0" xfId="31" applyNumberFormat="1" applyFont="1" applyFill="1" applyBorder="1" applyAlignment="1" applyProtection="1">
      <alignment vertical="top"/>
    </xf>
    <xf numFmtId="0" fontId="6" fillId="0" borderId="0" xfId="32" applyNumberFormat="1" applyFont="1" applyFill="1" applyProtection="1"/>
    <xf numFmtId="0" fontId="1" fillId="0" borderId="0" xfId="32" applyNumberFormat="1" applyFont="1" applyFill="1" applyProtection="1"/>
    <xf numFmtId="0" fontId="1" fillId="0" borderId="0" xfId="32" applyNumberFormat="1" applyFont="1" applyFill="1" applyBorder="1" applyAlignment="1" applyProtection="1">
      <alignment vertical="top" wrapText="1"/>
    </xf>
    <xf numFmtId="0" fontId="1" fillId="0" borderId="0" xfId="32" applyNumberFormat="1" applyFont="1" applyFill="1" applyBorder="1" applyAlignment="1" applyProtection="1">
      <alignment vertical="top"/>
    </xf>
    <xf numFmtId="0" fontId="6" fillId="0" borderId="0" xfId="33" applyNumberFormat="1" applyFont="1" applyFill="1" applyProtection="1"/>
    <xf numFmtId="0" fontId="1" fillId="0" borderId="0" xfId="33" applyNumberFormat="1" applyFont="1" applyFill="1" applyProtection="1"/>
    <xf numFmtId="0" fontId="1" fillId="0" borderId="0" xfId="33" applyNumberFormat="1" applyFont="1" applyFill="1" applyBorder="1" applyAlignment="1" applyProtection="1">
      <alignment vertical="top" wrapText="1"/>
    </xf>
    <xf numFmtId="0" fontId="1" fillId="0" borderId="0" xfId="33" applyNumberFormat="1" applyFont="1" applyFill="1" applyBorder="1" applyAlignment="1" applyProtection="1">
      <alignment vertical="top"/>
    </xf>
    <xf numFmtId="0" fontId="6" fillId="0" borderId="0" xfId="34" applyNumberFormat="1" applyFont="1" applyFill="1" applyProtection="1"/>
    <xf numFmtId="0" fontId="1" fillId="0" borderId="0" xfId="34" applyNumberFormat="1" applyFont="1" applyFill="1" applyProtection="1"/>
    <xf numFmtId="0" fontId="1" fillId="0" borderId="0" xfId="34" applyNumberFormat="1" applyFont="1" applyFill="1" applyBorder="1" applyAlignment="1" applyProtection="1">
      <alignment vertical="top" wrapText="1"/>
    </xf>
    <xf numFmtId="0" fontId="1" fillId="0" borderId="0" xfId="34" applyNumberFormat="1" applyFont="1" applyFill="1" applyBorder="1" applyAlignment="1" applyProtection="1">
      <alignment vertical="top"/>
    </xf>
    <xf numFmtId="166" fontId="1" fillId="0" borderId="0" xfId="0" applyNumberFormat="1" applyFont="1" applyFill="1" applyProtection="1"/>
    <xf numFmtId="0" fontId="1" fillId="0" borderId="0" xfId="0" applyNumberFormat="1" applyFont="1" applyFill="1" applyBorder="1" applyAlignment="1" applyProtection="1">
      <alignment horizontal="right"/>
    </xf>
    <xf numFmtId="10" fontId="1" fillId="0" borderId="0" xfId="0" applyNumberFormat="1" applyFont="1" applyFill="1" applyBorder="1" applyProtection="1"/>
    <xf numFmtId="49" fontId="6" fillId="0" borderId="0" xfId="0" applyNumberFormat="1" applyFont="1" applyFill="1" applyBorder="1" applyAlignment="1" applyProtection="1">
      <alignment horizontal="right"/>
    </xf>
    <xf numFmtId="10" fontId="1" fillId="0" borderId="0" xfId="0" applyNumberFormat="1" applyFont="1" applyFill="1" applyProtection="1"/>
    <xf numFmtId="10" fontId="1" fillId="0" borderId="0" xfId="0" applyNumberFormat="1" applyFont="1" applyFill="1" applyBorder="1" applyAlignment="1" applyProtection="1"/>
    <xf numFmtId="43" fontId="6" fillId="0" borderId="0" xfId="0" applyNumberFormat="1" applyFont="1" applyFill="1" applyBorder="1" applyAlignment="1" applyProtection="1"/>
    <xf numFmtId="0" fontId="6" fillId="0" borderId="0" xfId="0" applyFont="1" applyFill="1" applyBorder="1" applyAlignment="1" applyProtection="1">
      <alignment wrapText="1"/>
    </xf>
    <xf numFmtId="2" fontId="1" fillId="0" borderId="0" xfId="18" applyNumberFormat="1" applyFont="1" applyFill="1" applyProtection="1"/>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wrapText="1"/>
    </xf>
    <xf numFmtId="0" fontId="6" fillId="0" borderId="0" xfId="0" applyFont="1" applyFill="1" applyBorder="1" applyProtection="1"/>
    <xf numFmtId="9" fontId="1" fillId="0" borderId="0" xfId="18" applyFont="1" applyFill="1" applyBorder="1" applyAlignment="1" applyProtection="1">
      <alignment horizontal="center" vertical="top" wrapText="1"/>
    </xf>
    <xf numFmtId="2" fontId="1" fillId="0" borderId="0" xfId="3" applyNumberFormat="1" applyFont="1" applyFill="1" applyBorder="1" applyAlignment="1" applyProtection="1">
      <alignment horizontal="center" vertical="top" wrapText="1"/>
    </xf>
    <xf numFmtId="0" fontId="21" fillId="13" borderId="12" xfId="0" applyFont="1" applyFill="1" applyBorder="1" applyAlignment="1" applyProtection="1">
      <alignment horizontal="center"/>
    </xf>
    <xf numFmtId="0" fontId="6" fillId="17" borderId="0" xfId="0" applyFont="1" applyFill="1" applyBorder="1" applyAlignment="1" applyProtection="1"/>
    <xf numFmtId="167" fontId="1" fillId="0" borderId="0" xfId="0" applyNumberFormat="1" applyFont="1" applyFill="1" applyProtection="1"/>
    <xf numFmtId="43" fontId="1" fillId="0" borderId="0" xfId="0" applyNumberFormat="1" applyFont="1" applyFill="1" applyBorder="1" applyProtection="1"/>
    <xf numFmtId="0" fontId="1" fillId="0" borderId="0" xfId="0" applyFont="1" applyFill="1" applyBorder="1" applyAlignment="1" applyProtection="1">
      <alignment horizontal="right"/>
    </xf>
    <xf numFmtId="9" fontId="1" fillId="0" borderId="0" xfId="18" applyFont="1" applyFill="1" applyBorder="1" applyProtection="1"/>
    <xf numFmtId="3" fontId="12" fillId="0" borderId="0" xfId="0" applyNumberFormat="1" applyFont="1" applyFill="1" applyBorder="1" applyAlignment="1" applyProtection="1">
      <alignment horizontal="right" vertical="top" wrapText="1"/>
    </xf>
    <xf numFmtId="43" fontId="6" fillId="0" borderId="0" xfId="3" applyFont="1" applyFill="1" applyProtection="1"/>
    <xf numFmtId="43" fontId="1" fillId="0" borderId="0" xfId="3" applyFont="1" applyFill="1" applyBorder="1" applyAlignment="1" applyProtection="1">
      <alignment vertical="top"/>
    </xf>
    <xf numFmtId="43" fontId="1" fillId="0" borderId="0" xfId="0" applyNumberFormat="1" applyFont="1" applyFill="1" applyProtection="1"/>
    <xf numFmtId="0" fontId="6" fillId="19" borderId="0" xfId="0" applyFont="1" applyFill="1" applyProtection="1"/>
    <xf numFmtId="0" fontId="6" fillId="18" borderId="0" xfId="0" applyFont="1" applyFill="1" applyBorder="1" applyAlignment="1" applyProtection="1">
      <alignment horizontal="right"/>
    </xf>
    <xf numFmtId="3" fontId="1" fillId="3" borderId="4" xfId="0" applyNumberFormat="1" applyFont="1" applyFill="1" applyBorder="1" applyAlignment="1" applyProtection="1">
      <alignment horizontal="right" vertical="top" wrapText="1"/>
    </xf>
    <xf numFmtId="43" fontId="1" fillId="0" borderId="0" xfId="3" applyFont="1" applyFill="1" applyProtection="1"/>
    <xf numFmtId="0" fontId="38" fillId="0" borderId="0" xfId="0" applyFont="1" applyAlignment="1" applyProtection="1">
      <alignment wrapText="1"/>
    </xf>
    <xf numFmtId="0" fontId="15" fillId="0" borderId="0" xfId="1" applyFont="1" applyAlignment="1" applyProtection="1">
      <alignment horizontal="center" wrapText="1" readingOrder="2"/>
    </xf>
    <xf numFmtId="0" fontId="1" fillId="0" borderId="0" xfId="0" applyFont="1" applyAlignment="1" applyProtection="1">
      <alignment wrapText="1"/>
    </xf>
    <xf numFmtId="0" fontId="1" fillId="0" borderId="0" xfId="0" applyFont="1"/>
    <xf numFmtId="0" fontId="32" fillId="0" borderId="0" xfId="0" applyFont="1" applyBorder="1" applyAlignment="1">
      <alignment horizontal="right" vertical="center" readingOrder="2"/>
    </xf>
    <xf numFmtId="0" fontId="1" fillId="0" borderId="0" xfId="0" applyFont="1" applyBorder="1" applyAlignment="1">
      <alignment horizontal="right" vertical="center" readingOrder="2"/>
    </xf>
    <xf numFmtId="0" fontId="11" fillId="0" borderId="0" xfId="0" applyFont="1" applyBorder="1" applyAlignment="1">
      <alignment horizontal="right" vertical="center" readingOrder="2"/>
    </xf>
    <xf numFmtId="0" fontId="6" fillId="3" borderId="22" xfId="0" applyFont="1" applyFill="1" applyBorder="1" applyAlignment="1" applyProtection="1">
      <alignment horizontal="center" vertical="top"/>
    </xf>
    <xf numFmtId="0" fontId="6" fillId="3" borderId="23" xfId="0" applyFont="1" applyFill="1" applyBorder="1" applyAlignment="1" applyProtection="1">
      <alignment horizontal="center" vertical="top"/>
    </xf>
    <xf numFmtId="0" fontId="6" fillId="3" borderId="61" xfId="0" applyFont="1" applyFill="1" applyBorder="1" applyAlignment="1" applyProtection="1">
      <alignment horizontal="center" vertical="top"/>
    </xf>
    <xf numFmtId="9" fontId="1" fillId="5" borderId="63" xfId="0" applyNumberFormat="1" applyFont="1" applyFill="1" applyBorder="1" applyAlignment="1" applyProtection="1">
      <alignment horizontal="center" vertical="top" wrapText="1"/>
    </xf>
    <xf numFmtId="0" fontId="6" fillId="3" borderId="22" xfId="0" applyFont="1" applyFill="1" applyBorder="1" applyAlignment="1" applyProtection="1">
      <alignment horizontal="center" vertical="top"/>
    </xf>
    <xf numFmtId="0" fontId="1" fillId="4" borderId="32" xfId="0" applyFont="1" applyFill="1" applyBorder="1" applyAlignment="1" applyProtection="1">
      <alignment vertical="top" wrapText="1"/>
      <protection locked="0"/>
    </xf>
    <xf numFmtId="0" fontId="6" fillId="3" borderId="23" xfId="0" applyFont="1" applyFill="1" applyBorder="1" applyAlignment="1" applyProtection="1">
      <alignment horizontal="center" vertical="top" wrapText="1"/>
    </xf>
    <xf numFmtId="0" fontId="1" fillId="4" borderId="55" xfId="0" applyFont="1" applyFill="1" applyBorder="1" applyAlignment="1" applyProtection="1">
      <alignment vertical="top" wrapText="1"/>
      <protection locked="0"/>
    </xf>
    <xf numFmtId="0" fontId="1" fillId="4" borderId="63" xfId="0" applyFont="1" applyFill="1" applyBorder="1" applyAlignment="1" applyProtection="1">
      <alignment vertical="top" wrapText="1"/>
      <protection locked="0"/>
    </xf>
    <xf numFmtId="0" fontId="6" fillId="3" borderId="21" xfId="0" applyFont="1" applyFill="1" applyBorder="1" applyAlignment="1" applyProtection="1">
      <alignment vertical="top" wrapText="1"/>
    </xf>
    <xf numFmtId="0" fontId="1" fillId="3" borderId="4" xfId="9" applyNumberFormat="1" applyFont="1" applyFill="1" applyBorder="1" applyAlignment="1" applyProtection="1">
      <alignment horizontal="center" vertical="top" wrapText="1"/>
    </xf>
    <xf numFmtId="0" fontId="6" fillId="3" borderId="4" xfId="0" applyFont="1" applyFill="1" applyBorder="1" applyAlignment="1" applyProtection="1">
      <alignment horizontal="center" vertical="top" wrapText="1"/>
    </xf>
    <xf numFmtId="49" fontId="40" fillId="3" borderId="0" xfId="0" applyNumberFormat="1" applyFont="1" applyFill="1" applyAlignment="1" applyProtection="1">
      <alignment vertical="top"/>
    </xf>
    <xf numFmtId="9" fontId="1" fillId="4" borderId="1" xfId="18" applyFont="1" applyFill="1" applyBorder="1" applyAlignment="1" applyProtection="1">
      <alignment vertical="top"/>
      <protection locked="0"/>
    </xf>
    <xf numFmtId="9" fontId="1" fillId="4" borderId="2" xfId="18" applyFont="1" applyFill="1" applyBorder="1" applyAlignment="1" applyProtection="1">
      <alignment vertical="top"/>
      <protection locked="0"/>
    </xf>
    <xf numFmtId="0" fontId="1" fillId="4" borderId="22" xfId="0" applyFont="1" applyFill="1" applyBorder="1" applyAlignment="1" applyProtection="1">
      <alignment vertical="top"/>
      <protection locked="0"/>
    </xf>
    <xf numFmtId="0" fontId="1" fillId="4" borderId="32" xfId="0" applyFont="1" applyFill="1" applyBorder="1" applyAlignment="1" applyProtection="1">
      <alignment vertical="top"/>
      <protection locked="0"/>
    </xf>
    <xf numFmtId="9" fontId="1" fillId="5" borderId="52" xfId="18" applyFont="1" applyFill="1" applyBorder="1" applyAlignment="1" applyProtection="1">
      <alignment horizontal="center" vertical="top" wrapText="1"/>
    </xf>
    <xf numFmtId="9" fontId="1" fillId="5" borderId="48" xfId="18" applyFont="1" applyFill="1" applyBorder="1" applyAlignment="1" applyProtection="1">
      <alignment horizontal="center" vertical="top" wrapText="1"/>
    </xf>
    <xf numFmtId="9" fontId="1" fillId="5" borderId="37" xfId="18" applyFont="1" applyFill="1" applyBorder="1" applyAlignment="1" applyProtection="1">
      <alignment horizontal="center" vertical="top" wrapText="1"/>
    </xf>
    <xf numFmtId="0" fontId="1" fillId="14" borderId="25" xfId="0" applyFont="1" applyFill="1" applyBorder="1" applyAlignment="1" applyProtection="1">
      <alignment vertical="top"/>
      <protection locked="0"/>
    </xf>
    <xf numFmtId="0" fontId="1" fillId="14" borderId="27" xfId="0" applyFont="1" applyFill="1" applyBorder="1" applyAlignment="1" applyProtection="1">
      <alignment vertical="top"/>
      <protection locked="0"/>
    </xf>
    <xf numFmtId="49" fontId="2" fillId="4" borderId="4" xfId="1" applyNumberFormat="1" applyFill="1" applyBorder="1" applyAlignment="1" applyProtection="1">
      <alignment vertical="top" wrapText="1"/>
      <protection locked="0"/>
    </xf>
    <xf numFmtId="49" fontId="1" fillId="4" borderId="2" xfId="0" applyNumberFormat="1" applyFont="1" applyFill="1" applyBorder="1" applyAlignment="1" applyProtection="1">
      <alignment horizontal="right" vertical="center" wrapText="1"/>
      <protection locked="0"/>
    </xf>
    <xf numFmtId="0" fontId="1" fillId="3" borderId="0" xfId="0" applyNumberFormat="1" applyFont="1" applyFill="1" applyBorder="1" applyAlignment="1" applyProtection="1">
      <alignment horizontal="right" vertical="top" wrapText="1"/>
    </xf>
    <xf numFmtId="0" fontId="9" fillId="2" borderId="0" xfId="0" applyFont="1" applyFill="1" applyAlignment="1" applyProtection="1">
      <alignment horizontal="center" vertical="top" wrapText="1"/>
    </xf>
    <xf numFmtId="0" fontId="19" fillId="0" borderId="0" xfId="0" applyFont="1" applyAlignment="1" applyProtection="1">
      <alignment horizontal="center"/>
    </xf>
    <xf numFmtId="0" fontId="10" fillId="2" borderId="0" xfId="0" applyFont="1" applyFill="1" applyAlignment="1" applyProtection="1">
      <alignment horizontal="center" vertical="top" wrapText="1"/>
    </xf>
    <xf numFmtId="49" fontId="9" fillId="2" borderId="0" xfId="0" applyNumberFormat="1" applyFont="1" applyFill="1" applyAlignment="1" applyProtection="1">
      <alignment horizontal="center" vertical="top" wrapText="1"/>
    </xf>
    <xf numFmtId="0" fontId="11" fillId="3" borderId="0" xfId="0" applyNumberFormat="1" applyFont="1" applyFill="1" applyBorder="1" applyAlignment="1" applyProtection="1">
      <alignment horizontal="right" vertical="top" wrapText="1" readingOrder="2"/>
    </xf>
    <xf numFmtId="49" fontId="1" fillId="4" borderId="0" xfId="0" applyNumberFormat="1" applyFont="1" applyFill="1" applyBorder="1" applyAlignment="1" applyProtection="1">
      <alignment horizontal="right" vertical="top" wrapText="1"/>
      <protection locked="0"/>
    </xf>
    <xf numFmtId="49" fontId="1" fillId="4" borderId="4" xfId="0" applyNumberFormat="1" applyFont="1" applyFill="1" applyBorder="1" applyAlignment="1" applyProtection="1">
      <alignment horizontal="center" vertical="top" wrapText="1"/>
      <protection locked="0"/>
    </xf>
    <xf numFmtId="0" fontId="1" fillId="5" borderId="14" xfId="9" applyNumberFormat="1" applyFont="1" applyFill="1" applyBorder="1" applyAlignment="1" applyProtection="1">
      <alignment horizontal="center" vertical="top" wrapText="1"/>
    </xf>
    <xf numFmtId="0" fontId="1" fillId="5" borderId="15" xfId="9" applyNumberFormat="1" applyFont="1" applyFill="1" applyBorder="1" applyAlignment="1" applyProtection="1">
      <alignment horizontal="center" vertical="top" wrapText="1"/>
    </xf>
    <xf numFmtId="0" fontId="6" fillId="0" borderId="9" xfId="0" applyFont="1" applyFill="1" applyBorder="1" applyAlignment="1" applyProtection="1">
      <alignment vertical="top" wrapText="1"/>
    </xf>
    <xf numFmtId="0" fontId="1" fillId="4" borderId="33" xfId="0" applyFont="1" applyFill="1" applyBorder="1" applyAlignment="1" applyProtection="1">
      <alignment horizontal="center" vertical="top" wrapText="1"/>
      <protection locked="0"/>
    </xf>
    <xf numFmtId="0" fontId="1" fillId="4" borderId="9" xfId="0" applyFont="1" applyFill="1" applyBorder="1" applyAlignment="1" applyProtection="1">
      <alignment horizontal="center" vertical="top" wrapText="1"/>
      <protection locked="0"/>
    </xf>
    <xf numFmtId="0" fontId="1" fillId="4" borderId="30" xfId="0" applyFont="1" applyFill="1" applyBorder="1" applyAlignment="1" applyProtection="1">
      <alignment horizontal="center" vertical="top" wrapText="1"/>
      <protection locked="0"/>
    </xf>
    <xf numFmtId="0" fontId="1" fillId="4" borderId="10" xfId="0" applyFont="1" applyFill="1" applyBorder="1" applyAlignment="1" applyProtection="1">
      <alignment horizontal="center" vertical="top" wrapText="1"/>
      <protection locked="0"/>
    </xf>
    <xf numFmtId="0" fontId="6" fillId="0" borderId="10" xfId="0" applyFont="1" applyFill="1" applyBorder="1" applyAlignment="1" applyProtection="1">
      <alignment vertical="top" wrapText="1"/>
    </xf>
    <xf numFmtId="0" fontId="1" fillId="5" borderId="49" xfId="9" applyNumberFormat="1" applyFont="1" applyFill="1" applyBorder="1" applyAlignment="1" applyProtection="1">
      <alignment horizontal="center" vertical="top" wrapText="1"/>
    </xf>
    <xf numFmtId="0" fontId="1" fillId="5" borderId="48" xfId="9" applyNumberFormat="1" applyFont="1" applyFill="1" applyBorder="1" applyAlignment="1" applyProtection="1">
      <alignment horizontal="center" vertical="top" wrapText="1"/>
    </xf>
    <xf numFmtId="0" fontId="1" fillId="5" borderId="10" xfId="9" applyNumberFormat="1" applyFont="1" applyFill="1" applyBorder="1" applyAlignment="1" applyProtection="1">
      <alignment horizontal="center" vertical="top" wrapText="1"/>
    </xf>
    <xf numFmtId="0" fontId="1" fillId="5" borderId="9" xfId="9" applyNumberFormat="1" applyFont="1" applyFill="1" applyBorder="1" applyAlignment="1" applyProtection="1">
      <alignment horizontal="center" vertical="top" wrapText="1"/>
    </xf>
    <xf numFmtId="0" fontId="27" fillId="3" borderId="0" xfId="0" applyFont="1" applyFill="1" applyAlignment="1" applyProtection="1">
      <alignment horizontal="right" vertical="top" wrapText="1"/>
    </xf>
    <xf numFmtId="0" fontId="5" fillId="3" borderId="0" xfId="9" applyNumberFormat="1" applyFont="1" applyFill="1" applyBorder="1" applyAlignment="1" applyProtection="1">
      <alignment vertical="top" wrapText="1"/>
    </xf>
    <xf numFmtId="0" fontId="1" fillId="2" borderId="0" xfId="0" applyFont="1" applyFill="1" applyAlignment="1" applyProtection="1">
      <alignment horizontal="center" wrapText="1"/>
    </xf>
    <xf numFmtId="0" fontId="1" fillId="4" borderId="1" xfId="0" applyFont="1" applyFill="1" applyBorder="1" applyAlignment="1" applyProtection="1">
      <alignment horizontal="right" vertical="top" wrapText="1"/>
      <protection locked="0"/>
    </xf>
    <xf numFmtId="0" fontId="5" fillId="3" borderId="0" xfId="0" applyFont="1" applyFill="1" applyAlignment="1" applyProtection="1">
      <alignment horizontal="right" vertical="top" wrapText="1"/>
    </xf>
    <xf numFmtId="0" fontId="9" fillId="2" borderId="46" xfId="10" applyNumberFormat="1" applyFont="1" applyFill="1" applyBorder="1" applyAlignment="1" applyProtection="1">
      <alignment horizontal="center" vertical="top" wrapText="1"/>
    </xf>
    <xf numFmtId="0" fontId="1" fillId="2" borderId="0" xfId="0" applyFont="1" applyFill="1" applyAlignment="1" applyProtection="1">
      <alignment horizontal="center"/>
    </xf>
    <xf numFmtId="0" fontId="6" fillId="2" borderId="0" xfId="0" applyFont="1" applyFill="1" applyAlignment="1" applyProtection="1">
      <alignment horizontal="center"/>
    </xf>
    <xf numFmtId="0" fontId="1" fillId="3" borderId="0" xfId="0" applyFont="1" applyFill="1" applyBorder="1" applyAlignment="1" applyProtection="1">
      <alignment horizontal="right" vertical="top" readingOrder="2"/>
    </xf>
    <xf numFmtId="0" fontId="5" fillId="3" borderId="46" xfId="0" applyFont="1" applyFill="1" applyBorder="1" applyAlignment="1" applyProtection="1">
      <alignment horizontal="right" vertical="top" wrapText="1"/>
    </xf>
    <xf numFmtId="0" fontId="1" fillId="4" borderId="10" xfId="0" applyFont="1" applyFill="1" applyBorder="1" applyAlignment="1" applyProtection="1">
      <alignment vertical="top" wrapText="1"/>
      <protection locked="0"/>
    </xf>
    <xf numFmtId="0" fontId="1" fillId="4" borderId="9" xfId="0" applyFont="1" applyFill="1" applyBorder="1" applyAlignment="1" applyProtection="1">
      <alignment vertical="top" wrapText="1"/>
      <protection locked="0"/>
    </xf>
    <xf numFmtId="0" fontId="1" fillId="4" borderId="30" xfId="0" applyFont="1" applyFill="1" applyBorder="1" applyAlignment="1" applyProtection="1">
      <alignment vertical="top" wrapText="1"/>
      <protection locked="0"/>
    </xf>
    <xf numFmtId="0" fontId="1" fillId="5" borderId="15" xfId="0" applyFont="1" applyFill="1" applyBorder="1" applyAlignment="1" applyProtection="1">
      <alignment horizontal="right" vertical="top" wrapText="1"/>
    </xf>
    <xf numFmtId="0" fontId="1" fillId="5" borderId="14" xfId="0" applyFont="1" applyFill="1" applyBorder="1" applyAlignment="1" applyProtection="1">
      <alignment horizontal="right" vertical="top" wrapText="1"/>
    </xf>
    <xf numFmtId="0" fontId="1" fillId="5" borderId="48" xfId="0" applyFont="1" applyFill="1" applyBorder="1" applyAlignment="1" applyProtection="1">
      <alignment horizontal="right" vertical="top" wrapText="1"/>
    </xf>
    <xf numFmtId="0" fontId="1" fillId="4" borderId="33" xfId="0" applyFont="1" applyFill="1" applyBorder="1" applyAlignment="1" applyProtection="1">
      <alignment vertical="top" wrapText="1"/>
      <protection locked="0"/>
    </xf>
    <xf numFmtId="0" fontId="1" fillId="5" borderId="49" xfId="0" applyFont="1" applyFill="1" applyBorder="1" applyAlignment="1" applyProtection="1">
      <alignment horizontal="right" vertical="top" wrapText="1"/>
    </xf>
    <xf numFmtId="0" fontId="5" fillId="0" borderId="0" xfId="9" applyNumberFormat="1" applyFont="1" applyFill="1" applyBorder="1" applyAlignment="1" applyProtection="1">
      <alignment vertical="top" wrapText="1"/>
    </xf>
    <xf numFmtId="0" fontId="1" fillId="0" borderId="0" xfId="0" applyFont="1" applyAlignment="1" applyProtection="1">
      <alignment horizontal="center"/>
    </xf>
    <xf numFmtId="0" fontId="5" fillId="3" borderId="0" xfId="19" applyNumberFormat="1" applyFont="1" applyFill="1" applyBorder="1" applyAlignment="1" applyProtection="1">
      <alignment vertical="top" wrapText="1"/>
    </xf>
    <xf numFmtId="0" fontId="9" fillId="2" borderId="0" xfId="10" applyNumberFormat="1" applyFont="1" applyFill="1" applyAlignment="1" applyProtection="1">
      <alignment horizontal="center" vertical="top" wrapText="1"/>
    </xf>
    <xf numFmtId="0" fontId="1" fillId="4" borderId="0" xfId="0" applyFont="1" applyFill="1" applyBorder="1" applyAlignment="1" applyProtection="1">
      <alignment horizontal="right" vertical="top" wrapText="1"/>
      <protection locked="0"/>
    </xf>
    <xf numFmtId="0" fontId="5" fillId="3" borderId="0" xfId="0" applyFont="1" applyFill="1" applyAlignment="1" applyProtection="1">
      <alignment vertical="top" wrapText="1"/>
    </xf>
    <xf numFmtId="0" fontId="6" fillId="0" borderId="4" xfId="0" applyFont="1" applyFill="1" applyBorder="1" applyAlignment="1" applyProtection="1">
      <alignment horizontal="center" vertical="center"/>
    </xf>
    <xf numFmtId="0" fontId="6" fillId="3" borderId="60" xfId="0" applyFont="1" applyFill="1" applyBorder="1" applyAlignment="1" applyProtection="1">
      <alignment horizontal="center" vertical="top" wrapText="1"/>
    </xf>
    <xf numFmtId="0" fontId="6" fillId="3" borderId="61" xfId="0" applyFont="1" applyFill="1" applyBorder="1" applyAlignment="1" applyProtection="1">
      <alignment horizontal="center" vertical="top" wrapText="1"/>
    </xf>
    <xf numFmtId="0" fontId="6" fillId="0" borderId="1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3" borderId="60" xfId="0" applyFont="1" applyFill="1" applyBorder="1" applyAlignment="1" applyProtection="1">
      <alignment horizontal="center" vertical="center" wrapText="1"/>
    </xf>
    <xf numFmtId="0" fontId="6" fillId="3" borderId="6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1" xfId="0" applyFont="1" applyFill="1" applyBorder="1" applyAlignment="1" applyProtection="1">
      <alignment horizontal="center" vertical="top"/>
    </xf>
    <xf numFmtId="0" fontId="6" fillId="3" borderId="22" xfId="0" applyFont="1" applyFill="1" applyBorder="1" applyAlignment="1" applyProtection="1">
      <alignment horizontal="center" vertical="top"/>
    </xf>
    <xf numFmtId="0" fontId="6" fillId="3" borderId="23" xfId="0" applyFont="1" applyFill="1" applyBorder="1" applyAlignment="1" applyProtection="1">
      <alignment horizontal="center" vertical="top"/>
    </xf>
    <xf numFmtId="0" fontId="6" fillId="0" borderId="1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1" fillId="4" borderId="0" xfId="0" applyFont="1" applyFill="1" applyBorder="1" applyAlignment="1" applyProtection="1">
      <alignment vertical="top" wrapText="1"/>
      <protection locked="0"/>
    </xf>
    <xf numFmtId="0" fontId="5" fillId="3" borderId="0" xfId="0" applyFont="1" applyFill="1" applyBorder="1" applyAlignment="1" applyProtection="1">
      <alignment horizontal="center" vertical="top" wrapText="1"/>
    </xf>
    <xf numFmtId="0" fontId="1" fillId="0" borderId="20" xfId="0" applyFont="1" applyFill="1" applyBorder="1" applyAlignment="1" applyProtection="1">
      <alignment horizontal="right" vertical="top"/>
    </xf>
    <xf numFmtId="0" fontId="1" fillId="0" borderId="19" xfId="0" applyFont="1" applyFill="1" applyBorder="1" applyAlignment="1" applyProtection="1">
      <alignment horizontal="right" vertical="top"/>
    </xf>
    <xf numFmtId="0" fontId="1" fillId="3" borderId="1" xfId="0" applyFont="1" applyFill="1" applyBorder="1" applyAlignment="1" applyProtection="1">
      <alignment vertical="top"/>
    </xf>
    <xf numFmtId="0" fontId="5" fillId="3" borderId="0" xfId="0" applyFont="1" applyFill="1" applyBorder="1" applyAlignment="1" applyProtection="1">
      <alignment horizontal="right" vertical="top" wrapText="1"/>
    </xf>
    <xf numFmtId="0" fontId="1" fillId="4" borderId="2" xfId="0" applyFont="1" applyFill="1" applyBorder="1" applyAlignment="1" applyProtection="1">
      <alignment horizontal="right" vertical="top"/>
      <protection locked="0"/>
    </xf>
    <xf numFmtId="0" fontId="21" fillId="13" borderId="12" xfId="0" applyFont="1" applyFill="1" applyBorder="1" applyAlignment="1" applyProtection="1">
      <alignment horizontal="center"/>
    </xf>
  </cellXfs>
  <cellStyles count="35">
    <cellStyle name="0,0_x000d__x000a_NA_x000d__x000a_" xfId="16"/>
    <cellStyle name="Comma" xfId="3" builtinId="3"/>
    <cellStyle name="Hyperlink 2" xfId="5"/>
    <cellStyle name="Hyperlink 2 2" xfId="17"/>
    <cellStyle name="Normal" xfId="0" builtinId="0"/>
    <cellStyle name="Normal 10" xfId="14"/>
    <cellStyle name="Normal 11" xfId="15"/>
    <cellStyle name="Normal 12" xfId="19"/>
    <cellStyle name="Normal 13" xfId="20"/>
    <cellStyle name="Normal 14" xfId="21"/>
    <cellStyle name="Normal 15" xfId="22"/>
    <cellStyle name="Normal 16" xfId="23"/>
    <cellStyle name="Normal 17" xfId="24"/>
    <cellStyle name="Normal 18" xfId="25"/>
    <cellStyle name="Normal 19" xfId="26"/>
    <cellStyle name="Normal 2" xfId="4"/>
    <cellStyle name="Normal 2 2" xfId="6"/>
    <cellStyle name="Normal 20" xfId="27"/>
    <cellStyle name="Normal 21" xfId="28"/>
    <cellStyle name="Normal 22" xfId="29"/>
    <cellStyle name="Normal 23" xfId="30"/>
    <cellStyle name="Normal 24" xfId="31"/>
    <cellStyle name="Normal 25" xfId="32"/>
    <cellStyle name="Normal 26" xfId="33"/>
    <cellStyle name="Normal 27" xfId="34"/>
    <cellStyle name="Normal 3" xfId="7"/>
    <cellStyle name="Normal 4" xfId="8"/>
    <cellStyle name="Normal 5" xfId="9"/>
    <cellStyle name="Normal 6" xfId="10"/>
    <cellStyle name="Normal 7" xfId="11"/>
    <cellStyle name="Normal 8" xfId="12"/>
    <cellStyle name="Normal 9" xfId="13"/>
    <cellStyle name="Percent" xfId="18" builtinId="5"/>
    <cellStyle name="היפר-קישור" xfId="1" builtinId="8"/>
    <cellStyle name="רע" xfId="2" builtinId="27"/>
  </cellStyles>
  <dxfs count="554">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1" tint="0.34998626667073579"/>
        </patternFill>
      </fill>
    </dxf>
    <dxf>
      <fill>
        <patternFill patternType="lightDown">
          <fgColor theme="0"/>
          <bgColor theme="0" tint="-0.34998626667073579"/>
        </patternFill>
      </fill>
    </dxf>
    <dxf>
      <fill>
        <patternFill patternType="lightDown">
          <fgColor theme="0"/>
          <bgColor theme="0" tint="-0.34998626667073579"/>
        </patternFill>
      </fill>
    </dxf>
    <dxf>
      <fill>
        <patternFill patternType="lightDown">
          <fgColor theme="0"/>
          <bgColor theme="0" tint="-0.34998626667073579"/>
        </patternFill>
      </fill>
    </dxf>
  </dxfs>
  <tableStyles count="0" defaultTableStyle="TableStyleMedium9" defaultPivotStyle="PivotStyleLight16"/>
  <colors>
    <mruColors>
      <color rgb="FFFF33CC"/>
      <color rgb="FF777777"/>
      <color rgb="FF7ABC32"/>
      <color rgb="FF4D4D4D"/>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חיסכון לפי רכיב</a:t>
            </a:r>
            <a:r>
              <a:rPr lang="he-IL" baseline="0"/>
              <a:t> פרויקט </a:t>
            </a:r>
          </a:p>
          <a:p>
            <a:pPr>
              <a:defRPr/>
            </a:pPr>
            <a:r>
              <a:rPr lang="he-IL"/>
              <a:t>בשנת הדיווח</a:t>
            </a:r>
          </a:p>
        </c:rich>
      </c:tx>
      <c:overlay val="0"/>
    </c:title>
    <c:autoTitleDeleted val="0"/>
    <c:plotArea>
      <c:layout>
        <c:manualLayout>
          <c:layoutTarget val="inner"/>
          <c:xMode val="edge"/>
          <c:yMode val="edge"/>
          <c:x val="0.14762873157232581"/>
          <c:y val="0.28495368985408875"/>
          <c:w val="0.64993666685422569"/>
          <c:h val="0.54548183046156884"/>
        </c:manualLayout>
      </c:layout>
      <c:barChart>
        <c:barDir val="col"/>
        <c:grouping val="clustered"/>
        <c:varyColors val="0"/>
        <c:ser>
          <c:idx val="1"/>
          <c:order val="0"/>
          <c:tx>
            <c:v>חיסכון צפוי בעת רישום למנגנון</c:v>
          </c:tx>
          <c:invertIfNegative val="0"/>
          <c:cat>
            <c:strRef>
              <c:f>'8.חיסכון כלכלי'!$B$64:$B$69</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כלכלי'!$C$64:$C$69</c:f>
              <c:numCache>
                <c:formatCode>"₪"\ #,##0</c:formatCode>
                <c:ptCount val="6"/>
                <c:pt idx="0">
                  <c:v>0</c:v>
                </c:pt>
                <c:pt idx="1">
                  <c:v>0</c:v>
                </c:pt>
                <c:pt idx="2">
                  <c:v>0</c:v>
                </c:pt>
                <c:pt idx="3">
                  <c:v>0</c:v>
                </c:pt>
                <c:pt idx="4">
                  <c:v>0</c:v>
                </c:pt>
                <c:pt idx="5">
                  <c:v>0</c:v>
                </c:pt>
              </c:numCache>
            </c:numRef>
          </c:val>
        </c:ser>
        <c:ser>
          <c:idx val="0"/>
          <c:order val="1"/>
          <c:tx>
            <c:v>חיסכון שנה 1</c:v>
          </c:tx>
          <c:invertIfNegative val="0"/>
          <c:cat>
            <c:strRef>
              <c:f>'8.חיסכון כלכלי'!$B$64:$B$69</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כלכלי'!$C$108:$C$113</c:f>
              <c:numCache>
                <c:formatCode>_(* #,##0.00_);_(* \(#,##0.00\);_(*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75662208"/>
        <c:axId val="175664512"/>
      </c:barChart>
      <c:catAx>
        <c:axId val="175662208"/>
        <c:scaling>
          <c:orientation val="maxMin"/>
        </c:scaling>
        <c:delete val="0"/>
        <c:axPos val="b"/>
        <c:title>
          <c:tx>
            <c:rich>
              <a:bodyPr/>
              <a:lstStyle/>
              <a:p>
                <a:pPr>
                  <a:defRPr/>
                </a:pPr>
                <a:r>
                  <a:rPr lang="he-IL"/>
                  <a:t>רכיב</a:t>
                </a:r>
                <a:r>
                  <a:rPr lang="he-IL" baseline="0"/>
                  <a:t> פרויקט</a:t>
                </a:r>
              </a:p>
            </c:rich>
          </c:tx>
          <c:layout>
            <c:manualLayout>
              <c:xMode val="edge"/>
              <c:yMode val="edge"/>
              <c:x val="0.44527565424002774"/>
              <c:y val="0.93485586268243981"/>
            </c:manualLayout>
          </c:layout>
          <c:overlay val="0"/>
        </c:title>
        <c:majorTickMark val="out"/>
        <c:minorTickMark val="none"/>
        <c:tickLblPos val="nextTo"/>
        <c:crossAx val="175664512"/>
        <c:crosses val="autoZero"/>
        <c:auto val="1"/>
        <c:lblAlgn val="ctr"/>
        <c:lblOffset val="100"/>
        <c:noMultiLvlLbl val="0"/>
      </c:catAx>
      <c:valAx>
        <c:axId val="175664512"/>
        <c:scaling>
          <c:orientation val="minMax"/>
        </c:scaling>
        <c:delete val="0"/>
        <c:axPos val="r"/>
        <c:majorGridlines/>
        <c:title>
          <c:tx>
            <c:rich>
              <a:bodyPr rot="-5400000" vert="horz"/>
              <a:lstStyle/>
              <a:p>
                <a:pPr>
                  <a:defRPr/>
                </a:pPr>
                <a:r>
                  <a:rPr lang="en-US"/>
                  <a:t>₪</a:t>
                </a:r>
                <a:r>
                  <a:rPr lang="he-IL"/>
                  <a:t>/שנה</a:t>
                </a:r>
                <a:endParaRPr lang="en-US"/>
              </a:p>
            </c:rich>
          </c:tx>
          <c:overlay val="0"/>
        </c:title>
        <c:numFmt formatCode="&quot;₪&quot;\ #,##0" sourceLinked="1"/>
        <c:majorTickMark val="out"/>
        <c:minorTickMark val="none"/>
        <c:tickLblPos val="nextTo"/>
        <c:crossAx val="175662208"/>
        <c:crosses val="autoZero"/>
        <c:crossBetween val="between"/>
      </c:valAx>
    </c:plotArea>
    <c:legend>
      <c:legendPos val="l"/>
      <c:layout>
        <c:manualLayout>
          <c:xMode val="edge"/>
          <c:yMode val="edge"/>
          <c:x val="0.70241925583393849"/>
          <c:y val="2.7955728463629936E-2"/>
          <c:w val="0.27146565239853909"/>
          <c:h val="0.16756363540847344"/>
        </c:manualLayout>
      </c:layout>
      <c:overlay val="0"/>
      <c:spPr>
        <a:ln>
          <a:solidFill>
            <a:sysClr val="windowText" lastClr="000000"/>
          </a:solidFill>
        </a:ln>
      </c:spPr>
      <c:txPr>
        <a:bodyPr/>
        <a:lstStyle/>
        <a:p>
          <a:pPr rtl="0">
            <a:defRPr/>
          </a:pPr>
          <a:endParaRPr lang="he-IL"/>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חיסכון צפוי לשנה לפי רכיב פרויקט</a:t>
            </a:r>
          </a:p>
        </c:rich>
      </c:tx>
      <c:overlay val="0"/>
    </c:title>
    <c:autoTitleDeleted val="0"/>
    <c:plotArea>
      <c:layout/>
      <c:barChart>
        <c:barDir val="col"/>
        <c:grouping val="clustered"/>
        <c:varyColors val="0"/>
        <c:ser>
          <c:idx val="0"/>
          <c:order val="0"/>
          <c:tx>
            <c:v>חיסכון צפוי לשנה</c:v>
          </c:tx>
          <c:invertIfNegative val="0"/>
          <c:cat>
            <c:strRef>
              <c:f>'8.חיסכון כלכלי'!$B$64:$B$69</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כלכלי'!$C$64:$C$69</c:f>
              <c:numCache>
                <c:formatCode>"₪"\ #,##0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99467776"/>
        <c:axId val="199470080"/>
      </c:barChart>
      <c:catAx>
        <c:axId val="199467776"/>
        <c:scaling>
          <c:orientation val="maxMin"/>
        </c:scaling>
        <c:delete val="0"/>
        <c:axPos val="b"/>
        <c:title>
          <c:tx>
            <c:rich>
              <a:bodyPr/>
              <a:lstStyle/>
              <a:p>
                <a:pPr>
                  <a:defRPr/>
                </a:pPr>
                <a:r>
                  <a:rPr lang="he-IL"/>
                  <a:t>רכיב פרויקט</a:t>
                </a:r>
                <a:endParaRPr lang="en-US"/>
              </a:p>
            </c:rich>
          </c:tx>
          <c:layout>
            <c:manualLayout>
              <c:xMode val="edge"/>
              <c:yMode val="edge"/>
              <c:x val="0.49805853364374991"/>
              <c:y val="0.89719889180519163"/>
            </c:manualLayout>
          </c:layout>
          <c:overlay val="0"/>
        </c:title>
        <c:majorTickMark val="out"/>
        <c:minorTickMark val="none"/>
        <c:tickLblPos val="nextTo"/>
        <c:crossAx val="199470080"/>
        <c:crosses val="autoZero"/>
        <c:auto val="1"/>
        <c:lblAlgn val="ctr"/>
        <c:lblOffset val="100"/>
        <c:noMultiLvlLbl val="0"/>
      </c:catAx>
      <c:valAx>
        <c:axId val="199470080"/>
        <c:scaling>
          <c:orientation val="minMax"/>
        </c:scaling>
        <c:delete val="0"/>
        <c:axPos val="r"/>
        <c:majorGridlines/>
        <c:title>
          <c:tx>
            <c:rich>
              <a:bodyPr rot="-5400000" vert="horz"/>
              <a:lstStyle/>
              <a:p>
                <a:pPr>
                  <a:defRPr/>
                </a:pPr>
                <a:r>
                  <a:rPr lang="en-US"/>
                  <a:t>₪</a:t>
                </a:r>
                <a:r>
                  <a:rPr lang="he-IL"/>
                  <a:t>/שנה</a:t>
                </a:r>
                <a:endParaRPr lang="en-US"/>
              </a:p>
            </c:rich>
          </c:tx>
          <c:overlay val="0"/>
        </c:title>
        <c:numFmt formatCode="&quot;₪&quot;\ #,##0" sourceLinked="1"/>
        <c:majorTickMark val="out"/>
        <c:minorTickMark val="none"/>
        <c:tickLblPos val="nextTo"/>
        <c:crossAx val="199467776"/>
        <c:crosses val="autoZero"/>
        <c:crossBetween val="between"/>
      </c:valAx>
    </c:plotArea>
    <c:legend>
      <c:legendPos val="l"/>
      <c:overlay val="0"/>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הוצאות</a:t>
            </a:r>
            <a:r>
              <a:rPr lang="he-IL" baseline="0"/>
              <a:t> על אנרגיה </a:t>
            </a:r>
          </a:p>
          <a:p>
            <a:pPr>
              <a:defRPr/>
            </a:pPr>
            <a:r>
              <a:rPr lang="he-IL" baseline="0"/>
              <a:t>לפני ואחרי הטמעת הפרויקט</a:t>
            </a:r>
          </a:p>
        </c:rich>
      </c:tx>
      <c:overlay val="0"/>
    </c:title>
    <c:autoTitleDeleted val="0"/>
    <c:plotArea>
      <c:layout/>
      <c:barChart>
        <c:barDir val="col"/>
        <c:grouping val="clustered"/>
        <c:varyColors val="0"/>
        <c:ser>
          <c:idx val="0"/>
          <c:order val="0"/>
          <c:tx>
            <c:v>הוצאות לפני הפרויקט</c:v>
          </c:tx>
          <c:invertIfNegative val="0"/>
          <c:cat>
            <c:strRef>
              <c:f>'8.חיסכון כלכלי'!$B$28:$B$32</c:f>
              <c:strCache>
                <c:ptCount val="5"/>
                <c:pt idx="0">
                  <c:v>גז טבעי</c:v>
                </c:pt>
                <c:pt idx="1">
                  <c:v>גפ"מ</c:v>
                </c:pt>
                <c:pt idx="2">
                  <c:v>חשמל</c:v>
                </c:pt>
                <c:pt idx="3">
                  <c:v>מזוט</c:v>
                </c:pt>
                <c:pt idx="4">
                  <c:v>סולר</c:v>
                </c:pt>
              </c:strCache>
            </c:strRef>
          </c:cat>
          <c:val>
            <c:numRef>
              <c:f>'8.חיסכון כלכלי'!$F$28:$F$32</c:f>
              <c:numCache>
                <c:formatCode>_(* #,##0.00_);_(* \(#,##0.00\);_(* "-"??_);_(@_)</c:formatCode>
                <c:ptCount val="5"/>
                <c:pt idx="0">
                  <c:v>0</c:v>
                </c:pt>
                <c:pt idx="1">
                  <c:v>0</c:v>
                </c:pt>
                <c:pt idx="2">
                  <c:v>0</c:v>
                </c:pt>
                <c:pt idx="3">
                  <c:v>0</c:v>
                </c:pt>
                <c:pt idx="4">
                  <c:v>0</c:v>
                </c:pt>
              </c:numCache>
            </c:numRef>
          </c:val>
        </c:ser>
        <c:ser>
          <c:idx val="1"/>
          <c:order val="1"/>
          <c:tx>
            <c:v>הוצאות צפויות</c:v>
          </c:tx>
          <c:invertIfNegative val="0"/>
          <c:cat>
            <c:strRef>
              <c:f>'8.חיסכון כלכלי'!$B$28:$B$32</c:f>
              <c:strCache>
                <c:ptCount val="5"/>
                <c:pt idx="0">
                  <c:v>גז טבעי</c:v>
                </c:pt>
                <c:pt idx="1">
                  <c:v>גפ"מ</c:v>
                </c:pt>
                <c:pt idx="2">
                  <c:v>חשמל</c:v>
                </c:pt>
                <c:pt idx="3">
                  <c:v>מזוט</c:v>
                </c:pt>
                <c:pt idx="4">
                  <c:v>סולר</c:v>
                </c:pt>
              </c:strCache>
            </c:strRef>
          </c:cat>
          <c:val>
            <c:numRef>
              <c:f>'8.חיסכון כלכלי'!$D$51:$D$55</c:f>
              <c:numCache>
                <c:formatCode>_(* #,##0.00_);_(* \(#,##0.00\);_(*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3296768"/>
        <c:axId val="285589888"/>
      </c:barChart>
      <c:catAx>
        <c:axId val="293296768"/>
        <c:scaling>
          <c:orientation val="maxMin"/>
        </c:scaling>
        <c:delete val="0"/>
        <c:axPos val="b"/>
        <c:majorTickMark val="out"/>
        <c:minorTickMark val="none"/>
        <c:tickLblPos val="nextTo"/>
        <c:crossAx val="285589888"/>
        <c:crosses val="autoZero"/>
        <c:auto val="1"/>
        <c:lblAlgn val="ctr"/>
        <c:lblOffset val="100"/>
        <c:noMultiLvlLbl val="0"/>
      </c:catAx>
      <c:valAx>
        <c:axId val="285589888"/>
        <c:scaling>
          <c:orientation val="minMax"/>
        </c:scaling>
        <c:delete val="0"/>
        <c:axPos val="r"/>
        <c:majorGridlines/>
        <c:numFmt formatCode="_(* #,##0.00_);_(* \(#,##0.00\);_(* &quot;-&quot;??_);_(@_)" sourceLinked="1"/>
        <c:majorTickMark val="out"/>
        <c:minorTickMark val="none"/>
        <c:tickLblPos val="nextTo"/>
        <c:crossAx val="293296768"/>
        <c:crosses val="autoZero"/>
        <c:crossBetween val="between"/>
      </c:valAx>
    </c:plotArea>
    <c:legend>
      <c:legendPos val="l"/>
      <c:overlay val="0"/>
    </c:legend>
    <c:plotVisOnly val="1"/>
    <c:dispBlanksAs val="gap"/>
    <c:showDLblsOverMax val="0"/>
  </c:chart>
  <c:printSettings>
    <c:headerFooter/>
    <c:pageMargins b="0.75000000000000466" l="0.70000000000000062" r="0.70000000000000062" t="0.750000000000004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הוצאות</a:t>
            </a:r>
            <a:r>
              <a:rPr lang="he-IL" baseline="0"/>
              <a:t> על אנרגיה </a:t>
            </a:r>
          </a:p>
          <a:p>
            <a:pPr>
              <a:defRPr/>
            </a:pPr>
            <a:r>
              <a:rPr lang="he-IL" baseline="0"/>
              <a:t>לפני ואחרי הטמעת הפרויקט</a:t>
            </a:r>
          </a:p>
        </c:rich>
      </c:tx>
      <c:layout>
        <c:manualLayout>
          <c:xMode val="edge"/>
          <c:yMode val="edge"/>
          <c:x val="0.16092206138903295"/>
          <c:y val="3.321799669977895E-2"/>
        </c:manualLayout>
      </c:layout>
      <c:overlay val="0"/>
    </c:title>
    <c:autoTitleDeleted val="0"/>
    <c:plotArea>
      <c:layout>
        <c:manualLayout>
          <c:layoutTarget val="inner"/>
          <c:xMode val="edge"/>
          <c:yMode val="edge"/>
          <c:x val="4.1507661841671338E-2"/>
          <c:y val="0.28028730951555031"/>
          <c:w val="0.72493337733981134"/>
          <c:h val="0.56879247677764511"/>
        </c:manualLayout>
      </c:layout>
      <c:barChart>
        <c:barDir val="col"/>
        <c:grouping val="clustered"/>
        <c:varyColors val="0"/>
        <c:ser>
          <c:idx val="0"/>
          <c:order val="0"/>
          <c:tx>
            <c:v>הוצאות לפני הפרויקט</c:v>
          </c:tx>
          <c:invertIfNegative val="0"/>
          <c:cat>
            <c:strRef>
              <c:f>'8.חיסכון כלכלי'!$B$28:$B$32</c:f>
              <c:strCache>
                <c:ptCount val="5"/>
                <c:pt idx="0">
                  <c:v>גז טבעי</c:v>
                </c:pt>
                <c:pt idx="1">
                  <c:v>גפ"מ</c:v>
                </c:pt>
                <c:pt idx="2">
                  <c:v>חשמל</c:v>
                </c:pt>
                <c:pt idx="3">
                  <c:v>מזוט</c:v>
                </c:pt>
                <c:pt idx="4">
                  <c:v>סולר</c:v>
                </c:pt>
              </c:strCache>
            </c:strRef>
          </c:cat>
          <c:val>
            <c:numRef>
              <c:f>'8.חיסכון כלכלי'!$F$28:$F$32</c:f>
              <c:numCache>
                <c:formatCode>_(* #,##0.00_);_(* \(#,##0.00\);_(* "-"??_);_(@_)</c:formatCode>
                <c:ptCount val="5"/>
                <c:pt idx="0">
                  <c:v>0</c:v>
                </c:pt>
                <c:pt idx="1">
                  <c:v>0</c:v>
                </c:pt>
                <c:pt idx="2">
                  <c:v>0</c:v>
                </c:pt>
                <c:pt idx="3">
                  <c:v>0</c:v>
                </c:pt>
                <c:pt idx="4">
                  <c:v>0</c:v>
                </c:pt>
              </c:numCache>
            </c:numRef>
          </c:val>
        </c:ser>
        <c:ser>
          <c:idx val="1"/>
          <c:order val="1"/>
          <c:tx>
            <c:v>הוצאות שנה 1</c:v>
          </c:tx>
          <c:invertIfNegative val="0"/>
          <c:cat>
            <c:strRef>
              <c:f>'8.חיסכון כלכלי'!$B$28:$B$32</c:f>
              <c:strCache>
                <c:ptCount val="5"/>
                <c:pt idx="0">
                  <c:v>גז טבעי</c:v>
                </c:pt>
                <c:pt idx="1">
                  <c:v>גפ"מ</c:v>
                </c:pt>
                <c:pt idx="2">
                  <c:v>חשמל</c:v>
                </c:pt>
                <c:pt idx="3">
                  <c:v>מזוט</c:v>
                </c:pt>
                <c:pt idx="4">
                  <c:v>סולר</c:v>
                </c:pt>
              </c:strCache>
            </c:strRef>
          </c:cat>
          <c:val>
            <c:numRef>
              <c:f>'8.חיסכון כלכלי'!$F$99:$F$103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5598848"/>
        <c:axId val="285600768"/>
      </c:barChart>
      <c:catAx>
        <c:axId val="285598848"/>
        <c:scaling>
          <c:orientation val="maxMin"/>
        </c:scaling>
        <c:delete val="0"/>
        <c:axPos val="b"/>
        <c:title>
          <c:tx>
            <c:rich>
              <a:bodyPr/>
              <a:lstStyle/>
              <a:p>
                <a:pPr>
                  <a:defRPr/>
                </a:pPr>
                <a:r>
                  <a:rPr lang="he-IL"/>
                  <a:t>מרוק אנרגיה</a:t>
                </a:r>
              </a:p>
            </c:rich>
          </c:tx>
          <c:overlay val="0"/>
        </c:title>
        <c:majorTickMark val="out"/>
        <c:minorTickMark val="none"/>
        <c:tickLblPos val="nextTo"/>
        <c:crossAx val="285600768"/>
        <c:crosses val="autoZero"/>
        <c:auto val="1"/>
        <c:lblAlgn val="ctr"/>
        <c:lblOffset val="100"/>
        <c:noMultiLvlLbl val="0"/>
      </c:catAx>
      <c:valAx>
        <c:axId val="285600768"/>
        <c:scaling>
          <c:orientation val="minMax"/>
        </c:scaling>
        <c:delete val="0"/>
        <c:axPos val="r"/>
        <c:majorGridlines/>
        <c:numFmt formatCode="_(* #,##0.00_);_(* \(#,##0.00\);_(* &quot;-&quot;??_);_(@_)" sourceLinked="1"/>
        <c:majorTickMark val="out"/>
        <c:minorTickMark val="none"/>
        <c:tickLblPos val="nextTo"/>
        <c:crossAx val="285598848"/>
        <c:crosses val="autoZero"/>
        <c:crossBetween val="between"/>
      </c:valAx>
    </c:plotArea>
    <c:legend>
      <c:legendPos val="l"/>
      <c:layout>
        <c:manualLayout>
          <c:xMode val="edge"/>
          <c:yMode val="edge"/>
          <c:x val="0.74730538922155687"/>
          <c:y val="3.5434055574100856E-2"/>
          <c:w val="0.23791484747041464"/>
          <c:h val="0.15016953929319571"/>
        </c:manualLayout>
      </c:layout>
      <c:overlay val="0"/>
      <c:spPr>
        <a:ln>
          <a:solidFill>
            <a:schemeClr val="tx1"/>
          </a:solidFill>
        </a:ln>
      </c:spPr>
    </c:legend>
    <c:plotVisOnly val="1"/>
    <c:dispBlanksAs val="gap"/>
    <c:showDLblsOverMax val="0"/>
  </c:chart>
  <c:printSettings>
    <c:headerFooter/>
    <c:pageMargins b="0.75000000000000488" l="0.70000000000000062" r="0.70000000000000062" t="0.75000000000000488"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חיסכון לפי רכיב</a:t>
            </a:r>
            <a:r>
              <a:rPr lang="he-IL" baseline="0"/>
              <a:t> פרויקט </a:t>
            </a:r>
          </a:p>
          <a:p>
            <a:pPr>
              <a:defRPr/>
            </a:pPr>
            <a:r>
              <a:rPr lang="he-IL"/>
              <a:t>בשנת הדיווח</a:t>
            </a:r>
          </a:p>
        </c:rich>
      </c:tx>
      <c:overlay val="0"/>
    </c:title>
    <c:autoTitleDeleted val="0"/>
    <c:plotArea>
      <c:layout>
        <c:manualLayout>
          <c:layoutTarget val="inner"/>
          <c:xMode val="edge"/>
          <c:yMode val="edge"/>
          <c:x val="0.14762873157232595"/>
          <c:y val="0.28495368985408892"/>
          <c:w val="0.64993666685422569"/>
          <c:h val="0.54548183046156884"/>
        </c:manualLayout>
      </c:layout>
      <c:barChart>
        <c:barDir val="col"/>
        <c:grouping val="clustered"/>
        <c:varyColors val="0"/>
        <c:ser>
          <c:idx val="1"/>
          <c:order val="0"/>
          <c:tx>
            <c:v>חיסכון צפוי בעת רישום למנגנון</c:v>
          </c:tx>
          <c:invertIfNegative val="0"/>
          <c:cat>
            <c:strRef>
              <c:f>'8.חיסכון כלכלי'!$B$145:$B$150</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כלכלי'!$C$64:$C$69</c:f>
              <c:numCache>
                <c:formatCode>"₪"\ #,##0</c:formatCode>
                <c:ptCount val="6"/>
                <c:pt idx="0">
                  <c:v>0</c:v>
                </c:pt>
                <c:pt idx="1">
                  <c:v>0</c:v>
                </c:pt>
                <c:pt idx="2">
                  <c:v>0</c:v>
                </c:pt>
                <c:pt idx="3">
                  <c:v>0</c:v>
                </c:pt>
                <c:pt idx="4">
                  <c:v>0</c:v>
                </c:pt>
                <c:pt idx="5">
                  <c:v>0</c:v>
                </c:pt>
              </c:numCache>
            </c:numRef>
          </c:val>
        </c:ser>
        <c:ser>
          <c:idx val="0"/>
          <c:order val="1"/>
          <c:tx>
            <c:v>חיסכון שנה 1</c:v>
          </c:tx>
          <c:invertIfNegative val="0"/>
          <c:cat>
            <c:strRef>
              <c:f>'8.חיסכון כלכלי'!$B$145:$B$150</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כלכלי'!$C$108:$C$113</c:f>
              <c:numCache>
                <c:formatCode>_(* #,##0.00_);_(* \(#,##0.00\);_(* "-"??_);_(@_)</c:formatCode>
                <c:ptCount val="6"/>
                <c:pt idx="0">
                  <c:v>0</c:v>
                </c:pt>
                <c:pt idx="1">
                  <c:v>0</c:v>
                </c:pt>
                <c:pt idx="2">
                  <c:v>0</c:v>
                </c:pt>
                <c:pt idx="3">
                  <c:v>0</c:v>
                </c:pt>
                <c:pt idx="4">
                  <c:v>0</c:v>
                </c:pt>
                <c:pt idx="5">
                  <c:v>0</c:v>
                </c:pt>
              </c:numCache>
            </c:numRef>
          </c:val>
        </c:ser>
        <c:ser>
          <c:idx val="2"/>
          <c:order val="2"/>
          <c:tx>
            <c:v>חיסכון שנה 2</c:v>
          </c:tx>
          <c:invertIfNegative val="0"/>
          <c:cat>
            <c:strRef>
              <c:f>'8.חיסכון כלכלי'!$B$145:$B$150</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כלכלי'!$C$145:$C$150</c:f>
              <c:numCache>
                <c:formatCode>_(* #,##0.00_);_(* \(#,##0.00\);_(*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60969216"/>
        <c:axId val="260971136"/>
      </c:barChart>
      <c:catAx>
        <c:axId val="260969216"/>
        <c:scaling>
          <c:orientation val="maxMin"/>
        </c:scaling>
        <c:delete val="0"/>
        <c:axPos val="b"/>
        <c:title>
          <c:tx>
            <c:rich>
              <a:bodyPr/>
              <a:lstStyle/>
              <a:p>
                <a:pPr>
                  <a:defRPr/>
                </a:pPr>
                <a:r>
                  <a:rPr lang="he-IL"/>
                  <a:t>רכיב</a:t>
                </a:r>
                <a:r>
                  <a:rPr lang="he-IL" baseline="0"/>
                  <a:t> פרויקט</a:t>
                </a:r>
              </a:p>
            </c:rich>
          </c:tx>
          <c:layout>
            <c:manualLayout>
              <c:xMode val="edge"/>
              <c:yMode val="edge"/>
              <c:x val="0.44527565424002774"/>
              <c:y val="0.93485586268244003"/>
            </c:manualLayout>
          </c:layout>
          <c:overlay val="0"/>
        </c:title>
        <c:majorTickMark val="out"/>
        <c:minorTickMark val="none"/>
        <c:tickLblPos val="nextTo"/>
        <c:crossAx val="260971136"/>
        <c:crosses val="autoZero"/>
        <c:auto val="1"/>
        <c:lblAlgn val="ctr"/>
        <c:lblOffset val="100"/>
        <c:noMultiLvlLbl val="0"/>
      </c:catAx>
      <c:valAx>
        <c:axId val="260971136"/>
        <c:scaling>
          <c:orientation val="minMax"/>
        </c:scaling>
        <c:delete val="0"/>
        <c:axPos val="r"/>
        <c:majorGridlines/>
        <c:title>
          <c:tx>
            <c:rich>
              <a:bodyPr rot="-5400000" vert="horz"/>
              <a:lstStyle/>
              <a:p>
                <a:pPr>
                  <a:defRPr/>
                </a:pPr>
                <a:r>
                  <a:rPr lang="en-US"/>
                  <a:t>₪</a:t>
                </a:r>
                <a:r>
                  <a:rPr lang="he-IL"/>
                  <a:t>/שנה</a:t>
                </a:r>
                <a:endParaRPr lang="en-US"/>
              </a:p>
            </c:rich>
          </c:tx>
          <c:overlay val="0"/>
        </c:title>
        <c:numFmt formatCode="&quot;₪&quot;\ #,##0" sourceLinked="1"/>
        <c:majorTickMark val="out"/>
        <c:minorTickMark val="none"/>
        <c:tickLblPos val="nextTo"/>
        <c:crossAx val="260969216"/>
        <c:crosses val="autoZero"/>
        <c:crossBetween val="between"/>
      </c:valAx>
    </c:plotArea>
    <c:legend>
      <c:legendPos val="l"/>
      <c:layout>
        <c:manualLayout>
          <c:xMode val="edge"/>
          <c:yMode val="edge"/>
          <c:x val="0.70241925583393849"/>
          <c:y val="2.7955728463629956E-2"/>
          <c:w val="0.27146581224999355"/>
          <c:h val="0.20999514452579718"/>
        </c:manualLayout>
      </c:layout>
      <c:overlay val="0"/>
      <c:spPr>
        <a:ln>
          <a:solidFill>
            <a:sysClr val="windowText" lastClr="000000"/>
          </a:solidFill>
        </a:ln>
      </c:spPr>
      <c:txPr>
        <a:bodyPr/>
        <a:lstStyle/>
        <a:p>
          <a:pPr rtl="0">
            <a:defRPr/>
          </a:pPr>
          <a:endParaRPr lang="he-IL"/>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הוצאות</a:t>
            </a:r>
            <a:r>
              <a:rPr lang="he-IL" baseline="0"/>
              <a:t> על אנרגיה </a:t>
            </a:r>
          </a:p>
          <a:p>
            <a:pPr>
              <a:defRPr/>
            </a:pPr>
            <a:r>
              <a:rPr lang="he-IL" baseline="0"/>
              <a:t>לפני ואחרי הטמעת הפרויקט</a:t>
            </a:r>
          </a:p>
        </c:rich>
      </c:tx>
      <c:layout>
        <c:manualLayout>
          <c:xMode val="edge"/>
          <c:yMode val="edge"/>
          <c:x val="0.16092206138903295"/>
          <c:y val="3.321799669977895E-2"/>
        </c:manualLayout>
      </c:layout>
      <c:overlay val="0"/>
    </c:title>
    <c:autoTitleDeleted val="0"/>
    <c:plotArea>
      <c:layout>
        <c:manualLayout>
          <c:layoutTarget val="inner"/>
          <c:xMode val="edge"/>
          <c:yMode val="edge"/>
          <c:x val="4.1507661841671373E-2"/>
          <c:y val="0.28028730951555031"/>
          <c:w val="0.72493337733981156"/>
          <c:h val="0.56879247677764511"/>
        </c:manualLayout>
      </c:layout>
      <c:barChart>
        <c:barDir val="col"/>
        <c:grouping val="clustered"/>
        <c:varyColors val="0"/>
        <c:ser>
          <c:idx val="0"/>
          <c:order val="0"/>
          <c:tx>
            <c:v>הוצאות לפני הפרויקט</c:v>
          </c:tx>
          <c:invertIfNegative val="0"/>
          <c:cat>
            <c:strRef>
              <c:f>'8.חיסכון כלכלי'!$B$136:$B$140</c:f>
              <c:strCache>
                <c:ptCount val="5"/>
                <c:pt idx="0">
                  <c:v>גז טבעי</c:v>
                </c:pt>
                <c:pt idx="1">
                  <c:v>גפ"מ</c:v>
                </c:pt>
                <c:pt idx="2">
                  <c:v>חשמל</c:v>
                </c:pt>
                <c:pt idx="3">
                  <c:v>מזוט</c:v>
                </c:pt>
                <c:pt idx="4">
                  <c:v>סולר</c:v>
                </c:pt>
              </c:strCache>
            </c:strRef>
          </c:cat>
          <c:val>
            <c:numRef>
              <c:f>'8.חיסכון כלכלי'!$F$28:$F$32</c:f>
              <c:numCache>
                <c:formatCode>_(* #,##0.00_);_(* \(#,##0.00\);_(* "-"??_);_(@_)</c:formatCode>
                <c:ptCount val="5"/>
                <c:pt idx="0">
                  <c:v>0</c:v>
                </c:pt>
                <c:pt idx="1">
                  <c:v>0</c:v>
                </c:pt>
                <c:pt idx="2">
                  <c:v>0</c:v>
                </c:pt>
                <c:pt idx="3">
                  <c:v>0</c:v>
                </c:pt>
                <c:pt idx="4">
                  <c:v>0</c:v>
                </c:pt>
              </c:numCache>
            </c:numRef>
          </c:val>
        </c:ser>
        <c:ser>
          <c:idx val="1"/>
          <c:order val="1"/>
          <c:tx>
            <c:v>הוצאות שנה 1</c:v>
          </c:tx>
          <c:invertIfNegative val="0"/>
          <c:cat>
            <c:strRef>
              <c:f>'8.חיסכון כלכלי'!$B$136:$B$140</c:f>
              <c:strCache>
                <c:ptCount val="5"/>
                <c:pt idx="0">
                  <c:v>גז טבעי</c:v>
                </c:pt>
                <c:pt idx="1">
                  <c:v>גפ"מ</c:v>
                </c:pt>
                <c:pt idx="2">
                  <c:v>חשמל</c:v>
                </c:pt>
                <c:pt idx="3">
                  <c:v>מזוט</c:v>
                </c:pt>
                <c:pt idx="4">
                  <c:v>סולר</c:v>
                </c:pt>
              </c:strCache>
            </c:strRef>
          </c:cat>
          <c:val>
            <c:numRef>
              <c:f>'8.חיסכון כלכלי'!$F$99:$F$103</c:f>
              <c:numCache>
                <c:formatCode>#,##0.0</c:formatCode>
                <c:ptCount val="5"/>
                <c:pt idx="0">
                  <c:v>0</c:v>
                </c:pt>
                <c:pt idx="1">
                  <c:v>0</c:v>
                </c:pt>
                <c:pt idx="2">
                  <c:v>0</c:v>
                </c:pt>
                <c:pt idx="3">
                  <c:v>0</c:v>
                </c:pt>
                <c:pt idx="4">
                  <c:v>0</c:v>
                </c:pt>
              </c:numCache>
            </c:numRef>
          </c:val>
        </c:ser>
        <c:ser>
          <c:idx val="2"/>
          <c:order val="2"/>
          <c:tx>
            <c:v>הוצאות שנה 2</c:v>
          </c:tx>
          <c:invertIfNegative val="0"/>
          <c:cat>
            <c:strRef>
              <c:f>'8.חיסכון כלכלי'!$B$136:$B$140</c:f>
              <c:strCache>
                <c:ptCount val="5"/>
                <c:pt idx="0">
                  <c:v>גז טבעי</c:v>
                </c:pt>
                <c:pt idx="1">
                  <c:v>גפ"מ</c:v>
                </c:pt>
                <c:pt idx="2">
                  <c:v>חשמל</c:v>
                </c:pt>
                <c:pt idx="3">
                  <c:v>מזוט</c:v>
                </c:pt>
                <c:pt idx="4">
                  <c:v>סולר</c:v>
                </c:pt>
              </c:strCache>
            </c:strRef>
          </c:cat>
          <c:val>
            <c:numRef>
              <c:f>'8.חיסכון כלכלי'!$F$136:$F$140</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1018752"/>
        <c:axId val="261020672"/>
      </c:barChart>
      <c:catAx>
        <c:axId val="261018752"/>
        <c:scaling>
          <c:orientation val="maxMin"/>
        </c:scaling>
        <c:delete val="0"/>
        <c:axPos val="b"/>
        <c:title>
          <c:tx>
            <c:rich>
              <a:bodyPr/>
              <a:lstStyle/>
              <a:p>
                <a:pPr>
                  <a:defRPr/>
                </a:pPr>
                <a:r>
                  <a:rPr lang="he-IL"/>
                  <a:t>מרוק אנרגיה</a:t>
                </a:r>
              </a:p>
            </c:rich>
          </c:tx>
          <c:overlay val="0"/>
        </c:title>
        <c:majorTickMark val="out"/>
        <c:minorTickMark val="none"/>
        <c:tickLblPos val="nextTo"/>
        <c:crossAx val="261020672"/>
        <c:crosses val="autoZero"/>
        <c:auto val="1"/>
        <c:lblAlgn val="ctr"/>
        <c:lblOffset val="100"/>
        <c:noMultiLvlLbl val="0"/>
      </c:catAx>
      <c:valAx>
        <c:axId val="261020672"/>
        <c:scaling>
          <c:orientation val="minMax"/>
        </c:scaling>
        <c:delete val="0"/>
        <c:axPos val="r"/>
        <c:majorGridlines/>
        <c:numFmt formatCode="_(* #,##0.00_);_(* \(#,##0.00\);_(* &quot;-&quot;??_);_(@_)" sourceLinked="1"/>
        <c:majorTickMark val="out"/>
        <c:minorTickMark val="none"/>
        <c:tickLblPos val="nextTo"/>
        <c:crossAx val="261018752"/>
        <c:crosses val="autoZero"/>
        <c:crossBetween val="between"/>
      </c:valAx>
    </c:plotArea>
    <c:legend>
      <c:legendPos val="l"/>
      <c:layout>
        <c:manualLayout>
          <c:xMode val="edge"/>
          <c:yMode val="edge"/>
          <c:x val="0.74730538922155687"/>
          <c:y val="3.5434055574100856E-2"/>
          <c:w val="0.23791484747041464"/>
          <c:h val="0.21067478347979021"/>
        </c:manualLayout>
      </c:layout>
      <c:overlay val="0"/>
      <c:spPr>
        <a:ln>
          <a:solidFill>
            <a:schemeClr val="tx1"/>
          </a:solidFill>
        </a:ln>
      </c:spPr>
    </c:legend>
    <c:plotVisOnly val="1"/>
    <c:dispBlanksAs val="gap"/>
    <c:showDLblsOverMax val="0"/>
  </c:chart>
  <c:printSettings>
    <c:headerFooter/>
    <c:pageMargins b="0.75000000000000511" l="0.70000000000000062" r="0.70000000000000062" t="0.750000000000005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חיסכון לפי רכיב</a:t>
            </a:r>
            <a:r>
              <a:rPr lang="he-IL" baseline="0"/>
              <a:t> פרויקט </a:t>
            </a:r>
          </a:p>
          <a:p>
            <a:pPr>
              <a:defRPr/>
            </a:pPr>
            <a:r>
              <a:rPr lang="he-IL"/>
              <a:t>בשנת הדיווח</a:t>
            </a:r>
          </a:p>
        </c:rich>
      </c:tx>
      <c:overlay val="0"/>
    </c:title>
    <c:autoTitleDeleted val="0"/>
    <c:plotArea>
      <c:layout>
        <c:manualLayout>
          <c:layoutTarget val="inner"/>
          <c:xMode val="edge"/>
          <c:yMode val="edge"/>
          <c:x val="0.14762873157232606"/>
          <c:y val="0.28495368985408903"/>
          <c:w val="0.64993666685422569"/>
          <c:h val="0.54548183046156884"/>
        </c:manualLayout>
      </c:layout>
      <c:barChart>
        <c:barDir val="col"/>
        <c:grouping val="clustered"/>
        <c:varyColors val="0"/>
        <c:ser>
          <c:idx val="1"/>
          <c:order val="0"/>
          <c:tx>
            <c:v>חיסכון צפוי בעת רישום למנגנון</c:v>
          </c:tx>
          <c:invertIfNegative val="0"/>
          <c:cat>
            <c:strRef>
              <c:f>'8.חיסכון כלכלי'!$B$182:$B$187</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כלכלי'!$C$64:$C$69</c:f>
              <c:numCache>
                <c:formatCode>"₪"\ #,##0</c:formatCode>
                <c:ptCount val="6"/>
                <c:pt idx="0">
                  <c:v>0</c:v>
                </c:pt>
                <c:pt idx="1">
                  <c:v>0</c:v>
                </c:pt>
                <c:pt idx="2">
                  <c:v>0</c:v>
                </c:pt>
                <c:pt idx="3">
                  <c:v>0</c:v>
                </c:pt>
                <c:pt idx="4">
                  <c:v>0</c:v>
                </c:pt>
                <c:pt idx="5">
                  <c:v>0</c:v>
                </c:pt>
              </c:numCache>
            </c:numRef>
          </c:val>
        </c:ser>
        <c:ser>
          <c:idx val="0"/>
          <c:order val="1"/>
          <c:tx>
            <c:v>חיסכון שנה 1</c:v>
          </c:tx>
          <c:invertIfNegative val="0"/>
          <c:cat>
            <c:strRef>
              <c:f>'8.חיסכון כלכלי'!$B$182:$B$187</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כלכלי'!$C$108:$C$113</c:f>
              <c:numCache>
                <c:formatCode>_(* #,##0.00_);_(* \(#,##0.00\);_(* "-"??_);_(@_)</c:formatCode>
                <c:ptCount val="6"/>
                <c:pt idx="0">
                  <c:v>0</c:v>
                </c:pt>
                <c:pt idx="1">
                  <c:v>0</c:v>
                </c:pt>
                <c:pt idx="2">
                  <c:v>0</c:v>
                </c:pt>
                <c:pt idx="3">
                  <c:v>0</c:v>
                </c:pt>
                <c:pt idx="4">
                  <c:v>0</c:v>
                </c:pt>
                <c:pt idx="5">
                  <c:v>0</c:v>
                </c:pt>
              </c:numCache>
            </c:numRef>
          </c:val>
        </c:ser>
        <c:ser>
          <c:idx val="2"/>
          <c:order val="2"/>
          <c:tx>
            <c:v>חיסכון שנה 2</c:v>
          </c:tx>
          <c:invertIfNegative val="0"/>
          <c:cat>
            <c:strRef>
              <c:f>'8.חיסכון כלכלי'!$B$182:$B$187</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כלכלי'!$C$145:$C$150</c:f>
              <c:numCache>
                <c:formatCode>_(* #,##0.00_);_(* \(#,##0.00\);_(* "-"??_);_(@_)</c:formatCode>
                <c:ptCount val="6"/>
                <c:pt idx="0">
                  <c:v>0</c:v>
                </c:pt>
                <c:pt idx="1">
                  <c:v>0</c:v>
                </c:pt>
                <c:pt idx="2">
                  <c:v>0</c:v>
                </c:pt>
                <c:pt idx="3">
                  <c:v>0</c:v>
                </c:pt>
                <c:pt idx="4">
                  <c:v>0</c:v>
                </c:pt>
                <c:pt idx="5">
                  <c:v>0</c:v>
                </c:pt>
              </c:numCache>
            </c:numRef>
          </c:val>
        </c:ser>
        <c:ser>
          <c:idx val="3"/>
          <c:order val="3"/>
          <c:tx>
            <c:v>חיסכון שנה 3</c:v>
          </c:tx>
          <c:invertIfNegative val="0"/>
          <c:cat>
            <c:strRef>
              <c:f>'8.חיסכון כלכלי'!$B$182:$B$187</c:f>
              <c:strCache>
                <c:ptCount val="6"/>
                <c:pt idx="0">
                  <c:v>מיזוג מבנים</c:v>
                </c:pt>
                <c:pt idx="1">
                  <c:v>תאורה</c:v>
                </c:pt>
                <c:pt idx="2">
                  <c:v>חימום מים</c:v>
                </c:pt>
                <c:pt idx="3">
                  <c:v>מנועים</c:v>
                </c:pt>
                <c:pt idx="4">
                  <c:v>כללי</c:v>
                </c:pt>
                <c:pt idx="5">
                  <c:v>ייצור חשמל</c:v>
                </c:pt>
              </c:strCache>
            </c:strRef>
          </c:cat>
          <c:val>
            <c:numRef>
              <c:f>'8.חיסכון כלכלי'!$C$182:$C$187</c:f>
              <c:numCache>
                <c:formatCode>_(* #,##0.00_);_(* \(#,##0.00\);_(* "-"??_);_(@_)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78840832"/>
        <c:axId val="278842752"/>
      </c:barChart>
      <c:catAx>
        <c:axId val="278840832"/>
        <c:scaling>
          <c:orientation val="maxMin"/>
        </c:scaling>
        <c:delete val="0"/>
        <c:axPos val="b"/>
        <c:title>
          <c:tx>
            <c:rich>
              <a:bodyPr/>
              <a:lstStyle/>
              <a:p>
                <a:pPr>
                  <a:defRPr/>
                </a:pPr>
                <a:r>
                  <a:rPr lang="he-IL"/>
                  <a:t>רכיב</a:t>
                </a:r>
                <a:r>
                  <a:rPr lang="he-IL" baseline="0"/>
                  <a:t> פרויקט</a:t>
                </a:r>
              </a:p>
            </c:rich>
          </c:tx>
          <c:layout>
            <c:manualLayout>
              <c:xMode val="edge"/>
              <c:yMode val="edge"/>
              <c:x val="0.44527565424002774"/>
              <c:y val="0.93485586268244025"/>
            </c:manualLayout>
          </c:layout>
          <c:overlay val="0"/>
        </c:title>
        <c:majorTickMark val="out"/>
        <c:minorTickMark val="none"/>
        <c:tickLblPos val="nextTo"/>
        <c:crossAx val="278842752"/>
        <c:crosses val="autoZero"/>
        <c:auto val="1"/>
        <c:lblAlgn val="ctr"/>
        <c:lblOffset val="100"/>
        <c:noMultiLvlLbl val="0"/>
      </c:catAx>
      <c:valAx>
        <c:axId val="278842752"/>
        <c:scaling>
          <c:orientation val="minMax"/>
        </c:scaling>
        <c:delete val="0"/>
        <c:axPos val="r"/>
        <c:majorGridlines/>
        <c:title>
          <c:tx>
            <c:rich>
              <a:bodyPr rot="-5400000" vert="horz"/>
              <a:lstStyle/>
              <a:p>
                <a:pPr>
                  <a:defRPr/>
                </a:pPr>
                <a:r>
                  <a:rPr lang="en-US"/>
                  <a:t>₪</a:t>
                </a:r>
                <a:r>
                  <a:rPr lang="he-IL"/>
                  <a:t>/שנה</a:t>
                </a:r>
                <a:endParaRPr lang="en-US"/>
              </a:p>
            </c:rich>
          </c:tx>
          <c:overlay val="0"/>
        </c:title>
        <c:numFmt formatCode="&quot;₪&quot;\ #,##0" sourceLinked="1"/>
        <c:majorTickMark val="out"/>
        <c:minorTickMark val="none"/>
        <c:tickLblPos val="nextTo"/>
        <c:crossAx val="278840832"/>
        <c:crosses val="autoZero"/>
        <c:crossBetween val="between"/>
      </c:valAx>
    </c:plotArea>
    <c:legend>
      <c:legendPos val="l"/>
      <c:layout>
        <c:manualLayout>
          <c:xMode val="edge"/>
          <c:yMode val="edge"/>
          <c:x val="0.70241925583393849"/>
          <c:y val="2.7955728463629977E-2"/>
          <c:w val="0.27146581224999355"/>
          <c:h val="0.22142346479567171"/>
        </c:manualLayout>
      </c:layout>
      <c:overlay val="0"/>
      <c:spPr>
        <a:ln>
          <a:solidFill>
            <a:sysClr val="windowText" lastClr="000000"/>
          </a:solidFill>
        </a:ln>
      </c:spPr>
      <c:txPr>
        <a:bodyPr/>
        <a:lstStyle/>
        <a:p>
          <a:pPr rtl="0">
            <a:defRPr/>
          </a:pPr>
          <a:endParaRPr lang="he-IL"/>
        </a:p>
      </c:txPr>
    </c:legend>
    <c:plotVisOnly val="1"/>
    <c:dispBlanksAs val="gap"/>
    <c:showDLblsOverMax val="0"/>
  </c:chart>
  <c:printSettings>
    <c:headerFooter/>
    <c:pageMargins b="0.75000000000000544" l="0.70000000000000062" r="0.70000000000000062" t="0.750000000000005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he-IL"/>
              <a:t>הוצאות</a:t>
            </a:r>
            <a:r>
              <a:rPr lang="he-IL" baseline="0"/>
              <a:t> על אנרגיה </a:t>
            </a:r>
          </a:p>
          <a:p>
            <a:pPr>
              <a:defRPr/>
            </a:pPr>
            <a:r>
              <a:rPr lang="he-IL" baseline="0"/>
              <a:t>לפני ואחרי הטמעת הפרויקט</a:t>
            </a:r>
          </a:p>
        </c:rich>
      </c:tx>
      <c:layout>
        <c:manualLayout>
          <c:xMode val="edge"/>
          <c:yMode val="edge"/>
          <c:x val="0.16092206138903295"/>
          <c:y val="3.321799669977895E-2"/>
        </c:manualLayout>
      </c:layout>
      <c:overlay val="0"/>
    </c:title>
    <c:autoTitleDeleted val="0"/>
    <c:plotArea>
      <c:layout>
        <c:manualLayout>
          <c:layoutTarget val="inner"/>
          <c:xMode val="edge"/>
          <c:yMode val="edge"/>
          <c:x val="4.1507661841671407E-2"/>
          <c:y val="0.28028730951555031"/>
          <c:w val="0.72493337733981189"/>
          <c:h val="0.56879247677764511"/>
        </c:manualLayout>
      </c:layout>
      <c:barChart>
        <c:barDir val="col"/>
        <c:grouping val="clustered"/>
        <c:varyColors val="0"/>
        <c:ser>
          <c:idx val="0"/>
          <c:order val="0"/>
          <c:tx>
            <c:v>הוצאות לפני הפרויקט</c:v>
          </c:tx>
          <c:invertIfNegative val="0"/>
          <c:cat>
            <c:strRef>
              <c:f>'8.חיסכון כלכלי'!$B$173:$B$177</c:f>
              <c:strCache>
                <c:ptCount val="5"/>
                <c:pt idx="0">
                  <c:v>גז טבעי</c:v>
                </c:pt>
                <c:pt idx="1">
                  <c:v>גפ"מ</c:v>
                </c:pt>
                <c:pt idx="2">
                  <c:v>חשמל</c:v>
                </c:pt>
                <c:pt idx="3">
                  <c:v>מזוט</c:v>
                </c:pt>
                <c:pt idx="4">
                  <c:v>סולר</c:v>
                </c:pt>
              </c:strCache>
            </c:strRef>
          </c:cat>
          <c:val>
            <c:numRef>
              <c:f>'8.חיסכון כלכלי'!$F$28:$F$32</c:f>
              <c:numCache>
                <c:formatCode>_(* #,##0.00_);_(* \(#,##0.00\);_(* "-"??_);_(@_)</c:formatCode>
                <c:ptCount val="5"/>
                <c:pt idx="0">
                  <c:v>0</c:v>
                </c:pt>
                <c:pt idx="1">
                  <c:v>0</c:v>
                </c:pt>
                <c:pt idx="2">
                  <c:v>0</c:v>
                </c:pt>
                <c:pt idx="3">
                  <c:v>0</c:v>
                </c:pt>
                <c:pt idx="4">
                  <c:v>0</c:v>
                </c:pt>
              </c:numCache>
            </c:numRef>
          </c:val>
        </c:ser>
        <c:ser>
          <c:idx val="1"/>
          <c:order val="1"/>
          <c:tx>
            <c:v>הוצאות שנה 1</c:v>
          </c:tx>
          <c:invertIfNegative val="0"/>
          <c:cat>
            <c:strRef>
              <c:f>'8.חיסכון כלכלי'!$B$173:$B$177</c:f>
              <c:strCache>
                <c:ptCount val="5"/>
                <c:pt idx="0">
                  <c:v>גז טבעי</c:v>
                </c:pt>
                <c:pt idx="1">
                  <c:v>גפ"מ</c:v>
                </c:pt>
                <c:pt idx="2">
                  <c:v>חשמל</c:v>
                </c:pt>
                <c:pt idx="3">
                  <c:v>מזוט</c:v>
                </c:pt>
                <c:pt idx="4">
                  <c:v>סולר</c:v>
                </c:pt>
              </c:strCache>
            </c:strRef>
          </c:cat>
          <c:val>
            <c:numRef>
              <c:f>'8.חיסכון כלכלי'!$F$99:$F$103</c:f>
              <c:numCache>
                <c:formatCode>#,##0.0</c:formatCode>
                <c:ptCount val="5"/>
                <c:pt idx="0">
                  <c:v>0</c:v>
                </c:pt>
                <c:pt idx="1">
                  <c:v>0</c:v>
                </c:pt>
                <c:pt idx="2">
                  <c:v>0</c:v>
                </c:pt>
                <c:pt idx="3">
                  <c:v>0</c:v>
                </c:pt>
                <c:pt idx="4">
                  <c:v>0</c:v>
                </c:pt>
              </c:numCache>
            </c:numRef>
          </c:val>
        </c:ser>
        <c:ser>
          <c:idx val="2"/>
          <c:order val="2"/>
          <c:tx>
            <c:v>הוצאות שנה 2</c:v>
          </c:tx>
          <c:invertIfNegative val="0"/>
          <c:cat>
            <c:strRef>
              <c:f>'8.חיסכון כלכלי'!$B$173:$B$177</c:f>
              <c:strCache>
                <c:ptCount val="5"/>
                <c:pt idx="0">
                  <c:v>גז טבעי</c:v>
                </c:pt>
                <c:pt idx="1">
                  <c:v>גפ"מ</c:v>
                </c:pt>
                <c:pt idx="2">
                  <c:v>חשמל</c:v>
                </c:pt>
                <c:pt idx="3">
                  <c:v>מזוט</c:v>
                </c:pt>
                <c:pt idx="4">
                  <c:v>סולר</c:v>
                </c:pt>
              </c:strCache>
            </c:strRef>
          </c:cat>
          <c:val>
            <c:numRef>
              <c:f>'8.חיסכון כלכלי'!$F$136:$F$140</c:f>
              <c:numCache>
                <c:formatCode>#,##0.0</c:formatCode>
                <c:ptCount val="5"/>
                <c:pt idx="0">
                  <c:v>0</c:v>
                </c:pt>
                <c:pt idx="1">
                  <c:v>0</c:v>
                </c:pt>
                <c:pt idx="2">
                  <c:v>0</c:v>
                </c:pt>
                <c:pt idx="3">
                  <c:v>0</c:v>
                </c:pt>
                <c:pt idx="4">
                  <c:v>0</c:v>
                </c:pt>
              </c:numCache>
            </c:numRef>
          </c:val>
        </c:ser>
        <c:ser>
          <c:idx val="3"/>
          <c:order val="3"/>
          <c:tx>
            <c:v>הוצאות שנה 3</c:v>
          </c:tx>
          <c:invertIfNegative val="0"/>
          <c:cat>
            <c:strRef>
              <c:f>'8.חיסכון כלכלי'!$B$173:$B$177</c:f>
              <c:strCache>
                <c:ptCount val="5"/>
                <c:pt idx="0">
                  <c:v>גז טבעי</c:v>
                </c:pt>
                <c:pt idx="1">
                  <c:v>גפ"מ</c:v>
                </c:pt>
                <c:pt idx="2">
                  <c:v>חשמל</c:v>
                </c:pt>
                <c:pt idx="3">
                  <c:v>מזוט</c:v>
                </c:pt>
                <c:pt idx="4">
                  <c:v>סולר</c:v>
                </c:pt>
              </c:strCache>
            </c:strRef>
          </c:cat>
          <c:val>
            <c:numRef>
              <c:f>'8.חיסכון כלכלי'!$F$173:$F$177</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6464256"/>
        <c:axId val="286478720"/>
      </c:barChart>
      <c:catAx>
        <c:axId val="286464256"/>
        <c:scaling>
          <c:orientation val="maxMin"/>
        </c:scaling>
        <c:delete val="0"/>
        <c:axPos val="b"/>
        <c:title>
          <c:tx>
            <c:rich>
              <a:bodyPr/>
              <a:lstStyle/>
              <a:p>
                <a:pPr>
                  <a:defRPr/>
                </a:pPr>
                <a:r>
                  <a:rPr lang="he-IL"/>
                  <a:t>מרוק אנרגיה</a:t>
                </a:r>
              </a:p>
            </c:rich>
          </c:tx>
          <c:overlay val="0"/>
        </c:title>
        <c:majorTickMark val="out"/>
        <c:minorTickMark val="none"/>
        <c:tickLblPos val="nextTo"/>
        <c:crossAx val="286478720"/>
        <c:crosses val="autoZero"/>
        <c:auto val="1"/>
        <c:lblAlgn val="ctr"/>
        <c:lblOffset val="100"/>
        <c:noMultiLvlLbl val="0"/>
      </c:catAx>
      <c:valAx>
        <c:axId val="286478720"/>
        <c:scaling>
          <c:orientation val="minMax"/>
        </c:scaling>
        <c:delete val="0"/>
        <c:axPos val="r"/>
        <c:majorGridlines/>
        <c:numFmt formatCode="_(* #,##0.00_);_(* \(#,##0.00\);_(* &quot;-&quot;??_);_(@_)" sourceLinked="1"/>
        <c:majorTickMark val="out"/>
        <c:minorTickMark val="none"/>
        <c:tickLblPos val="nextTo"/>
        <c:crossAx val="286464256"/>
        <c:crosses val="autoZero"/>
        <c:crossBetween val="between"/>
      </c:valAx>
    </c:plotArea>
    <c:legend>
      <c:legendPos val="l"/>
      <c:layout>
        <c:manualLayout>
          <c:xMode val="edge"/>
          <c:yMode val="edge"/>
          <c:x val="0.74730538922155687"/>
          <c:y val="3.5434055574100856E-2"/>
          <c:w val="0.23791484747041464"/>
          <c:h val="0.21918688121853525"/>
        </c:manualLayout>
      </c:layout>
      <c:overlay val="0"/>
      <c:spPr>
        <a:ln>
          <a:solidFill>
            <a:schemeClr val="tx1"/>
          </a:solidFill>
        </a:ln>
      </c:spPr>
    </c:legend>
    <c:plotVisOnly val="1"/>
    <c:dispBlanksAs val="gap"/>
    <c:showDLblsOverMax val="0"/>
  </c:chart>
  <c:printSettings>
    <c:headerFooter/>
    <c:pageMargins b="0.75000000000000533" l="0.70000000000000062" r="0.70000000000000062" t="0.750000000000005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523875</xdr:rowOff>
    </xdr:from>
    <xdr:to>
      <xdr:col>1</xdr:col>
      <xdr:colOff>2009073</xdr:colOff>
      <xdr:row>1</xdr:row>
      <xdr:rowOff>1008529</xdr:rowOff>
    </xdr:to>
    <xdr:pic>
      <xdr:nvPicPr>
        <xdr:cNvPr id="2" name="תמונה 9"/>
        <xdr:cNvPicPr>
          <a:picLocks noChangeAspect="1"/>
        </xdr:cNvPicPr>
      </xdr:nvPicPr>
      <xdr:blipFill>
        <a:blip xmlns:r="http://schemas.openxmlformats.org/officeDocument/2006/relationships" r:embed="rId1" cstate="print"/>
        <a:srcRect/>
        <a:stretch>
          <a:fillRect/>
        </a:stretch>
      </xdr:blipFill>
      <xdr:spPr bwMode="auto">
        <a:xfrm>
          <a:off x="9907219902" y="504825"/>
          <a:ext cx="2170998" cy="1008529"/>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0.93666</cdr:x>
      <cdr:y>0.49043</cdr:y>
    </cdr:from>
    <cdr:to>
      <cdr:x>0.97575</cdr:x>
      <cdr:y>0.66384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4804833" y="1661584"/>
          <a:ext cx="530398" cy="207282"/>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0.93666</cdr:x>
      <cdr:y>0.49043</cdr:y>
    </cdr:from>
    <cdr:to>
      <cdr:x>0.97575</cdr:x>
      <cdr:y>0.66384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4804833" y="1661584"/>
          <a:ext cx="530398" cy="207282"/>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0.93666</cdr:x>
      <cdr:y>0.49043</cdr:y>
    </cdr:from>
    <cdr:to>
      <cdr:x>0.97575</cdr:x>
      <cdr:y>0.66384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4804833" y="1661584"/>
          <a:ext cx="530398" cy="207282"/>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161925</xdr:colOff>
      <xdr:row>0</xdr:row>
      <xdr:rowOff>523875</xdr:rowOff>
    </xdr:from>
    <xdr:to>
      <xdr:col>1</xdr:col>
      <xdr:colOff>1970973</xdr:colOff>
      <xdr:row>1</xdr:row>
      <xdr:rowOff>1008529</xdr:rowOff>
    </xdr:to>
    <xdr:pic>
      <xdr:nvPicPr>
        <xdr:cNvPr id="2" name="תמונה 9"/>
        <xdr:cNvPicPr>
          <a:picLocks noChangeAspect="1"/>
        </xdr:cNvPicPr>
      </xdr:nvPicPr>
      <xdr:blipFill>
        <a:blip xmlns:r="http://schemas.openxmlformats.org/officeDocument/2006/relationships" r:embed="rId1" cstate="print"/>
        <a:srcRect/>
        <a:stretch>
          <a:fillRect/>
        </a:stretch>
      </xdr:blipFill>
      <xdr:spPr bwMode="auto">
        <a:xfrm>
          <a:off x="9907248477" y="523875"/>
          <a:ext cx="2170998" cy="100852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81944</xdr:colOff>
      <xdr:row>0</xdr:row>
      <xdr:rowOff>475551</xdr:rowOff>
    </xdr:from>
    <xdr:to>
      <xdr:col>1</xdr:col>
      <xdr:colOff>1891693</xdr:colOff>
      <xdr:row>1</xdr:row>
      <xdr:rowOff>1003908</xdr:rowOff>
    </xdr:to>
    <xdr:pic>
      <xdr:nvPicPr>
        <xdr:cNvPr id="2" name="תמונה 9"/>
        <xdr:cNvPicPr>
          <a:picLocks noChangeAspect="1"/>
        </xdr:cNvPicPr>
      </xdr:nvPicPr>
      <xdr:blipFill>
        <a:blip xmlns:r="http://schemas.openxmlformats.org/officeDocument/2006/relationships" r:embed="rId1" cstate="print"/>
        <a:srcRect/>
        <a:stretch>
          <a:fillRect/>
        </a:stretch>
      </xdr:blipFill>
      <xdr:spPr bwMode="auto">
        <a:xfrm>
          <a:off x="11250571832" y="475551"/>
          <a:ext cx="2228849" cy="100460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81944</xdr:colOff>
      <xdr:row>0</xdr:row>
      <xdr:rowOff>475551</xdr:rowOff>
    </xdr:from>
    <xdr:to>
      <xdr:col>1</xdr:col>
      <xdr:colOff>1895474</xdr:colOff>
      <xdr:row>1</xdr:row>
      <xdr:rowOff>318108</xdr:rowOff>
    </xdr:to>
    <xdr:pic>
      <xdr:nvPicPr>
        <xdr:cNvPr id="2" name="תמונה 9"/>
        <xdr:cNvPicPr>
          <a:picLocks noChangeAspect="1"/>
        </xdr:cNvPicPr>
      </xdr:nvPicPr>
      <xdr:blipFill>
        <a:blip xmlns:r="http://schemas.openxmlformats.org/officeDocument/2006/relationships" r:embed="rId1" cstate="print"/>
        <a:srcRect/>
        <a:stretch>
          <a:fillRect/>
        </a:stretch>
      </xdr:blipFill>
      <xdr:spPr bwMode="auto">
        <a:xfrm>
          <a:off x="11244968470" y="475551"/>
          <a:ext cx="2226468" cy="952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81944</xdr:colOff>
      <xdr:row>0</xdr:row>
      <xdr:rowOff>475551</xdr:rowOff>
    </xdr:from>
    <xdr:to>
      <xdr:col>1</xdr:col>
      <xdr:colOff>1895474</xdr:colOff>
      <xdr:row>1</xdr:row>
      <xdr:rowOff>632433</xdr:rowOff>
    </xdr:to>
    <xdr:pic>
      <xdr:nvPicPr>
        <xdr:cNvPr id="2" name="תמונה 9"/>
        <xdr:cNvPicPr>
          <a:picLocks noChangeAspect="1"/>
        </xdr:cNvPicPr>
      </xdr:nvPicPr>
      <xdr:blipFill>
        <a:blip xmlns:r="http://schemas.openxmlformats.org/officeDocument/2006/relationships" r:embed="rId1" cstate="print"/>
        <a:srcRect/>
        <a:stretch>
          <a:fillRect/>
        </a:stretch>
      </xdr:blipFill>
      <xdr:spPr bwMode="auto">
        <a:xfrm>
          <a:off x="11263903051" y="475551"/>
          <a:ext cx="2232630" cy="100460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257175</xdr:colOff>
      <xdr:row>0</xdr:row>
      <xdr:rowOff>476250</xdr:rowOff>
    </xdr:from>
    <xdr:to>
      <xdr:col>1</xdr:col>
      <xdr:colOff>1939223</xdr:colOff>
      <xdr:row>1</xdr:row>
      <xdr:rowOff>741829</xdr:rowOff>
    </xdr:to>
    <xdr:pic>
      <xdr:nvPicPr>
        <xdr:cNvPr id="4" name="תמונה 9"/>
        <xdr:cNvPicPr>
          <a:picLocks noChangeAspect="1"/>
        </xdr:cNvPicPr>
      </xdr:nvPicPr>
      <xdr:blipFill>
        <a:blip xmlns:r="http://schemas.openxmlformats.org/officeDocument/2006/relationships" r:embed="rId1" cstate="print"/>
        <a:srcRect/>
        <a:stretch>
          <a:fillRect/>
        </a:stretch>
      </xdr:blipFill>
      <xdr:spPr bwMode="auto">
        <a:xfrm>
          <a:off x="9950458111" y="476250"/>
          <a:ext cx="2168881" cy="100641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523875</xdr:rowOff>
    </xdr:from>
    <xdr:to>
      <xdr:col>1</xdr:col>
      <xdr:colOff>1970973</xdr:colOff>
      <xdr:row>1</xdr:row>
      <xdr:rowOff>646579</xdr:rowOff>
    </xdr:to>
    <xdr:pic>
      <xdr:nvPicPr>
        <xdr:cNvPr id="3" name="תמונה 9"/>
        <xdr:cNvPicPr>
          <a:picLocks noChangeAspect="1"/>
        </xdr:cNvPicPr>
      </xdr:nvPicPr>
      <xdr:blipFill>
        <a:blip xmlns:r="http://schemas.openxmlformats.org/officeDocument/2006/relationships" r:embed="rId1" cstate="print"/>
        <a:srcRect/>
        <a:stretch>
          <a:fillRect/>
        </a:stretch>
      </xdr:blipFill>
      <xdr:spPr bwMode="auto">
        <a:xfrm>
          <a:off x="11322501552" y="523875"/>
          <a:ext cx="2228148" cy="100852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161925</xdr:colOff>
      <xdr:row>0</xdr:row>
      <xdr:rowOff>523875</xdr:rowOff>
    </xdr:from>
    <xdr:to>
      <xdr:col>1</xdr:col>
      <xdr:colOff>1970973</xdr:colOff>
      <xdr:row>1</xdr:row>
      <xdr:rowOff>999004</xdr:rowOff>
    </xdr:to>
    <xdr:pic>
      <xdr:nvPicPr>
        <xdr:cNvPr id="2" name="תמונה 9"/>
        <xdr:cNvPicPr>
          <a:picLocks noChangeAspect="1"/>
        </xdr:cNvPicPr>
      </xdr:nvPicPr>
      <xdr:blipFill>
        <a:blip xmlns:r="http://schemas.openxmlformats.org/officeDocument/2006/relationships" r:embed="rId1" cstate="print"/>
        <a:srcRect/>
        <a:stretch>
          <a:fillRect/>
        </a:stretch>
      </xdr:blipFill>
      <xdr:spPr bwMode="auto">
        <a:xfrm>
          <a:off x="9907248477" y="523875"/>
          <a:ext cx="2170998" cy="100852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161924</xdr:colOff>
      <xdr:row>0</xdr:row>
      <xdr:rowOff>523875</xdr:rowOff>
    </xdr:from>
    <xdr:to>
      <xdr:col>1</xdr:col>
      <xdr:colOff>1820333</xdr:colOff>
      <xdr:row>1</xdr:row>
      <xdr:rowOff>541431</xdr:rowOff>
    </xdr:to>
    <xdr:pic>
      <xdr:nvPicPr>
        <xdr:cNvPr id="2" name="תמונה 9"/>
        <xdr:cNvPicPr>
          <a:picLocks noChangeAspect="1"/>
        </xdr:cNvPicPr>
      </xdr:nvPicPr>
      <xdr:blipFill>
        <a:blip xmlns:r="http://schemas.openxmlformats.org/officeDocument/2006/relationships" r:embed="rId1" cstate="print"/>
        <a:srcRect/>
        <a:stretch>
          <a:fillRect/>
        </a:stretch>
      </xdr:blipFill>
      <xdr:spPr bwMode="auto">
        <a:xfrm>
          <a:off x="9988686525" y="523875"/>
          <a:ext cx="2257426" cy="855756"/>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161925</xdr:colOff>
      <xdr:row>0</xdr:row>
      <xdr:rowOff>523875</xdr:rowOff>
    </xdr:from>
    <xdr:to>
      <xdr:col>1</xdr:col>
      <xdr:colOff>1875723</xdr:colOff>
      <xdr:row>1</xdr:row>
      <xdr:rowOff>999004</xdr:rowOff>
    </xdr:to>
    <xdr:pic>
      <xdr:nvPicPr>
        <xdr:cNvPr id="2" name="תמונה 9"/>
        <xdr:cNvPicPr>
          <a:picLocks noChangeAspect="1"/>
        </xdr:cNvPicPr>
      </xdr:nvPicPr>
      <xdr:blipFill>
        <a:blip xmlns:r="http://schemas.openxmlformats.org/officeDocument/2006/relationships" r:embed="rId1" cstate="print"/>
        <a:srcRect/>
        <a:stretch>
          <a:fillRect/>
        </a:stretch>
      </xdr:blipFill>
      <xdr:spPr bwMode="auto">
        <a:xfrm>
          <a:off x="9901038177" y="523875"/>
          <a:ext cx="2170998" cy="1008529"/>
        </a:xfrm>
        <a:prstGeom prst="rect">
          <a:avLst/>
        </a:prstGeom>
        <a:noFill/>
        <a:ln w="9525">
          <a:noFill/>
          <a:miter lim="800000"/>
          <a:headEnd/>
          <a:tailEnd/>
        </a:ln>
      </xdr:spPr>
    </xdr:pic>
    <xdr:clientData/>
  </xdr:twoCellAnchor>
  <xdr:twoCellAnchor>
    <xdr:from>
      <xdr:col>6</xdr:col>
      <xdr:colOff>232833</xdr:colOff>
      <xdr:row>94</xdr:row>
      <xdr:rowOff>97366</xdr:rowOff>
    </xdr:from>
    <xdr:to>
      <xdr:col>10</xdr:col>
      <xdr:colOff>1853141</xdr:colOff>
      <xdr:row>109</xdr:row>
      <xdr:rowOff>179916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153458</xdr:colOff>
      <xdr:row>40</xdr:row>
      <xdr:rowOff>37041</xdr:rowOff>
    </xdr:from>
    <xdr:to>
      <xdr:col>10</xdr:col>
      <xdr:colOff>1734608</xdr:colOff>
      <xdr:row>59</xdr:row>
      <xdr:rowOff>93134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1838325</xdr:colOff>
      <xdr:row>40</xdr:row>
      <xdr:rowOff>85723</xdr:rowOff>
    </xdr:from>
    <xdr:to>
      <xdr:col>13</xdr:col>
      <xdr:colOff>1555749</xdr:colOff>
      <xdr:row>59</xdr:row>
      <xdr:rowOff>116418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63500</xdr:colOff>
      <xdr:row>94</xdr:row>
      <xdr:rowOff>84667</xdr:rowOff>
    </xdr:from>
    <xdr:to>
      <xdr:col>14</xdr:col>
      <xdr:colOff>571500</xdr:colOff>
      <xdr:row>110</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433917</xdr:colOff>
      <xdr:row>131</xdr:row>
      <xdr:rowOff>95249</xdr:rowOff>
    </xdr:from>
    <xdr:to>
      <xdr:col>11</xdr:col>
      <xdr:colOff>159808</xdr:colOff>
      <xdr:row>148</xdr:row>
      <xdr:rowOff>42332</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455084</xdr:colOff>
      <xdr:row>131</xdr:row>
      <xdr:rowOff>137584</xdr:rowOff>
    </xdr:from>
    <xdr:to>
      <xdr:col>14</xdr:col>
      <xdr:colOff>963084</xdr:colOff>
      <xdr:row>148</xdr:row>
      <xdr:rowOff>74083</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391584</xdr:colOff>
      <xdr:row>168</xdr:row>
      <xdr:rowOff>243417</xdr:rowOff>
    </xdr:from>
    <xdr:to>
      <xdr:col>11</xdr:col>
      <xdr:colOff>117475</xdr:colOff>
      <xdr:row>190</xdr:row>
      <xdr:rowOff>105833</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613834</xdr:colOff>
      <xdr:row>168</xdr:row>
      <xdr:rowOff>201083</xdr:rowOff>
    </xdr:from>
    <xdr:to>
      <xdr:col>14</xdr:col>
      <xdr:colOff>1121834</xdr:colOff>
      <xdr:row>190</xdr:row>
      <xdr:rowOff>105832</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7" Type="http://schemas.openxmlformats.org/officeDocument/2006/relationships/printerSettings" Target="../printerSettings/printerSettings35.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hyperlink" Target="http://www.preciseconversions.com/Energy.aspx" TargetMode="External"/><Relationship Id="rId5" Type="http://schemas.openxmlformats.org/officeDocument/2006/relationships/hyperlink" Target="http://www.preciseconversions.com/Energy.aspx" TargetMode="External"/><Relationship Id="rId4" Type="http://schemas.openxmlformats.org/officeDocument/2006/relationships/hyperlink" Target="file://eco-srv/Data/&#1492;&#1502;&#1513;&#1512;&#1491;%20&#1500;&#1492;&#1490;&#1504;&#1514;%20&#1492;&#1505;&#1489;&#1497;&#1489;&#1492;/&#1502;&#1504;&#1490;&#1504;&#1493;&#1503;%20&#1492;&#1514;&#1502;&#1497;&#1499;&#1493;&#1514;/&#1492;&#1495;&#1497;&#1497;&#1488;&#1514;%20&#1492;&#1502;&#1504;&#1490;&#1504;&#1493;&#1503;/&#1502;&#1511;&#1493;&#1512;&#1493;&#1514;/&#1492;&#1514;&#1488;&#1495;&#1491;&#1493;&#1514;%20&#1492;&#1514;&#1506;&#1513;&#1497;&#1497;&#1504;&#1497;&#1501;%20-%20&#1504;&#1497;&#1514;&#1493;&#1495;%20&#1510;&#1512;&#1497;&#1499;&#1514;%20&#1492;&#1491;&#1500;&#1511;&#1497;&#1501;%20&#1489;&#1514;&#1506;&#1513;&#1497;&#1497;&#1492;%20&#1513;&#1504;&#1514;%202014.doc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3.xml"/><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P243"/>
  <sheetViews>
    <sheetView rightToLeft="1" tabSelected="1" zoomScale="80" zoomScaleNormal="80" workbookViewId="0">
      <selection activeCell="A3" sqref="A3"/>
    </sheetView>
  </sheetViews>
  <sheetFormatPr defaultColWidth="9" defaultRowHeight="14.25"/>
  <cols>
    <col min="1" max="1" width="5.375" style="133" customWidth="1"/>
    <col min="2" max="2" width="30.125" style="133" customWidth="1"/>
    <col min="3" max="3" width="39.375" style="168" customWidth="1"/>
    <col min="4" max="4" width="72.625" style="168" customWidth="1"/>
    <col min="5" max="5" width="20.625" style="168" customWidth="1"/>
    <col min="6" max="6" width="24.375" style="168" customWidth="1"/>
    <col min="7" max="7" width="17.375" style="168" customWidth="1"/>
    <col min="8" max="8" width="24.375" style="168" customWidth="1"/>
    <col min="9" max="9" width="19.25" style="168" customWidth="1"/>
    <col min="10" max="12" width="19.25" style="133" customWidth="1"/>
    <col min="13" max="13" width="20.875" style="133" customWidth="1"/>
    <col min="14" max="14" width="13.875" style="133" customWidth="1"/>
    <col min="15" max="15" width="28.375" style="168" customWidth="1"/>
    <col min="16" max="16" width="11" style="168" customWidth="1"/>
    <col min="17" max="17" width="34.625" style="168" customWidth="1"/>
    <col min="18" max="18" width="26.25" style="168" customWidth="1"/>
    <col min="19" max="19" width="29.625" style="168" customWidth="1"/>
    <col min="20" max="20" width="18.125" style="168" customWidth="1"/>
    <col min="21" max="26" width="29.375" style="168" customWidth="1"/>
    <col min="27" max="27" width="10.625" style="168" customWidth="1"/>
    <col min="28" max="28" width="29.875" style="168" customWidth="1"/>
    <col min="29" max="29" width="14.625" style="168" customWidth="1"/>
    <col min="30" max="30" width="28.25" style="168" customWidth="1"/>
    <col min="31" max="31" width="20.375" style="168" customWidth="1"/>
    <col min="32" max="32" width="29.375" style="168" customWidth="1"/>
    <col min="33" max="33" width="20.75" style="168" customWidth="1"/>
    <col min="34" max="34" width="16.625" style="168" customWidth="1"/>
    <col min="35" max="35" width="15.625" style="168" customWidth="1"/>
    <col min="36" max="36" width="18.75" style="168" customWidth="1"/>
    <col min="37" max="37" width="20.875" style="168" customWidth="1"/>
    <col min="38" max="38" width="27.125" style="168" customWidth="1"/>
    <col min="39" max="39" width="27" style="168" customWidth="1"/>
    <col min="40" max="40" width="18.25" style="168" customWidth="1"/>
    <col min="41" max="41" width="23.375" style="168" customWidth="1"/>
    <col min="42" max="42" width="20.25" style="168" customWidth="1"/>
    <col min="43" max="43" width="20.125" style="168" customWidth="1"/>
    <col min="44" max="44" width="16.375" style="168" customWidth="1"/>
    <col min="45" max="45" width="24.875" style="168" customWidth="1"/>
    <col min="46" max="46" width="14.375" style="168" customWidth="1"/>
    <col min="47" max="47" width="28.75" style="168" customWidth="1"/>
    <col min="48" max="48" width="19.125" style="168" customWidth="1"/>
    <col min="49" max="49" width="20.875" style="168" customWidth="1"/>
    <col min="50" max="50" width="22.375" style="168" customWidth="1"/>
    <col min="51" max="51" width="25.875" style="168" customWidth="1"/>
    <col min="52" max="52" width="21.875" style="168" customWidth="1"/>
    <col min="53" max="53" width="25.125" style="168" customWidth="1"/>
    <col min="54" max="54" width="22" style="168" bestFit="1" customWidth="1"/>
    <col min="55" max="55" width="11.75" style="168" customWidth="1"/>
    <col min="56" max="56" width="27.375" style="168" customWidth="1"/>
    <col min="57" max="57" width="22.375" style="168" customWidth="1"/>
    <col min="58" max="58" width="26.25" style="168" customWidth="1"/>
    <col min="59" max="59" width="20.875" style="168" customWidth="1"/>
    <col min="60" max="61" width="26.375" style="168" customWidth="1"/>
    <col min="62" max="62" width="15.375" style="168" customWidth="1"/>
    <col min="63" max="63" width="11.25" style="168" customWidth="1"/>
    <col min="64" max="64" width="13.25" style="168" customWidth="1"/>
    <col min="65" max="65" width="11" style="168" customWidth="1"/>
    <col min="66" max="66" width="22" style="169" bestFit="1" customWidth="1"/>
    <col min="67" max="67" width="13.75" style="168" customWidth="1"/>
    <col min="68" max="68" width="26.375" style="168" customWidth="1"/>
    <col min="69" max="69" width="14.875" style="168" customWidth="1"/>
    <col min="70" max="70" width="13.75" style="168" customWidth="1"/>
    <col min="71" max="71" width="14.375" style="168" customWidth="1"/>
    <col min="72" max="72" width="17.75" style="168" customWidth="1"/>
    <col min="73" max="73" width="20.875" style="168" customWidth="1"/>
    <col min="74" max="74" width="12.125" style="168" customWidth="1"/>
    <col min="75" max="75" width="14.375" style="168" customWidth="1"/>
    <col min="76" max="76" width="20.375" style="168" customWidth="1"/>
    <col min="77" max="77" width="15.125" style="168" customWidth="1"/>
    <col min="78" max="78" width="22" style="168" bestFit="1" customWidth="1"/>
    <col min="79" max="79" width="13.375" style="168" customWidth="1"/>
    <col min="80" max="80" width="20" style="168" customWidth="1"/>
    <col min="81" max="81" width="12.25" style="168" customWidth="1"/>
    <col min="82" max="82" width="15.625" style="168" customWidth="1"/>
    <col min="83" max="83" width="26" style="168" customWidth="1"/>
    <col min="84" max="84" width="14.625" style="168" customWidth="1"/>
    <col min="85" max="85" width="20.875" style="168" customWidth="1"/>
    <col min="86" max="86" width="11.625" style="168" customWidth="1"/>
    <col min="87" max="87" width="20.125" style="168" bestFit="1" customWidth="1"/>
    <col min="88" max="88" width="9" style="168"/>
    <col min="89" max="89" width="11.75" style="168" bestFit="1" customWidth="1"/>
    <col min="90" max="90" width="22" style="168" bestFit="1" customWidth="1"/>
    <col min="91" max="93" width="9" style="168"/>
    <col min="94" max="94" width="13.375" style="168" customWidth="1"/>
    <col min="95" max="95" width="13.125" style="168" customWidth="1"/>
    <col min="96" max="96" width="10.375" style="168" customWidth="1"/>
    <col min="97" max="97" width="20.875" style="168" customWidth="1"/>
    <col min="98" max="98" width="9" style="168" customWidth="1"/>
    <col min="99" max="99" width="20.125" style="168" bestFit="1" customWidth="1"/>
    <col min="100" max="100" width="9" style="168"/>
    <col min="101" max="101" width="11.75" style="168" bestFit="1" customWidth="1"/>
    <col min="102" max="102" width="22" style="168" bestFit="1" customWidth="1"/>
    <col min="103" max="105" width="9" style="168"/>
    <col min="106" max="106" width="13.375" style="168" customWidth="1"/>
    <col min="107" max="107" width="13.125" style="168" customWidth="1"/>
    <col min="108" max="108" width="10.375" style="168" customWidth="1"/>
    <col min="109" max="109" width="20.875" style="168" customWidth="1"/>
    <col min="110" max="110" width="9" style="168" customWidth="1"/>
    <col min="111" max="111" width="20.125" style="168" bestFit="1" customWidth="1"/>
    <col min="112" max="112" width="9" style="168"/>
    <col min="113" max="113" width="11.75" style="168" bestFit="1" customWidth="1"/>
    <col min="114" max="114" width="22" style="168" bestFit="1" customWidth="1"/>
    <col min="115" max="117" width="9" style="168"/>
    <col min="118" max="118" width="13.375" style="168" customWidth="1"/>
    <col min="119" max="119" width="20.125" style="168" customWidth="1"/>
    <col min="120" max="120" width="10.375" style="168" customWidth="1"/>
    <col min="121" max="121" width="20.875" style="168" customWidth="1"/>
    <col min="122" max="122" width="9" style="168" customWidth="1"/>
    <col min="123" max="16384" width="9" style="168"/>
  </cols>
  <sheetData>
    <row r="1" spans="1:302" s="114" customFormat="1" ht="39.75" customHeight="1">
      <c r="C1" s="1020" t="s">
        <v>339</v>
      </c>
      <c r="D1" s="1021"/>
      <c r="E1" s="1021"/>
      <c r="F1" s="1021"/>
    </row>
    <row r="2" spans="1:302" s="114" customFormat="1" ht="88.5" customHeight="1">
      <c r="C2" s="115"/>
      <c r="D2" s="1022" t="s">
        <v>2598</v>
      </c>
      <c r="E2" s="1022"/>
      <c r="F2" s="116"/>
    </row>
    <row r="3" spans="1:302" s="118" customFormat="1" ht="14.25" customHeight="1">
      <c r="A3" s="117"/>
      <c r="E3" s="119"/>
      <c r="F3" s="119"/>
      <c r="G3" s="119"/>
      <c r="H3" s="119"/>
    </row>
    <row r="4" spans="1:302" s="118" customFormat="1" ht="14.25" customHeight="1">
      <c r="A4" s="117"/>
      <c r="B4" s="120" t="s">
        <v>377</v>
      </c>
      <c r="C4" s="121"/>
      <c r="E4" s="119"/>
      <c r="F4" s="119"/>
      <c r="G4" s="119"/>
      <c r="H4" s="119"/>
    </row>
    <row r="5" spans="1:302" s="118" customFormat="1" ht="14.25" customHeight="1">
      <c r="A5" s="117"/>
      <c r="B5" s="122" t="s">
        <v>2755</v>
      </c>
      <c r="E5" s="119"/>
      <c r="F5" s="119"/>
      <c r="G5" s="119"/>
      <c r="H5" s="119"/>
    </row>
    <row r="6" spans="1:302" s="118" customFormat="1" ht="14.25" customHeight="1">
      <c r="A6" s="117"/>
      <c r="B6" s="123" t="s">
        <v>2632</v>
      </c>
      <c r="E6" s="119"/>
      <c r="F6" s="119"/>
      <c r="G6" s="119"/>
      <c r="H6" s="119"/>
    </row>
    <row r="7" spans="1:302" s="118" customFormat="1" ht="14.25" customHeight="1">
      <c r="A7" s="117"/>
      <c r="E7" s="119"/>
      <c r="F7" s="119"/>
      <c r="G7" s="119"/>
      <c r="H7" s="119"/>
    </row>
    <row r="8" spans="1:302" s="118" customFormat="1" ht="14.25" customHeight="1">
      <c r="A8" s="117"/>
      <c r="B8" s="124" t="s">
        <v>2631</v>
      </c>
      <c r="E8" s="119"/>
      <c r="F8" s="119"/>
      <c r="G8" s="119"/>
      <c r="H8" s="119"/>
    </row>
    <row r="9" spans="1:302" s="118" customFormat="1" ht="14.25" customHeight="1">
      <c r="A9" s="117"/>
      <c r="B9" s="125" t="s">
        <v>2625</v>
      </c>
      <c r="E9" s="119"/>
      <c r="F9" s="119"/>
      <c r="G9" s="119"/>
      <c r="H9" s="119"/>
    </row>
    <row r="10" spans="1:302" s="128" customFormat="1">
      <c r="A10" s="126"/>
      <c r="B10" s="127" t="s">
        <v>2626</v>
      </c>
      <c r="C10" s="118"/>
      <c r="D10" s="118"/>
      <c r="E10" s="118"/>
      <c r="F10" s="119"/>
      <c r="G10" s="119"/>
      <c r="H10" s="119"/>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row>
    <row r="11" spans="1:302" s="128" customFormat="1" ht="14.25" customHeight="1">
      <c r="A11" s="126"/>
      <c r="B11" s="125" t="s">
        <v>2627</v>
      </c>
      <c r="C11" s="118"/>
      <c r="D11" s="118"/>
      <c r="E11" s="118"/>
      <c r="F11" s="119"/>
      <c r="G11" s="119"/>
      <c r="H11" s="119"/>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row>
    <row r="12" spans="1:302" s="128" customFormat="1">
      <c r="A12" s="126"/>
      <c r="B12" s="125" t="s">
        <v>2628</v>
      </c>
      <c r="C12" s="118"/>
      <c r="D12" s="118"/>
      <c r="E12" s="118"/>
      <c r="F12" s="119"/>
      <c r="G12" s="119"/>
      <c r="H12" s="119"/>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row>
    <row r="13" spans="1:302" s="128" customFormat="1">
      <c r="A13" s="126"/>
      <c r="B13" s="129"/>
      <c r="C13" s="118"/>
      <c r="D13" s="118"/>
      <c r="E13" s="118"/>
      <c r="F13" s="119"/>
      <c r="G13" s="119"/>
      <c r="H13" s="119"/>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row>
    <row r="14" spans="1:302" s="130" customFormat="1" ht="18">
      <c r="B14" s="131" t="s">
        <v>378</v>
      </c>
      <c r="BL14" s="132"/>
    </row>
    <row r="15" spans="1:302" s="135" customFormat="1" ht="18">
      <c r="A15" s="133"/>
      <c r="B15" s="133"/>
      <c r="C15" s="133"/>
      <c r="D15" s="133"/>
      <c r="E15" s="119"/>
      <c r="F15" s="119"/>
      <c r="G15" s="119"/>
      <c r="H15" s="119"/>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c r="FC15" s="133"/>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c r="IR15" s="133"/>
      <c r="IS15" s="133"/>
      <c r="IT15" s="133"/>
      <c r="IU15" s="133"/>
      <c r="IV15" s="133"/>
      <c r="IW15" s="133"/>
      <c r="IX15" s="133"/>
      <c r="IY15" s="133"/>
      <c r="IZ15" s="133"/>
      <c r="JA15" s="133"/>
      <c r="JB15" s="133"/>
      <c r="JC15" s="133"/>
      <c r="JD15" s="133"/>
      <c r="JE15" s="133"/>
      <c r="JF15" s="133"/>
      <c r="JG15" s="133"/>
      <c r="JH15" s="133"/>
      <c r="JI15" s="133"/>
      <c r="JJ15" s="133"/>
      <c r="JK15" s="133"/>
      <c r="JL15" s="133"/>
      <c r="JM15" s="133"/>
      <c r="JN15" s="133"/>
      <c r="JO15" s="133"/>
      <c r="JP15" s="133"/>
      <c r="JQ15" s="133"/>
      <c r="JR15" s="133"/>
      <c r="JS15" s="133"/>
      <c r="JT15" s="133"/>
      <c r="JU15" s="133"/>
      <c r="JV15" s="133"/>
      <c r="JW15" s="134"/>
      <c r="JX15" s="134"/>
      <c r="JY15" s="134"/>
      <c r="JZ15" s="134"/>
      <c r="KA15" s="134"/>
      <c r="KB15" s="134"/>
      <c r="KC15" s="134"/>
      <c r="KD15" s="134"/>
      <c r="KE15" s="134"/>
      <c r="KF15" s="134"/>
      <c r="KG15" s="134"/>
      <c r="KH15" s="134"/>
      <c r="KI15" s="134"/>
      <c r="KJ15" s="134"/>
      <c r="KK15" s="134"/>
      <c r="KL15" s="134"/>
      <c r="KM15" s="134"/>
      <c r="KN15" s="134"/>
      <c r="KO15" s="134"/>
      <c r="KP15" s="134"/>
    </row>
    <row r="16" spans="1:302" s="135" customFormat="1" ht="18">
      <c r="A16" s="136" t="s">
        <v>380</v>
      </c>
      <c r="B16" s="137" t="s">
        <v>379</v>
      </c>
      <c r="C16" s="133"/>
      <c r="D16" s="133"/>
      <c r="E16" s="119"/>
      <c r="F16" s="119"/>
      <c r="G16" s="119"/>
      <c r="H16" s="119"/>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c r="FC16" s="133"/>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c r="IR16" s="133"/>
      <c r="IS16" s="133"/>
      <c r="IT16" s="133"/>
      <c r="IU16" s="133"/>
      <c r="IV16" s="133"/>
      <c r="IW16" s="133"/>
      <c r="IX16" s="133"/>
      <c r="IY16" s="133"/>
      <c r="IZ16" s="133"/>
      <c r="JA16" s="133"/>
      <c r="JB16" s="133"/>
      <c r="JC16" s="133"/>
      <c r="JD16" s="133"/>
      <c r="JE16" s="133"/>
      <c r="JF16" s="133"/>
      <c r="JG16" s="133"/>
      <c r="JH16" s="133"/>
      <c r="JI16" s="133"/>
      <c r="JJ16" s="133"/>
      <c r="JK16" s="133"/>
      <c r="JL16" s="133"/>
      <c r="JM16" s="133"/>
      <c r="JN16" s="133"/>
      <c r="JO16" s="133"/>
      <c r="JP16" s="133"/>
      <c r="JQ16" s="133"/>
      <c r="JR16" s="133"/>
      <c r="JS16" s="133"/>
      <c r="JT16" s="133"/>
      <c r="JU16" s="133"/>
      <c r="JV16" s="133"/>
      <c r="JW16" s="134"/>
      <c r="JX16" s="134"/>
      <c r="JY16" s="134"/>
      <c r="JZ16" s="134"/>
      <c r="KA16" s="134"/>
      <c r="KB16" s="134"/>
      <c r="KC16" s="134"/>
      <c r="KD16" s="134"/>
      <c r="KE16" s="134"/>
      <c r="KF16" s="134"/>
      <c r="KG16" s="134"/>
      <c r="KH16" s="134"/>
      <c r="KI16" s="134"/>
      <c r="KJ16" s="134"/>
      <c r="KK16" s="134"/>
      <c r="KL16" s="134"/>
      <c r="KM16" s="134"/>
      <c r="KN16" s="134"/>
      <c r="KO16" s="134"/>
      <c r="KP16" s="134"/>
    </row>
    <row r="17" spans="1:302" s="135" customFormat="1" ht="7.5" customHeight="1">
      <c r="A17" s="136"/>
      <c r="B17" s="137"/>
      <c r="C17" s="133"/>
      <c r="D17" s="133"/>
      <c r="E17" s="119"/>
      <c r="F17" s="119"/>
      <c r="G17" s="119"/>
      <c r="H17" s="119"/>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c r="FC17" s="133"/>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c r="IR17" s="133"/>
      <c r="IS17" s="133"/>
      <c r="IT17" s="133"/>
      <c r="IU17" s="133"/>
      <c r="IV17" s="133"/>
      <c r="IW17" s="133"/>
      <c r="IX17" s="133"/>
      <c r="IY17" s="133"/>
      <c r="IZ17" s="133"/>
      <c r="JA17" s="133"/>
      <c r="JB17" s="133"/>
      <c r="JC17" s="133"/>
      <c r="JD17" s="133"/>
      <c r="JE17" s="133"/>
      <c r="JF17" s="133"/>
      <c r="JG17" s="133"/>
      <c r="JH17" s="133"/>
      <c r="JI17" s="133"/>
      <c r="JJ17" s="133"/>
      <c r="JK17" s="133"/>
      <c r="JL17" s="133"/>
      <c r="JM17" s="133"/>
      <c r="JN17" s="133"/>
      <c r="JO17" s="133"/>
      <c r="JP17" s="133"/>
      <c r="JQ17" s="133"/>
      <c r="JR17" s="133"/>
      <c r="JS17" s="133"/>
      <c r="JT17" s="133"/>
      <c r="JU17" s="133"/>
      <c r="JV17" s="133"/>
      <c r="JW17" s="134"/>
      <c r="JX17" s="134"/>
      <c r="JY17" s="134"/>
      <c r="JZ17" s="134"/>
      <c r="KA17" s="134"/>
      <c r="KB17" s="134"/>
      <c r="KC17" s="134"/>
      <c r="KD17" s="134"/>
      <c r="KE17" s="134"/>
      <c r="KF17" s="134"/>
      <c r="KG17" s="134"/>
      <c r="KH17" s="134"/>
      <c r="KI17" s="134"/>
      <c r="KJ17" s="134"/>
      <c r="KK17" s="134"/>
      <c r="KL17" s="134"/>
      <c r="KM17" s="134"/>
      <c r="KN17" s="134"/>
      <c r="KO17" s="134"/>
      <c r="KP17" s="134"/>
    </row>
    <row r="18" spans="1:302" s="135" customFormat="1" ht="28.5" customHeight="1">
      <c r="A18" s="136" t="s">
        <v>380</v>
      </c>
      <c r="B18" s="133" t="s">
        <v>421</v>
      </c>
      <c r="C18" s="138"/>
      <c r="D18" s="138"/>
      <c r="E18" s="138"/>
      <c r="G18" s="138"/>
      <c r="H18" s="138"/>
      <c r="I18" s="138"/>
      <c r="J18" s="138"/>
      <c r="K18" s="138"/>
      <c r="L18" s="138"/>
      <c r="M18" s="138"/>
      <c r="N18" s="138"/>
      <c r="O18" s="138"/>
      <c r="P18" s="138"/>
      <c r="Q18" s="138"/>
      <c r="R18" s="138"/>
      <c r="S18" s="138"/>
      <c r="T18" s="138"/>
      <c r="U18" s="138"/>
      <c r="V18" s="138"/>
      <c r="W18" s="138"/>
      <c r="X18" s="138"/>
      <c r="Y18" s="138"/>
      <c r="Z18" s="138"/>
      <c r="BN18" s="139"/>
    </row>
    <row r="19" spans="1:302" s="135" customFormat="1" ht="26.25" customHeight="1">
      <c r="A19" s="136" t="s">
        <v>380</v>
      </c>
      <c r="B19" s="119" t="s">
        <v>2658</v>
      </c>
      <c r="C19" s="119"/>
      <c r="D19" s="119"/>
      <c r="E19" s="119"/>
      <c r="G19" s="119"/>
      <c r="H19" s="119"/>
      <c r="I19" s="119"/>
      <c r="J19" s="119"/>
      <c r="K19" s="119"/>
      <c r="L19" s="119"/>
      <c r="M19" s="119"/>
      <c r="N19" s="119"/>
      <c r="O19" s="119"/>
      <c r="P19" s="119"/>
      <c r="Q19" s="119"/>
      <c r="R19" s="119"/>
      <c r="S19" s="119"/>
      <c r="T19" s="119"/>
      <c r="U19" s="119"/>
      <c r="V19" s="119"/>
      <c r="W19" s="119"/>
      <c r="X19" s="119"/>
      <c r="Y19" s="119"/>
      <c r="Z19" s="119"/>
      <c r="BN19" s="139"/>
    </row>
    <row r="20" spans="1:302" s="135" customFormat="1" ht="30" customHeight="1">
      <c r="A20" s="136" t="s">
        <v>380</v>
      </c>
      <c r="B20" s="1019" t="s">
        <v>530</v>
      </c>
      <c r="C20" s="1019"/>
      <c r="D20" s="140" t="s">
        <v>33</v>
      </c>
      <c r="E20" s="119"/>
      <c r="G20" s="119"/>
      <c r="H20" s="119"/>
      <c r="I20" s="119"/>
      <c r="J20" s="119"/>
      <c r="K20" s="119"/>
      <c r="L20" s="119"/>
      <c r="M20" s="119"/>
      <c r="N20" s="119"/>
      <c r="O20" s="119"/>
      <c r="P20" s="119"/>
      <c r="Q20" s="119"/>
      <c r="R20" s="119"/>
      <c r="S20" s="119"/>
      <c r="T20" s="119"/>
      <c r="U20" s="119"/>
      <c r="V20" s="119"/>
      <c r="W20" s="119"/>
      <c r="X20" s="119"/>
      <c r="Y20" s="119"/>
      <c r="Z20" s="119"/>
      <c r="BN20" s="139"/>
    </row>
    <row r="21" spans="1:302" s="135" customFormat="1" ht="15">
      <c r="A21" s="136"/>
      <c r="B21" s="1019"/>
      <c r="C21" s="1019"/>
      <c r="D21" s="141" t="s">
        <v>34</v>
      </c>
      <c r="E21" s="119"/>
      <c r="G21" s="119"/>
      <c r="H21" s="119"/>
      <c r="I21" s="119"/>
      <c r="J21" s="119"/>
      <c r="K21" s="119"/>
      <c r="L21" s="119"/>
      <c r="M21" s="119"/>
      <c r="N21" s="119"/>
      <c r="O21" s="119"/>
      <c r="P21" s="119"/>
      <c r="Q21" s="119"/>
      <c r="R21" s="119"/>
      <c r="S21" s="119"/>
      <c r="T21" s="119"/>
      <c r="U21" s="119"/>
      <c r="V21" s="119"/>
      <c r="W21" s="119"/>
      <c r="X21" s="119"/>
      <c r="Y21" s="119"/>
      <c r="Z21" s="119"/>
      <c r="BN21" s="139"/>
    </row>
    <row r="22" spans="1:302" s="135" customFormat="1" ht="15">
      <c r="A22" s="136"/>
      <c r="B22" s="142"/>
      <c r="C22" s="142"/>
      <c r="D22" s="119"/>
      <c r="E22" s="119"/>
      <c r="G22" s="119"/>
      <c r="H22" s="119"/>
      <c r="I22" s="119"/>
      <c r="J22" s="119"/>
      <c r="K22" s="119"/>
      <c r="L22" s="119"/>
      <c r="M22" s="119"/>
      <c r="N22" s="119"/>
      <c r="O22" s="119"/>
      <c r="P22" s="119"/>
      <c r="Q22" s="119"/>
      <c r="R22" s="119"/>
      <c r="S22" s="119"/>
      <c r="T22" s="119"/>
      <c r="U22" s="119"/>
      <c r="V22" s="119"/>
      <c r="W22" s="119"/>
      <c r="X22" s="119"/>
      <c r="Y22" s="119"/>
      <c r="Z22" s="119"/>
      <c r="BN22" s="139"/>
    </row>
    <row r="23" spans="1:302" s="135" customFormat="1" ht="21.75" customHeight="1">
      <c r="A23" s="136" t="s">
        <v>380</v>
      </c>
      <c r="B23" s="135" t="s">
        <v>532</v>
      </c>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BN23" s="139"/>
    </row>
    <row r="24" spans="1:302" s="135" customFormat="1" ht="23.25" customHeight="1">
      <c r="A24" s="136" t="s">
        <v>380</v>
      </c>
      <c r="B24" s="135" t="s">
        <v>531</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BN24" s="139"/>
    </row>
    <row r="25" spans="1:302" s="135" customFormat="1" ht="15">
      <c r="A25" s="136" t="s">
        <v>380</v>
      </c>
      <c r="B25" s="135" t="s">
        <v>533</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BN25" s="139"/>
    </row>
    <row r="26" spans="1:302" s="135" customFormat="1" ht="15">
      <c r="A26" s="143"/>
      <c r="B26" s="143"/>
      <c r="C26" s="143"/>
      <c r="D26" s="144"/>
      <c r="E26" s="143"/>
      <c r="F26" s="143"/>
      <c r="G26" s="143"/>
      <c r="H26" s="143"/>
      <c r="I26" s="143"/>
      <c r="J26" s="143"/>
      <c r="K26" s="143"/>
      <c r="L26" s="143"/>
      <c r="M26" s="143"/>
      <c r="N26" s="143"/>
      <c r="O26" s="143"/>
      <c r="P26" s="143"/>
      <c r="Q26" s="143"/>
      <c r="R26" s="143"/>
      <c r="S26" s="143"/>
      <c r="T26" s="143"/>
      <c r="U26" s="143"/>
      <c r="V26" s="143"/>
      <c r="W26" s="143"/>
      <c r="X26" s="143"/>
      <c r="Y26" s="143"/>
      <c r="Z26" s="143"/>
      <c r="BN26" s="139"/>
    </row>
    <row r="27" spans="1:302" s="130" customFormat="1" ht="18">
      <c r="B27" s="131" t="s">
        <v>381</v>
      </c>
      <c r="BL27" s="132"/>
    </row>
    <row r="28" spans="1:302" s="135" customFormat="1">
      <c r="A28" s="145"/>
      <c r="B28" s="145"/>
      <c r="C28" s="146"/>
      <c r="D28" s="146"/>
      <c r="E28" s="145"/>
      <c r="F28" s="145"/>
      <c r="G28" s="145"/>
      <c r="H28" s="145"/>
      <c r="I28" s="145"/>
      <c r="J28" s="145"/>
      <c r="K28" s="145"/>
      <c r="L28" s="145"/>
      <c r="M28" s="145"/>
      <c r="N28" s="145"/>
      <c r="O28" s="145"/>
      <c r="P28" s="145"/>
      <c r="Q28" s="145"/>
      <c r="R28" s="145"/>
      <c r="S28" s="145"/>
      <c r="T28" s="145"/>
      <c r="U28" s="145"/>
      <c r="V28" s="145"/>
      <c r="W28" s="145"/>
      <c r="X28" s="145"/>
      <c r="Y28" s="145"/>
      <c r="Z28" s="145"/>
      <c r="BN28" s="139"/>
    </row>
    <row r="29" spans="1:302" s="135" customFormat="1" ht="23.25" customHeight="1">
      <c r="A29" s="147"/>
      <c r="B29" s="148" t="s">
        <v>382</v>
      </c>
      <c r="C29" s="149" t="s">
        <v>383</v>
      </c>
      <c r="D29" s="146"/>
      <c r="E29" s="145"/>
      <c r="F29" s="145"/>
      <c r="G29" s="145"/>
      <c r="H29" s="145"/>
      <c r="I29" s="145"/>
      <c r="J29" s="145"/>
      <c r="K29" s="145"/>
      <c r="L29" s="145"/>
      <c r="M29" s="145"/>
      <c r="N29" s="145"/>
      <c r="O29" s="145"/>
      <c r="P29" s="145"/>
      <c r="Q29" s="145"/>
      <c r="R29" s="145"/>
      <c r="S29" s="145"/>
      <c r="T29" s="145"/>
      <c r="U29" s="145"/>
      <c r="V29" s="145"/>
      <c r="W29" s="145"/>
      <c r="X29" s="145"/>
      <c r="Y29" s="145"/>
      <c r="Z29" s="145"/>
      <c r="BN29" s="139"/>
    </row>
    <row r="30" spans="1:302" s="135" customFormat="1" ht="36.75" customHeight="1">
      <c r="A30" s="147">
        <v>1</v>
      </c>
      <c r="B30" s="150" t="s">
        <v>750</v>
      </c>
      <c r="C30" s="151" t="s">
        <v>387</v>
      </c>
      <c r="D30" s="146"/>
      <c r="E30" s="145"/>
      <c r="F30" s="145"/>
      <c r="G30" s="145"/>
      <c r="H30" s="145"/>
      <c r="I30" s="145"/>
      <c r="J30" s="145"/>
      <c r="K30" s="145"/>
      <c r="L30" s="145"/>
      <c r="M30" s="145"/>
      <c r="N30" s="145"/>
      <c r="O30" s="145"/>
      <c r="P30" s="145"/>
      <c r="Q30" s="145"/>
      <c r="R30" s="145"/>
      <c r="S30" s="145"/>
      <c r="T30" s="145"/>
      <c r="U30" s="145"/>
      <c r="V30" s="145"/>
      <c r="W30" s="145"/>
      <c r="X30" s="145"/>
      <c r="Y30" s="145"/>
      <c r="Z30" s="145"/>
      <c r="BN30" s="139"/>
    </row>
    <row r="31" spans="1:302" s="135" customFormat="1" ht="57.75" customHeight="1">
      <c r="A31" s="147">
        <v>2</v>
      </c>
      <c r="B31" s="150" t="s">
        <v>384</v>
      </c>
      <c r="C31" s="151" t="s">
        <v>388</v>
      </c>
      <c r="D31" s="146"/>
      <c r="E31" s="145"/>
      <c r="F31" s="145"/>
      <c r="G31" s="145"/>
      <c r="H31" s="145"/>
      <c r="I31" s="145"/>
      <c r="J31" s="145"/>
      <c r="K31" s="145"/>
      <c r="L31" s="145"/>
      <c r="M31" s="145"/>
      <c r="N31" s="145"/>
      <c r="O31" s="145"/>
      <c r="P31" s="145"/>
      <c r="Q31" s="145"/>
      <c r="R31" s="145"/>
      <c r="S31" s="145"/>
      <c r="T31" s="145"/>
      <c r="U31" s="145"/>
      <c r="V31" s="145"/>
      <c r="W31" s="145"/>
      <c r="X31" s="145"/>
      <c r="Y31" s="145"/>
      <c r="Z31" s="145"/>
      <c r="BN31" s="139"/>
    </row>
    <row r="32" spans="1:302" s="135" customFormat="1" ht="53.25" customHeight="1">
      <c r="A32" s="147">
        <v>3</v>
      </c>
      <c r="B32" s="150" t="s">
        <v>365</v>
      </c>
      <c r="C32" s="151" t="s">
        <v>391</v>
      </c>
      <c r="D32" s="146"/>
      <c r="E32" s="145"/>
      <c r="F32" s="145"/>
      <c r="G32" s="145"/>
      <c r="H32" s="145"/>
      <c r="I32" s="145"/>
      <c r="J32" s="145"/>
      <c r="K32" s="145"/>
      <c r="L32" s="145"/>
      <c r="M32" s="145"/>
      <c r="N32" s="145"/>
      <c r="O32" s="145"/>
      <c r="P32" s="145"/>
      <c r="Q32" s="145"/>
      <c r="R32" s="145"/>
      <c r="S32" s="145"/>
      <c r="T32" s="145"/>
      <c r="U32" s="145"/>
      <c r="V32" s="145"/>
      <c r="W32" s="145"/>
      <c r="X32" s="145"/>
      <c r="Y32" s="145"/>
      <c r="Z32" s="145"/>
      <c r="BN32" s="139"/>
    </row>
    <row r="33" spans="1:66" s="135" customFormat="1" ht="42" customHeight="1">
      <c r="A33" s="147">
        <v>4</v>
      </c>
      <c r="B33" s="150" t="s">
        <v>364</v>
      </c>
      <c r="C33" s="151" t="s">
        <v>389</v>
      </c>
      <c r="D33" s="146"/>
      <c r="E33" s="145"/>
      <c r="F33" s="145"/>
      <c r="G33" s="145"/>
      <c r="H33" s="145"/>
      <c r="I33" s="145"/>
      <c r="J33" s="145"/>
      <c r="K33" s="145"/>
      <c r="L33" s="145"/>
      <c r="M33" s="145"/>
      <c r="N33" s="145"/>
      <c r="O33" s="145"/>
      <c r="P33" s="145"/>
      <c r="Q33" s="145"/>
      <c r="R33" s="145"/>
      <c r="S33" s="145"/>
      <c r="T33" s="145"/>
      <c r="U33" s="145"/>
      <c r="V33" s="145"/>
      <c r="W33" s="145"/>
      <c r="X33" s="145"/>
      <c r="Y33" s="145"/>
      <c r="Z33" s="145"/>
      <c r="BN33" s="139"/>
    </row>
    <row r="34" spans="1:66" s="135" customFormat="1" ht="56.25" customHeight="1">
      <c r="A34" s="147">
        <v>5</v>
      </c>
      <c r="B34" s="150" t="s">
        <v>366</v>
      </c>
      <c r="C34" s="151" t="s">
        <v>390</v>
      </c>
      <c r="D34" s="146"/>
      <c r="E34" s="145"/>
      <c r="F34" s="145"/>
      <c r="G34" s="145"/>
      <c r="H34" s="145"/>
      <c r="I34" s="145"/>
      <c r="J34" s="145"/>
      <c r="K34" s="145"/>
      <c r="L34" s="145"/>
      <c r="M34" s="145"/>
      <c r="N34" s="145"/>
      <c r="O34" s="145"/>
      <c r="P34" s="145"/>
      <c r="Q34" s="145"/>
      <c r="R34" s="145"/>
      <c r="S34" s="145"/>
      <c r="T34" s="145"/>
      <c r="U34" s="145"/>
      <c r="V34" s="145"/>
      <c r="W34" s="145"/>
      <c r="X34" s="145"/>
      <c r="Y34" s="145"/>
      <c r="Z34" s="145"/>
      <c r="BN34" s="139"/>
    </row>
    <row r="35" spans="1:66" s="135" customFormat="1" ht="99.75">
      <c r="A35" s="147">
        <v>6</v>
      </c>
      <c r="B35" s="150" t="s">
        <v>368</v>
      </c>
      <c r="C35" s="151" t="s">
        <v>2656</v>
      </c>
      <c r="D35" s="152"/>
      <c r="E35" s="145"/>
      <c r="F35" s="145"/>
      <c r="G35" s="145"/>
      <c r="H35" s="145"/>
      <c r="I35" s="145"/>
      <c r="J35" s="145"/>
      <c r="K35" s="145"/>
      <c r="L35" s="145"/>
      <c r="M35" s="145"/>
      <c r="N35" s="145"/>
      <c r="O35" s="145"/>
      <c r="P35" s="145"/>
      <c r="Q35" s="145"/>
      <c r="R35" s="145"/>
      <c r="S35" s="145"/>
      <c r="T35" s="145"/>
      <c r="U35" s="145"/>
      <c r="V35" s="145"/>
      <c r="W35" s="145"/>
      <c r="X35" s="145"/>
      <c r="Y35" s="145"/>
      <c r="Z35" s="145"/>
      <c r="BN35" s="139"/>
    </row>
    <row r="36" spans="1:66" s="135" customFormat="1" ht="55.5" customHeight="1">
      <c r="A36" s="147">
        <v>7</v>
      </c>
      <c r="B36" s="150" t="s">
        <v>543</v>
      </c>
      <c r="C36" s="151" t="s">
        <v>594</v>
      </c>
      <c r="D36" s="153"/>
      <c r="E36" s="145"/>
      <c r="F36" s="145"/>
      <c r="G36" s="145"/>
      <c r="H36" s="145"/>
      <c r="I36" s="145"/>
      <c r="J36" s="145"/>
      <c r="K36" s="145"/>
      <c r="L36" s="145"/>
      <c r="M36" s="145"/>
      <c r="N36" s="145"/>
      <c r="O36" s="145"/>
      <c r="P36" s="145"/>
      <c r="Q36" s="145"/>
      <c r="R36" s="145"/>
      <c r="S36" s="145"/>
      <c r="T36" s="145"/>
      <c r="U36" s="145"/>
      <c r="V36" s="145"/>
      <c r="W36" s="145"/>
      <c r="X36" s="145"/>
      <c r="Y36" s="145"/>
      <c r="Z36" s="145"/>
      <c r="BN36" s="139"/>
    </row>
    <row r="37" spans="1:66" s="135" customFormat="1" ht="55.5" customHeight="1">
      <c r="A37" s="147">
        <v>8</v>
      </c>
      <c r="B37" s="150" t="s">
        <v>754</v>
      </c>
      <c r="C37" s="151" t="s">
        <v>632</v>
      </c>
      <c r="D37" s="154"/>
      <c r="E37" s="145"/>
      <c r="F37" s="145"/>
      <c r="G37" s="145"/>
      <c r="H37" s="145"/>
      <c r="I37" s="145"/>
      <c r="J37" s="145"/>
      <c r="K37" s="145"/>
      <c r="L37" s="145"/>
      <c r="M37" s="145"/>
      <c r="N37" s="145"/>
      <c r="O37" s="145"/>
      <c r="P37" s="145"/>
      <c r="Q37" s="145"/>
      <c r="R37" s="145"/>
      <c r="S37" s="145"/>
      <c r="T37" s="145"/>
      <c r="U37" s="145"/>
      <c r="V37" s="145"/>
      <c r="W37" s="145"/>
      <c r="X37" s="145"/>
      <c r="Y37" s="145"/>
      <c r="Z37" s="145"/>
      <c r="BN37" s="139"/>
    </row>
    <row r="38" spans="1:66" s="135" customFormat="1" ht="39.75" customHeight="1">
      <c r="A38" s="147">
        <v>9</v>
      </c>
      <c r="B38" s="155" t="s">
        <v>385</v>
      </c>
      <c r="C38" s="156" t="s">
        <v>422</v>
      </c>
      <c r="D38" s="146"/>
      <c r="E38" s="145"/>
      <c r="F38" s="145"/>
      <c r="G38" s="145"/>
      <c r="H38" s="145"/>
      <c r="I38" s="145"/>
      <c r="J38" s="145"/>
      <c r="K38" s="145"/>
      <c r="L38" s="145"/>
      <c r="M38" s="145"/>
      <c r="N38" s="145"/>
      <c r="O38" s="145"/>
      <c r="P38" s="145"/>
      <c r="Q38" s="145"/>
      <c r="R38" s="145"/>
      <c r="S38" s="145"/>
      <c r="T38" s="145"/>
      <c r="U38" s="145"/>
      <c r="V38" s="145"/>
      <c r="W38" s="145"/>
      <c r="X38" s="145"/>
      <c r="Y38" s="145"/>
      <c r="Z38" s="145"/>
      <c r="BN38" s="139"/>
    </row>
    <row r="39" spans="1:66" s="135" customFormat="1" ht="54" customHeight="1">
      <c r="A39" s="147">
        <v>10</v>
      </c>
      <c r="B39" s="155" t="s">
        <v>386</v>
      </c>
      <c r="C39" s="156" t="s">
        <v>423</v>
      </c>
      <c r="D39" s="146"/>
      <c r="E39" s="145"/>
      <c r="F39" s="145"/>
      <c r="G39" s="145"/>
      <c r="H39" s="145"/>
      <c r="I39" s="145"/>
      <c r="J39" s="145"/>
      <c r="K39" s="145"/>
      <c r="L39" s="145"/>
      <c r="M39" s="145"/>
      <c r="N39" s="145"/>
      <c r="O39" s="145"/>
      <c r="P39" s="145"/>
      <c r="Q39" s="145"/>
      <c r="R39" s="145"/>
      <c r="S39" s="145"/>
      <c r="T39" s="145"/>
      <c r="U39" s="145"/>
      <c r="V39" s="145"/>
      <c r="W39" s="145"/>
      <c r="X39" s="145"/>
      <c r="Y39" s="145"/>
      <c r="Z39" s="145"/>
      <c r="BN39" s="139"/>
    </row>
    <row r="40" spans="1:66" s="135" customFormat="1">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BN40" s="139"/>
    </row>
    <row r="41" spans="1:66" s="135" customFormat="1" ht="15">
      <c r="A41" s="145"/>
      <c r="B41" s="157"/>
      <c r="C41" s="119"/>
      <c r="D41" s="119"/>
      <c r="E41" s="145"/>
      <c r="F41" s="145"/>
      <c r="G41" s="145"/>
      <c r="H41" s="145"/>
      <c r="I41" s="145"/>
      <c r="J41" s="145"/>
      <c r="K41" s="145"/>
      <c r="L41" s="145"/>
      <c r="M41" s="145"/>
      <c r="N41" s="145"/>
      <c r="O41" s="145"/>
      <c r="P41" s="145"/>
      <c r="Q41" s="145"/>
      <c r="R41" s="145"/>
      <c r="S41" s="145"/>
      <c r="T41" s="145"/>
      <c r="U41" s="145"/>
      <c r="V41" s="145"/>
      <c r="W41" s="145"/>
      <c r="X41" s="145"/>
      <c r="Y41" s="145"/>
      <c r="Z41" s="145"/>
      <c r="BN41" s="139"/>
    </row>
    <row r="42" spans="1:66" s="135" customFormat="1">
      <c r="A42" s="145"/>
      <c r="B42" s="119"/>
      <c r="C42" s="119"/>
      <c r="D42" s="119"/>
      <c r="E42" s="145"/>
      <c r="F42" s="145"/>
      <c r="G42" s="145"/>
      <c r="H42" s="145"/>
      <c r="I42" s="145"/>
      <c r="J42" s="145"/>
      <c r="K42" s="145"/>
      <c r="L42" s="145"/>
      <c r="M42" s="145"/>
      <c r="N42" s="145"/>
      <c r="O42" s="145"/>
      <c r="P42" s="145"/>
      <c r="Q42" s="145"/>
      <c r="R42" s="145"/>
      <c r="S42" s="145"/>
      <c r="T42" s="145"/>
      <c r="U42" s="145"/>
      <c r="V42" s="145"/>
      <c r="W42" s="145"/>
      <c r="X42" s="145"/>
      <c r="Y42" s="145"/>
      <c r="Z42" s="145"/>
      <c r="BN42" s="139"/>
    </row>
    <row r="43" spans="1:66" s="135" customFormat="1" ht="15">
      <c r="A43" s="145"/>
      <c r="B43" s="157"/>
      <c r="C43" s="119"/>
      <c r="D43" s="119"/>
      <c r="E43" s="145"/>
      <c r="F43" s="145"/>
      <c r="G43" s="145"/>
      <c r="H43" s="145"/>
      <c r="I43" s="145"/>
      <c r="J43" s="145"/>
      <c r="K43" s="145"/>
      <c r="L43" s="145"/>
      <c r="M43" s="145"/>
      <c r="N43" s="145"/>
      <c r="O43" s="145"/>
      <c r="P43" s="145"/>
      <c r="Q43" s="145"/>
      <c r="R43" s="145"/>
      <c r="S43" s="145"/>
      <c r="T43" s="145"/>
      <c r="U43" s="145"/>
      <c r="V43" s="145"/>
      <c r="W43" s="145"/>
      <c r="X43" s="145"/>
      <c r="Y43" s="145"/>
      <c r="Z43" s="145"/>
      <c r="BN43" s="139"/>
    </row>
    <row r="44" spans="1:66" s="135" customFormat="1">
      <c r="A44" s="145"/>
      <c r="B44" s="119"/>
      <c r="C44" s="119"/>
      <c r="D44" s="119"/>
      <c r="E44" s="145"/>
      <c r="F44" s="145"/>
      <c r="G44" s="145"/>
      <c r="H44" s="145"/>
      <c r="I44" s="145"/>
      <c r="J44" s="145"/>
      <c r="K44" s="145"/>
      <c r="L44" s="145"/>
      <c r="M44" s="145"/>
      <c r="N44" s="145"/>
      <c r="O44" s="145"/>
      <c r="P44" s="145"/>
      <c r="Q44" s="145"/>
      <c r="R44" s="145"/>
      <c r="S44" s="145"/>
      <c r="T44" s="145"/>
      <c r="U44" s="145"/>
      <c r="V44" s="145"/>
      <c r="W44" s="145"/>
      <c r="X44" s="145"/>
      <c r="Y44" s="145"/>
      <c r="Z44" s="145"/>
      <c r="BN44" s="139"/>
    </row>
    <row r="45" spans="1:66" s="135" customFormat="1" ht="15">
      <c r="A45" s="145"/>
      <c r="C45" s="158"/>
      <c r="D45" s="159"/>
      <c r="E45" s="159"/>
      <c r="F45" s="158"/>
      <c r="G45" s="159"/>
      <c r="H45" s="159"/>
      <c r="I45" s="145"/>
      <c r="J45" s="145"/>
      <c r="K45" s="145"/>
      <c r="L45" s="145"/>
      <c r="M45" s="145"/>
      <c r="N45" s="145"/>
      <c r="O45" s="145"/>
      <c r="P45" s="145"/>
      <c r="Q45" s="145"/>
      <c r="R45" s="145"/>
      <c r="S45" s="145"/>
      <c r="T45" s="145"/>
      <c r="U45" s="145"/>
      <c r="BI45" s="139"/>
    </row>
    <row r="46" spans="1:66" s="135" customFormat="1" ht="15">
      <c r="A46" s="145"/>
      <c r="B46" s="143"/>
      <c r="C46" s="160"/>
      <c r="D46" s="160"/>
      <c r="E46" s="160"/>
      <c r="F46" s="161"/>
      <c r="G46" s="160"/>
      <c r="H46" s="160"/>
      <c r="I46" s="145"/>
      <c r="J46" s="145"/>
      <c r="K46" s="145"/>
      <c r="L46" s="145"/>
      <c r="M46" s="145"/>
      <c r="N46" s="145"/>
      <c r="O46" s="145"/>
      <c r="P46" s="145"/>
      <c r="Q46" s="145"/>
      <c r="R46" s="145"/>
      <c r="S46" s="145"/>
      <c r="T46" s="145"/>
      <c r="U46" s="145"/>
      <c r="BI46" s="139"/>
    </row>
    <row r="47" spans="1:66" s="135" customFormat="1" ht="15">
      <c r="A47" s="145"/>
      <c r="B47" s="143"/>
      <c r="C47" s="160"/>
      <c r="D47" s="160"/>
      <c r="E47" s="160"/>
      <c r="F47" s="160"/>
      <c r="G47" s="160"/>
      <c r="H47" s="161"/>
      <c r="I47" s="145"/>
      <c r="J47" s="145"/>
      <c r="K47" s="145"/>
      <c r="L47" s="145"/>
      <c r="M47" s="145"/>
      <c r="N47" s="145"/>
      <c r="O47" s="145"/>
      <c r="P47" s="145"/>
      <c r="Q47" s="145"/>
      <c r="R47" s="145"/>
      <c r="S47" s="145"/>
      <c r="T47" s="145"/>
      <c r="U47" s="145"/>
      <c r="V47" s="145"/>
      <c r="BJ47" s="139"/>
    </row>
    <row r="48" spans="1:66" s="135" customFormat="1" ht="15">
      <c r="A48" s="145"/>
      <c r="B48" s="143"/>
      <c r="C48" s="160"/>
      <c r="D48" s="160"/>
      <c r="E48" s="160"/>
      <c r="F48" s="160"/>
      <c r="G48" s="160"/>
      <c r="H48" s="160"/>
      <c r="I48" s="145"/>
      <c r="J48" s="145"/>
      <c r="K48" s="145"/>
      <c r="L48" s="145"/>
      <c r="M48" s="145"/>
      <c r="N48" s="145"/>
      <c r="O48" s="145"/>
      <c r="P48" s="145"/>
      <c r="Q48" s="145"/>
      <c r="R48" s="145"/>
      <c r="S48" s="145"/>
      <c r="T48" s="145"/>
      <c r="U48" s="145"/>
      <c r="V48" s="145"/>
      <c r="BJ48" s="139"/>
    </row>
    <row r="49" spans="1:66" s="135" customFormat="1" ht="15">
      <c r="A49" s="145"/>
      <c r="B49" s="143"/>
      <c r="C49" s="160"/>
      <c r="D49" s="160"/>
      <c r="E49" s="160"/>
      <c r="F49" s="160"/>
      <c r="G49" s="160"/>
      <c r="H49" s="160"/>
      <c r="I49" s="145"/>
      <c r="J49" s="145"/>
      <c r="K49" s="145"/>
      <c r="L49" s="145"/>
      <c r="M49" s="145"/>
      <c r="N49" s="145"/>
      <c r="O49" s="145"/>
      <c r="P49" s="145"/>
      <c r="Q49" s="145"/>
      <c r="R49" s="145"/>
      <c r="S49" s="145"/>
      <c r="T49" s="145"/>
      <c r="U49" s="145"/>
      <c r="V49" s="145"/>
      <c r="BJ49" s="139"/>
    </row>
    <row r="50" spans="1:66" s="135" customFormat="1" ht="15">
      <c r="A50" s="145"/>
      <c r="B50" s="143"/>
      <c r="C50" s="160"/>
      <c r="D50" s="160"/>
      <c r="E50" s="160"/>
      <c r="F50" s="160"/>
      <c r="G50" s="160"/>
      <c r="H50" s="160"/>
      <c r="I50" s="145"/>
      <c r="J50" s="145"/>
      <c r="K50" s="145"/>
      <c r="L50" s="145"/>
      <c r="M50" s="145"/>
      <c r="N50" s="145"/>
      <c r="O50" s="145"/>
      <c r="P50" s="145"/>
      <c r="Q50" s="145"/>
      <c r="R50" s="145"/>
      <c r="S50" s="145"/>
      <c r="T50" s="145"/>
      <c r="U50" s="145"/>
      <c r="V50" s="145"/>
      <c r="W50" s="145"/>
      <c r="X50" s="145"/>
      <c r="Y50" s="145"/>
      <c r="Z50" s="145"/>
      <c r="BN50" s="139"/>
    </row>
    <row r="51" spans="1:66" s="135" customFormat="1" ht="15">
      <c r="A51" s="145"/>
      <c r="B51" s="143"/>
      <c r="C51" s="145"/>
      <c r="D51" s="160"/>
      <c r="E51" s="160"/>
      <c r="F51" s="145"/>
      <c r="G51" s="160"/>
      <c r="H51" s="160"/>
      <c r="I51" s="145"/>
      <c r="J51" s="145"/>
      <c r="K51" s="145"/>
      <c r="L51" s="145"/>
      <c r="M51" s="145"/>
      <c r="N51" s="145"/>
      <c r="O51" s="145"/>
      <c r="P51" s="145"/>
      <c r="Q51" s="145"/>
      <c r="R51" s="145"/>
      <c r="S51" s="145"/>
      <c r="T51" s="145"/>
      <c r="U51" s="145"/>
      <c r="V51" s="145"/>
      <c r="W51" s="145"/>
      <c r="X51" s="145"/>
      <c r="Y51" s="145"/>
      <c r="Z51" s="145"/>
      <c r="BN51" s="139"/>
    </row>
    <row r="52" spans="1:66" s="135" customFormat="1">
      <c r="A52" s="145"/>
      <c r="B52" s="119"/>
      <c r="C52" s="119"/>
      <c r="D52" s="119"/>
      <c r="E52" s="145"/>
      <c r="F52" s="145"/>
      <c r="G52" s="145"/>
      <c r="H52" s="145"/>
      <c r="I52" s="145"/>
      <c r="J52" s="145"/>
      <c r="K52" s="145"/>
      <c r="L52" s="145"/>
      <c r="M52" s="145"/>
      <c r="N52" s="145"/>
      <c r="O52" s="145"/>
      <c r="P52" s="145"/>
      <c r="Q52" s="145"/>
      <c r="R52" s="145"/>
      <c r="S52" s="145"/>
      <c r="T52" s="145"/>
      <c r="U52" s="145"/>
      <c r="V52" s="145"/>
      <c r="W52" s="145"/>
      <c r="X52" s="145"/>
      <c r="Y52" s="145"/>
      <c r="Z52" s="145"/>
      <c r="BN52" s="139"/>
    </row>
    <row r="53" spans="1:66" s="135" customFormat="1">
      <c r="A53" s="145"/>
      <c r="B53" s="119"/>
      <c r="C53" s="119"/>
      <c r="D53" s="119"/>
      <c r="E53" s="145"/>
      <c r="F53" s="145"/>
      <c r="G53" s="145"/>
      <c r="H53" s="145"/>
      <c r="I53" s="145"/>
      <c r="J53" s="145"/>
      <c r="K53" s="145"/>
      <c r="L53" s="145"/>
      <c r="M53" s="145"/>
      <c r="N53" s="145"/>
      <c r="O53" s="145"/>
      <c r="P53" s="145"/>
      <c r="Q53" s="145"/>
      <c r="R53" s="145"/>
      <c r="S53" s="145"/>
      <c r="T53" s="145"/>
      <c r="U53" s="145"/>
      <c r="V53" s="145"/>
      <c r="W53" s="145"/>
      <c r="X53" s="145"/>
      <c r="Y53" s="145"/>
      <c r="Z53" s="145"/>
      <c r="BN53" s="139"/>
    </row>
    <row r="54" spans="1:66" s="135" customFormat="1">
      <c r="A54" s="145"/>
      <c r="B54" s="119"/>
      <c r="C54" s="119"/>
      <c r="D54" s="119"/>
      <c r="E54" s="145"/>
      <c r="F54" s="145"/>
      <c r="G54" s="145"/>
      <c r="H54" s="145"/>
      <c r="I54" s="145"/>
      <c r="J54" s="145"/>
      <c r="K54" s="145"/>
      <c r="L54" s="145"/>
      <c r="M54" s="145"/>
      <c r="N54" s="145"/>
      <c r="O54" s="145"/>
      <c r="P54" s="145"/>
      <c r="Q54" s="145"/>
      <c r="R54" s="145"/>
      <c r="S54" s="145"/>
      <c r="T54" s="145"/>
      <c r="U54" s="145"/>
      <c r="V54" s="145"/>
      <c r="W54" s="145"/>
      <c r="X54" s="145"/>
      <c r="Y54" s="145"/>
      <c r="Z54" s="145"/>
      <c r="BN54" s="139"/>
    </row>
    <row r="55" spans="1:66" s="135" customFormat="1">
      <c r="A55" s="145"/>
      <c r="B55" s="119"/>
      <c r="C55" s="119"/>
      <c r="D55" s="119"/>
      <c r="E55" s="145"/>
      <c r="F55" s="145"/>
      <c r="G55" s="145"/>
      <c r="H55" s="145"/>
      <c r="I55" s="145"/>
      <c r="J55" s="145"/>
      <c r="K55" s="145"/>
      <c r="L55" s="145"/>
      <c r="M55" s="145"/>
      <c r="N55" s="145"/>
      <c r="O55" s="145"/>
      <c r="P55" s="145"/>
      <c r="Q55" s="145"/>
      <c r="R55" s="145"/>
      <c r="S55" s="145"/>
      <c r="T55" s="145"/>
      <c r="U55" s="145"/>
      <c r="V55" s="145"/>
      <c r="W55" s="145"/>
      <c r="X55" s="145"/>
      <c r="Y55" s="145"/>
      <c r="Z55" s="145"/>
      <c r="BN55" s="139"/>
    </row>
    <row r="56" spans="1:66" s="135" customFormat="1">
      <c r="A56" s="145"/>
      <c r="B56" s="119"/>
      <c r="C56" s="119"/>
      <c r="D56" s="119"/>
      <c r="E56" s="145"/>
      <c r="F56" s="145"/>
      <c r="G56" s="145"/>
      <c r="H56" s="145"/>
      <c r="I56" s="145"/>
      <c r="J56" s="145"/>
      <c r="K56" s="145"/>
      <c r="L56" s="145"/>
      <c r="M56" s="145"/>
      <c r="N56" s="145"/>
      <c r="O56" s="145"/>
      <c r="P56" s="145"/>
      <c r="Q56" s="145"/>
      <c r="R56" s="145"/>
      <c r="S56" s="145"/>
      <c r="T56" s="145"/>
      <c r="U56" s="145"/>
      <c r="V56" s="145"/>
      <c r="W56" s="145"/>
      <c r="X56" s="145"/>
      <c r="Y56" s="145"/>
      <c r="Z56" s="145"/>
      <c r="BN56" s="139"/>
    </row>
    <row r="57" spans="1:66" s="135" customFormat="1">
      <c r="A57" s="145"/>
      <c r="B57" s="119"/>
      <c r="C57" s="119"/>
      <c r="D57" s="119"/>
      <c r="E57" s="145"/>
      <c r="F57" s="145"/>
      <c r="G57" s="145"/>
      <c r="H57" s="145"/>
      <c r="I57" s="145"/>
      <c r="J57" s="145"/>
      <c r="K57" s="145"/>
      <c r="L57" s="145"/>
      <c r="M57" s="145"/>
      <c r="N57" s="145"/>
      <c r="O57" s="145"/>
      <c r="P57" s="145"/>
      <c r="Q57" s="145"/>
      <c r="R57" s="145"/>
      <c r="S57" s="145"/>
      <c r="T57" s="145"/>
      <c r="U57" s="145"/>
      <c r="V57" s="145"/>
      <c r="W57" s="145"/>
      <c r="X57" s="145"/>
      <c r="Y57" s="145"/>
      <c r="Z57" s="145"/>
      <c r="BN57" s="139"/>
    </row>
    <row r="58" spans="1:66" s="135" customFormat="1">
      <c r="A58" s="145"/>
      <c r="B58" s="119"/>
      <c r="C58" s="119"/>
      <c r="D58" s="119"/>
      <c r="E58" s="145"/>
      <c r="F58" s="145"/>
      <c r="G58" s="145"/>
      <c r="H58" s="145"/>
      <c r="I58" s="145"/>
      <c r="J58" s="145"/>
      <c r="K58" s="145"/>
      <c r="L58" s="145"/>
      <c r="M58" s="145"/>
      <c r="N58" s="145"/>
      <c r="O58" s="145"/>
      <c r="P58" s="145"/>
      <c r="Q58" s="145"/>
      <c r="R58" s="145"/>
      <c r="S58" s="145"/>
      <c r="T58" s="145"/>
      <c r="U58" s="145"/>
      <c r="V58" s="145"/>
      <c r="W58" s="145"/>
      <c r="X58" s="145"/>
      <c r="Y58" s="145"/>
      <c r="Z58" s="145"/>
      <c r="BN58" s="139"/>
    </row>
    <row r="59" spans="1:66" s="135" customFormat="1" ht="15">
      <c r="A59" s="145"/>
      <c r="B59" s="157"/>
      <c r="C59" s="119"/>
      <c r="D59" s="119"/>
      <c r="E59" s="119"/>
      <c r="F59" s="119"/>
      <c r="G59" s="119"/>
      <c r="H59" s="119"/>
      <c r="I59" s="145"/>
      <c r="J59" s="145"/>
      <c r="K59" s="145"/>
      <c r="L59" s="145"/>
      <c r="M59" s="145"/>
      <c r="N59" s="145"/>
      <c r="O59" s="145"/>
      <c r="P59" s="145"/>
      <c r="Q59" s="145"/>
      <c r="R59" s="145"/>
      <c r="S59" s="145"/>
      <c r="T59" s="145"/>
      <c r="U59" s="145"/>
      <c r="V59" s="145"/>
      <c r="W59" s="145"/>
      <c r="X59" s="145"/>
      <c r="Y59" s="145"/>
      <c r="Z59" s="145"/>
      <c r="BN59" s="139"/>
    </row>
    <row r="60" spans="1:66" s="135" customFormat="1">
      <c r="A60" s="145"/>
      <c r="B60" s="162"/>
      <c r="C60" s="119"/>
      <c r="D60" s="163"/>
      <c r="E60" s="119"/>
      <c r="F60" s="119"/>
      <c r="G60" s="119"/>
      <c r="H60" s="119"/>
      <c r="I60" s="119"/>
      <c r="J60" s="145"/>
      <c r="K60" s="145"/>
      <c r="L60" s="145"/>
      <c r="M60" s="145"/>
      <c r="N60" s="145"/>
      <c r="O60" s="145"/>
      <c r="P60" s="145"/>
      <c r="Q60" s="145"/>
      <c r="R60" s="145"/>
      <c r="S60" s="145"/>
      <c r="T60" s="145"/>
      <c r="U60" s="145"/>
      <c r="V60" s="145"/>
      <c r="W60" s="145"/>
      <c r="X60" s="145"/>
      <c r="Y60" s="145"/>
      <c r="Z60" s="145"/>
      <c r="BN60" s="139"/>
    </row>
    <row r="61" spans="1:66" s="135" customFormat="1">
      <c r="A61" s="119"/>
      <c r="B61" s="119"/>
      <c r="C61" s="164"/>
      <c r="D61" s="160"/>
      <c r="E61" s="119"/>
      <c r="F61" s="119"/>
      <c r="G61" s="119"/>
      <c r="H61" s="119"/>
      <c r="I61" s="119"/>
      <c r="J61" s="119"/>
      <c r="K61" s="119"/>
      <c r="L61" s="119"/>
      <c r="M61" s="119"/>
      <c r="N61" s="119"/>
      <c r="O61" s="119"/>
      <c r="P61" s="119"/>
      <c r="Q61" s="119"/>
      <c r="R61" s="119"/>
      <c r="S61" s="119"/>
      <c r="T61" s="119"/>
      <c r="U61" s="119"/>
      <c r="V61" s="119"/>
      <c r="W61" s="119"/>
      <c r="X61" s="119"/>
      <c r="Y61" s="119"/>
      <c r="Z61" s="119"/>
      <c r="BN61" s="139"/>
    </row>
    <row r="62" spans="1:66" s="135" customFormat="1">
      <c r="A62" s="119"/>
      <c r="B62" s="119"/>
      <c r="C62" s="142"/>
      <c r="D62" s="160"/>
      <c r="E62" s="119"/>
      <c r="F62" s="119"/>
      <c r="G62" s="119"/>
      <c r="H62" s="119"/>
      <c r="I62" s="119"/>
      <c r="J62" s="119"/>
      <c r="K62" s="119"/>
      <c r="L62" s="119"/>
      <c r="M62" s="119"/>
      <c r="N62" s="119"/>
      <c r="O62" s="119"/>
      <c r="P62" s="119"/>
      <c r="Q62" s="119"/>
      <c r="R62" s="119"/>
      <c r="S62" s="119"/>
      <c r="T62" s="119"/>
      <c r="U62" s="119"/>
      <c r="V62" s="119"/>
      <c r="W62" s="119"/>
      <c r="X62" s="119"/>
      <c r="Y62" s="119"/>
      <c r="Z62" s="119"/>
      <c r="BN62" s="139"/>
    </row>
    <row r="63" spans="1:66" s="135" customFormat="1">
      <c r="A63" s="119"/>
      <c r="B63" s="119"/>
      <c r="C63" s="142"/>
      <c r="E63" s="119"/>
      <c r="F63" s="119"/>
      <c r="G63" s="119"/>
      <c r="H63" s="119"/>
      <c r="I63" s="119"/>
      <c r="J63" s="119"/>
      <c r="K63" s="119"/>
      <c r="L63" s="119"/>
      <c r="M63" s="119"/>
      <c r="N63" s="119"/>
      <c r="O63" s="119"/>
      <c r="P63" s="119"/>
      <c r="Q63" s="119"/>
      <c r="R63" s="119"/>
      <c r="S63" s="119"/>
      <c r="T63" s="119"/>
      <c r="U63" s="119"/>
      <c r="V63" s="119"/>
      <c r="W63" s="119"/>
      <c r="X63" s="119"/>
      <c r="Y63" s="119"/>
      <c r="Z63" s="119"/>
      <c r="BN63" s="139"/>
    </row>
    <row r="64" spans="1:66" s="135" customFormat="1" ht="15">
      <c r="A64" s="119"/>
      <c r="B64" s="157"/>
      <c r="C64" s="142"/>
      <c r="D64" s="142"/>
      <c r="E64" s="164"/>
      <c r="G64" s="119"/>
      <c r="H64" s="119"/>
      <c r="I64" s="119"/>
      <c r="J64" s="119"/>
      <c r="K64" s="119"/>
      <c r="L64" s="119"/>
      <c r="M64" s="119"/>
      <c r="N64" s="119"/>
      <c r="O64" s="119"/>
      <c r="P64" s="119"/>
      <c r="Q64" s="119"/>
      <c r="R64" s="119"/>
      <c r="S64" s="119"/>
      <c r="T64" s="119"/>
      <c r="U64" s="119"/>
      <c r="V64" s="119"/>
      <c r="W64" s="119"/>
      <c r="X64" s="119"/>
      <c r="Y64" s="119"/>
      <c r="Z64" s="119"/>
      <c r="BN64" s="139"/>
    </row>
    <row r="65" spans="1:66" s="135" customFormat="1">
      <c r="A65" s="119"/>
      <c r="B65" s="119"/>
      <c r="C65" s="142"/>
      <c r="D65" s="164"/>
      <c r="E65" s="164"/>
      <c r="F65" s="164"/>
      <c r="G65" s="119"/>
      <c r="H65" s="119"/>
      <c r="I65" s="119"/>
      <c r="J65" s="119"/>
      <c r="K65" s="119"/>
      <c r="L65" s="119"/>
      <c r="M65" s="119"/>
      <c r="N65" s="119"/>
      <c r="O65" s="119"/>
      <c r="P65" s="119"/>
      <c r="Q65" s="119"/>
      <c r="R65" s="119"/>
      <c r="S65" s="119"/>
      <c r="T65" s="119"/>
      <c r="U65" s="119"/>
      <c r="V65" s="119"/>
      <c r="W65" s="119"/>
      <c r="X65" s="119"/>
      <c r="Y65" s="119"/>
      <c r="Z65" s="119"/>
      <c r="BN65" s="139"/>
    </row>
    <row r="66" spans="1:66" s="135" customFormat="1" ht="15">
      <c r="A66" s="119"/>
      <c r="B66" s="145"/>
      <c r="C66" s="143"/>
      <c r="D66" s="143"/>
      <c r="E66" s="143"/>
      <c r="F66" s="143"/>
      <c r="G66" s="143"/>
      <c r="H66" s="143"/>
      <c r="I66" s="145"/>
      <c r="J66" s="119"/>
      <c r="K66" s="119"/>
      <c r="L66" s="119"/>
      <c r="M66" s="119"/>
      <c r="N66" s="119"/>
      <c r="O66" s="119"/>
      <c r="P66" s="119"/>
      <c r="Q66" s="119"/>
      <c r="R66" s="119"/>
      <c r="S66" s="119"/>
      <c r="T66" s="119"/>
      <c r="U66" s="119"/>
      <c r="V66" s="119"/>
      <c r="W66" s="119"/>
      <c r="X66" s="119"/>
      <c r="Y66" s="119"/>
      <c r="Z66" s="119"/>
      <c r="BN66" s="139"/>
    </row>
    <row r="67" spans="1:66" s="135" customFormat="1" ht="15">
      <c r="A67" s="119"/>
      <c r="B67" s="144"/>
      <c r="C67" s="145"/>
      <c r="D67" s="145"/>
      <c r="E67" s="145"/>
      <c r="F67" s="145"/>
      <c r="G67" s="145"/>
      <c r="H67" s="145"/>
      <c r="I67" s="145"/>
      <c r="J67" s="119"/>
      <c r="K67" s="119"/>
      <c r="L67" s="119"/>
      <c r="M67" s="119"/>
      <c r="N67" s="119"/>
      <c r="O67" s="119"/>
      <c r="P67" s="119"/>
      <c r="Q67" s="119"/>
      <c r="R67" s="119"/>
      <c r="S67" s="119"/>
      <c r="T67" s="119"/>
      <c r="U67" s="119"/>
      <c r="V67" s="119"/>
      <c r="W67" s="119"/>
      <c r="X67" s="119"/>
      <c r="Y67" s="119"/>
      <c r="Z67" s="119"/>
      <c r="BN67" s="139"/>
    </row>
    <row r="68" spans="1:66" s="135" customFormat="1" ht="15">
      <c r="A68" s="119"/>
      <c r="B68" s="143"/>
      <c r="C68" s="145"/>
      <c r="D68" s="145"/>
      <c r="E68" s="145"/>
      <c r="F68" s="145"/>
      <c r="G68" s="145"/>
      <c r="H68" s="145"/>
      <c r="I68" s="145"/>
      <c r="J68" s="119"/>
      <c r="K68" s="119"/>
      <c r="L68" s="119"/>
      <c r="M68" s="119"/>
      <c r="N68" s="119"/>
      <c r="O68" s="119"/>
      <c r="P68" s="119"/>
      <c r="Q68" s="119"/>
      <c r="R68" s="119"/>
      <c r="S68" s="119"/>
      <c r="T68" s="119"/>
      <c r="U68" s="119"/>
      <c r="V68" s="119"/>
      <c r="W68" s="119"/>
      <c r="X68" s="119"/>
      <c r="Y68" s="119"/>
      <c r="Z68" s="119"/>
      <c r="BN68" s="139"/>
    </row>
    <row r="69" spans="1:66" s="135" customFormat="1" ht="15">
      <c r="A69" s="119"/>
      <c r="B69" s="143"/>
      <c r="C69" s="145"/>
      <c r="D69" s="145"/>
      <c r="E69" s="145"/>
      <c r="F69" s="145"/>
      <c r="G69" s="145"/>
      <c r="H69" s="145"/>
      <c r="I69" s="145"/>
      <c r="J69" s="119"/>
      <c r="K69" s="119"/>
      <c r="L69" s="119"/>
      <c r="M69" s="119"/>
      <c r="N69" s="119"/>
      <c r="O69" s="119"/>
      <c r="P69" s="119"/>
      <c r="Q69" s="119"/>
      <c r="R69" s="119"/>
      <c r="S69" s="119"/>
      <c r="T69" s="119"/>
      <c r="U69" s="119"/>
      <c r="V69" s="119"/>
      <c r="W69" s="119"/>
      <c r="X69" s="119"/>
      <c r="Y69" s="119"/>
      <c r="Z69" s="119"/>
      <c r="BN69" s="139"/>
    </row>
    <row r="70" spans="1:66" s="135" customFormat="1" ht="15">
      <c r="A70" s="119"/>
      <c r="B70" s="144"/>
      <c r="C70" s="145"/>
      <c r="D70" s="145"/>
      <c r="E70" s="145"/>
      <c r="F70" s="145"/>
      <c r="G70" s="145"/>
      <c r="H70" s="145"/>
      <c r="I70" s="145"/>
      <c r="J70" s="119"/>
      <c r="K70" s="119"/>
      <c r="L70" s="119"/>
      <c r="M70" s="119"/>
      <c r="N70" s="119"/>
      <c r="O70" s="119"/>
      <c r="P70" s="119"/>
      <c r="Q70" s="119"/>
      <c r="R70" s="119"/>
      <c r="S70" s="119"/>
      <c r="T70" s="119"/>
      <c r="U70" s="119"/>
      <c r="V70" s="119"/>
      <c r="W70" s="119"/>
      <c r="X70" s="119"/>
      <c r="Y70" s="119"/>
      <c r="Z70" s="119"/>
      <c r="BN70" s="139"/>
    </row>
    <row r="71" spans="1:66" s="135" customFormat="1" ht="15">
      <c r="A71" s="119"/>
      <c r="B71" s="144"/>
      <c r="C71" s="145"/>
      <c r="D71" s="145"/>
      <c r="E71" s="145"/>
      <c r="F71" s="145"/>
      <c r="G71" s="145"/>
      <c r="H71" s="145"/>
      <c r="I71" s="145"/>
      <c r="J71" s="119"/>
      <c r="K71" s="119"/>
      <c r="L71" s="119"/>
      <c r="M71" s="119"/>
      <c r="N71" s="119"/>
      <c r="O71" s="119"/>
      <c r="P71" s="119"/>
      <c r="Q71" s="119"/>
      <c r="R71" s="119"/>
      <c r="S71" s="119"/>
      <c r="T71" s="119"/>
      <c r="U71" s="119"/>
      <c r="V71" s="119"/>
      <c r="W71" s="119"/>
      <c r="X71" s="119"/>
      <c r="Y71" s="119"/>
      <c r="Z71" s="119"/>
      <c r="BN71" s="139"/>
    </row>
    <row r="72" spans="1:66" s="135" customFormat="1">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BN72" s="139"/>
    </row>
    <row r="73" spans="1:66" s="135" customFormat="1" ht="15">
      <c r="A73" s="145"/>
      <c r="B73" s="143"/>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BN73" s="139"/>
    </row>
    <row r="74" spans="1:66" s="135" customFormat="1">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BN74" s="139"/>
    </row>
    <row r="75" spans="1:66" s="135" customFormat="1" ht="15">
      <c r="A75" s="145"/>
      <c r="B75" s="143"/>
      <c r="C75" s="144"/>
      <c r="D75" s="143"/>
      <c r="E75" s="143"/>
      <c r="F75" s="143"/>
      <c r="G75" s="143"/>
      <c r="H75" s="143"/>
      <c r="I75" s="143"/>
      <c r="J75" s="145"/>
      <c r="K75" s="145"/>
      <c r="L75" s="145"/>
      <c r="M75" s="145"/>
      <c r="N75" s="145"/>
      <c r="O75" s="145"/>
      <c r="P75" s="145"/>
      <c r="Q75" s="145"/>
      <c r="R75" s="145"/>
      <c r="S75" s="145"/>
      <c r="T75" s="145"/>
      <c r="U75" s="145"/>
      <c r="V75" s="145"/>
      <c r="W75" s="145"/>
      <c r="X75" s="145"/>
      <c r="Y75" s="145"/>
      <c r="Z75" s="145"/>
      <c r="BN75" s="139"/>
    </row>
    <row r="76" spans="1:66" s="135" customFormat="1">
      <c r="A76" s="145"/>
      <c r="B76" s="160"/>
      <c r="C76" s="160"/>
      <c r="D76" s="145"/>
      <c r="E76" s="165"/>
      <c r="F76" s="166"/>
      <c r="G76" s="145"/>
      <c r="H76" s="145"/>
      <c r="I76" s="145"/>
      <c r="J76" s="145"/>
      <c r="K76" s="145"/>
      <c r="L76" s="145"/>
      <c r="M76" s="145"/>
      <c r="N76" s="145"/>
      <c r="O76" s="145"/>
      <c r="P76" s="145"/>
      <c r="Q76" s="145"/>
      <c r="R76" s="145"/>
      <c r="S76" s="145"/>
      <c r="T76" s="145"/>
      <c r="U76" s="145"/>
      <c r="V76" s="145"/>
      <c r="W76" s="145"/>
      <c r="X76" s="145"/>
      <c r="Y76" s="145"/>
      <c r="Z76" s="145"/>
      <c r="BN76" s="139"/>
    </row>
    <row r="77" spans="1:66" s="135" customFormat="1">
      <c r="A77" s="145"/>
      <c r="B77" s="160"/>
      <c r="C77" s="160"/>
      <c r="D77" s="145"/>
      <c r="E77" s="165"/>
      <c r="F77" s="166"/>
      <c r="G77" s="145"/>
      <c r="H77" s="145"/>
      <c r="I77" s="145"/>
      <c r="J77" s="145"/>
      <c r="K77" s="145"/>
      <c r="L77" s="145"/>
      <c r="M77" s="145"/>
      <c r="N77" s="145"/>
      <c r="O77" s="145"/>
      <c r="P77" s="145"/>
      <c r="Q77" s="145"/>
      <c r="R77" s="145"/>
      <c r="S77" s="145"/>
      <c r="T77" s="145"/>
      <c r="U77" s="145"/>
      <c r="V77" s="145"/>
      <c r="W77" s="145"/>
      <c r="X77" s="145"/>
      <c r="Y77" s="145"/>
      <c r="Z77" s="145"/>
      <c r="BN77" s="139"/>
    </row>
    <row r="78" spans="1:66" s="135" customFormat="1">
      <c r="A78" s="145"/>
      <c r="B78" s="160"/>
      <c r="C78" s="160"/>
      <c r="D78" s="145"/>
      <c r="E78" s="166"/>
      <c r="F78" s="166"/>
      <c r="G78" s="145"/>
      <c r="H78" s="145"/>
      <c r="I78" s="145"/>
      <c r="J78" s="145"/>
      <c r="K78" s="145"/>
      <c r="L78" s="145"/>
      <c r="M78" s="145"/>
      <c r="N78" s="145"/>
      <c r="O78" s="145"/>
      <c r="P78" s="145"/>
      <c r="Q78" s="145"/>
      <c r="R78" s="145"/>
      <c r="S78" s="145"/>
      <c r="T78" s="145"/>
      <c r="U78" s="145"/>
      <c r="V78" s="145"/>
      <c r="W78" s="145"/>
      <c r="X78" s="145"/>
      <c r="Y78" s="145"/>
      <c r="Z78" s="145"/>
      <c r="BN78" s="139"/>
    </row>
    <row r="79" spans="1:66" s="135" customFormat="1">
      <c r="A79" s="145"/>
      <c r="B79" s="160"/>
      <c r="C79" s="160"/>
      <c r="D79" s="145"/>
      <c r="E79" s="165"/>
      <c r="F79" s="166"/>
      <c r="G79" s="145"/>
      <c r="H79" s="145"/>
      <c r="I79" s="145"/>
      <c r="J79" s="145"/>
      <c r="K79" s="145"/>
      <c r="L79" s="145"/>
      <c r="M79" s="145"/>
      <c r="N79" s="145"/>
      <c r="O79" s="145"/>
      <c r="P79" s="145"/>
      <c r="Q79" s="145"/>
      <c r="R79" s="145"/>
      <c r="S79" s="145"/>
      <c r="T79" s="145"/>
      <c r="U79" s="145"/>
      <c r="V79" s="145"/>
      <c r="W79" s="145"/>
      <c r="X79" s="145"/>
      <c r="Y79" s="145"/>
      <c r="Z79" s="145"/>
      <c r="BN79" s="139"/>
    </row>
    <row r="80" spans="1:66" s="135" customFormat="1">
      <c r="A80" s="145"/>
      <c r="B80" s="160"/>
      <c r="C80" s="160"/>
      <c r="D80" s="145"/>
      <c r="E80" s="165"/>
      <c r="F80" s="166"/>
      <c r="G80" s="145"/>
      <c r="H80" s="145"/>
      <c r="I80" s="145"/>
      <c r="J80" s="145"/>
      <c r="K80" s="145"/>
      <c r="L80" s="145"/>
      <c r="M80" s="145"/>
      <c r="N80" s="145"/>
      <c r="O80" s="145"/>
      <c r="P80" s="145"/>
      <c r="Q80" s="145"/>
      <c r="R80" s="145"/>
      <c r="S80" s="145"/>
      <c r="T80" s="145"/>
      <c r="U80" s="145"/>
      <c r="V80" s="145"/>
      <c r="W80" s="145"/>
      <c r="X80" s="145"/>
      <c r="Y80" s="145"/>
      <c r="Z80" s="145"/>
      <c r="BN80" s="139"/>
    </row>
    <row r="81" spans="1:66" s="135" customFormat="1" ht="15">
      <c r="A81" s="143"/>
      <c r="B81" s="145"/>
      <c r="C81" s="145"/>
      <c r="D81" s="145"/>
      <c r="E81" s="145"/>
      <c r="F81" s="145"/>
      <c r="G81" s="145"/>
      <c r="H81" s="145"/>
      <c r="I81" s="145"/>
      <c r="J81" s="143"/>
      <c r="K81" s="143"/>
      <c r="L81" s="143"/>
      <c r="M81" s="143"/>
      <c r="N81" s="143"/>
      <c r="O81" s="143"/>
      <c r="P81" s="143"/>
      <c r="Q81" s="143"/>
      <c r="R81" s="143"/>
      <c r="S81" s="143"/>
      <c r="T81" s="143"/>
      <c r="U81" s="143"/>
      <c r="V81" s="143"/>
      <c r="W81" s="143"/>
      <c r="X81" s="143"/>
      <c r="Y81" s="143"/>
      <c r="Z81" s="143"/>
      <c r="BN81" s="139"/>
    </row>
    <row r="82" spans="1:66" s="135" customFormat="1" ht="15">
      <c r="A82" s="145"/>
      <c r="B82" s="143"/>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BN82" s="139"/>
    </row>
    <row r="83" spans="1:66" s="135" customFormat="1">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BN83" s="139"/>
    </row>
    <row r="84" spans="1:66" s="135" customFormat="1" ht="15">
      <c r="A84" s="145"/>
      <c r="B84" s="143"/>
      <c r="C84" s="144"/>
      <c r="D84" s="143"/>
      <c r="E84" s="143"/>
      <c r="F84" s="143"/>
      <c r="G84" s="143"/>
      <c r="H84" s="143"/>
      <c r="I84" s="143"/>
      <c r="J84" s="145"/>
      <c r="K84" s="145"/>
      <c r="L84" s="145"/>
      <c r="M84" s="145"/>
      <c r="N84" s="145"/>
      <c r="O84" s="145"/>
      <c r="P84" s="145"/>
      <c r="Q84" s="145"/>
      <c r="R84" s="145"/>
      <c r="S84" s="145"/>
      <c r="T84" s="145"/>
      <c r="U84" s="145"/>
      <c r="V84" s="145"/>
      <c r="W84" s="145"/>
      <c r="X84" s="145"/>
      <c r="Y84" s="145"/>
      <c r="Z84" s="145"/>
      <c r="BN84" s="139"/>
    </row>
    <row r="85" spans="1:66" s="135" customFormat="1">
      <c r="A85" s="145"/>
      <c r="B85" s="160"/>
      <c r="C85" s="160"/>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BN85" s="139"/>
    </row>
    <row r="86" spans="1:66" s="135" customFormat="1">
      <c r="A86" s="145"/>
      <c r="B86" s="160"/>
      <c r="C86" s="160"/>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BN86" s="139"/>
    </row>
    <row r="87" spans="1:66" s="135" customFormat="1">
      <c r="A87" s="145"/>
      <c r="B87" s="160"/>
      <c r="C87" s="160"/>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BN87" s="139"/>
    </row>
    <row r="88" spans="1:66" s="135" customFormat="1">
      <c r="A88" s="145"/>
      <c r="B88" s="160"/>
      <c r="C88" s="160"/>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BN88" s="139"/>
    </row>
    <row r="89" spans="1:66" s="135" customFormat="1">
      <c r="A89" s="145"/>
      <c r="B89" s="160"/>
      <c r="C89" s="160"/>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BN89" s="139"/>
    </row>
    <row r="90" spans="1:66" s="135" customFormat="1" ht="15">
      <c r="A90" s="143"/>
      <c r="B90" s="119"/>
      <c r="C90" s="119"/>
      <c r="D90" s="119"/>
      <c r="E90" s="119"/>
      <c r="F90" s="119"/>
      <c r="G90" s="119"/>
      <c r="H90" s="119"/>
      <c r="I90" s="119"/>
      <c r="J90" s="143"/>
      <c r="K90" s="143"/>
      <c r="L90" s="143"/>
      <c r="M90" s="143"/>
      <c r="N90" s="143"/>
      <c r="O90" s="143"/>
      <c r="P90" s="143"/>
      <c r="Q90" s="143"/>
      <c r="R90" s="143"/>
      <c r="S90" s="143"/>
      <c r="T90" s="143"/>
      <c r="U90" s="143"/>
      <c r="V90" s="143"/>
      <c r="W90" s="143"/>
      <c r="X90" s="143"/>
      <c r="Y90" s="143"/>
      <c r="Z90" s="143"/>
      <c r="BN90" s="139"/>
    </row>
    <row r="91" spans="1:66" s="135" customFormat="1">
      <c r="A91" s="145"/>
      <c r="B91" s="119"/>
      <c r="C91" s="119"/>
      <c r="D91" s="119"/>
      <c r="E91" s="119"/>
      <c r="F91" s="119"/>
      <c r="G91" s="119"/>
      <c r="H91" s="119"/>
      <c r="I91" s="119"/>
      <c r="J91" s="145"/>
      <c r="K91" s="145"/>
      <c r="L91" s="145"/>
      <c r="M91" s="145"/>
      <c r="N91" s="145"/>
      <c r="O91" s="145"/>
      <c r="P91" s="145"/>
      <c r="Q91" s="145"/>
      <c r="R91" s="145"/>
      <c r="S91" s="145"/>
      <c r="T91" s="145"/>
      <c r="U91" s="145"/>
      <c r="V91" s="145"/>
      <c r="W91" s="145"/>
      <c r="X91" s="145"/>
      <c r="Y91" s="145"/>
      <c r="Z91" s="145"/>
      <c r="BN91" s="139"/>
    </row>
    <row r="92" spans="1:66" s="135" customFormat="1" ht="15">
      <c r="A92" s="145"/>
      <c r="B92" s="157"/>
      <c r="C92" s="119"/>
      <c r="D92" s="119"/>
      <c r="E92" s="119"/>
      <c r="F92" s="119"/>
      <c r="G92" s="119"/>
      <c r="H92" s="119"/>
      <c r="I92" s="119"/>
      <c r="J92" s="145"/>
      <c r="K92" s="145"/>
      <c r="L92" s="145"/>
      <c r="M92" s="145"/>
      <c r="N92" s="145"/>
      <c r="O92" s="145"/>
      <c r="P92" s="145"/>
      <c r="Q92" s="145"/>
      <c r="R92" s="145"/>
      <c r="S92" s="145"/>
      <c r="T92" s="145"/>
      <c r="U92" s="145"/>
      <c r="V92" s="145"/>
      <c r="W92" s="145"/>
      <c r="X92" s="145"/>
      <c r="Y92" s="145"/>
      <c r="Z92" s="145"/>
      <c r="BN92" s="139"/>
    </row>
    <row r="93" spans="1:66" s="135" customFormat="1">
      <c r="A93" s="145"/>
      <c r="B93" s="162"/>
      <c r="C93" s="119"/>
      <c r="D93" s="164"/>
      <c r="E93" s="164"/>
      <c r="F93" s="164"/>
      <c r="G93" s="119"/>
      <c r="H93" s="119"/>
      <c r="I93" s="119"/>
      <c r="J93" s="119"/>
      <c r="K93" s="145"/>
      <c r="L93" s="145"/>
      <c r="M93" s="145"/>
      <c r="N93" s="145"/>
      <c r="O93" s="145"/>
      <c r="P93" s="145"/>
      <c r="Q93" s="145"/>
      <c r="R93" s="145"/>
      <c r="S93" s="145"/>
      <c r="T93" s="145"/>
      <c r="U93" s="145"/>
      <c r="V93" s="145"/>
      <c r="W93" s="145"/>
      <c r="X93" s="145"/>
      <c r="Y93" s="145"/>
      <c r="Z93" s="145"/>
      <c r="BN93" s="139"/>
    </row>
    <row r="94" spans="1:66" s="135" customFormat="1">
      <c r="A94" s="145"/>
      <c r="B94" s="119"/>
      <c r="C94" s="164"/>
      <c r="D94" s="160"/>
      <c r="E94" s="164"/>
      <c r="F94" s="164"/>
      <c r="G94" s="119"/>
      <c r="H94" s="119"/>
      <c r="I94" s="119"/>
      <c r="J94" s="119"/>
      <c r="K94" s="145"/>
      <c r="L94" s="145"/>
      <c r="M94" s="145"/>
      <c r="N94" s="145"/>
      <c r="O94" s="145"/>
      <c r="P94" s="145"/>
      <c r="Q94" s="145"/>
      <c r="R94" s="145"/>
      <c r="S94" s="145"/>
      <c r="T94" s="145"/>
      <c r="U94" s="145"/>
      <c r="V94" s="145"/>
      <c r="W94" s="145"/>
      <c r="X94" s="145"/>
      <c r="Y94" s="145"/>
      <c r="Z94" s="145"/>
      <c r="BN94" s="139"/>
    </row>
    <row r="95" spans="1:66" s="135" customFormat="1">
      <c r="A95" s="145"/>
      <c r="B95" s="119"/>
      <c r="C95" s="142"/>
      <c r="D95" s="160"/>
      <c r="E95" s="164"/>
      <c r="F95" s="164"/>
      <c r="G95" s="119"/>
      <c r="H95" s="119"/>
      <c r="I95" s="119"/>
      <c r="J95" s="164"/>
      <c r="K95" s="145"/>
      <c r="L95" s="145"/>
      <c r="M95" s="145"/>
      <c r="N95" s="145"/>
      <c r="O95" s="145"/>
      <c r="P95" s="145"/>
      <c r="Q95" s="145"/>
      <c r="R95" s="145"/>
      <c r="S95" s="145"/>
      <c r="T95" s="145"/>
      <c r="U95" s="145"/>
      <c r="V95" s="145"/>
      <c r="W95" s="145"/>
      <c r="X95" s="145"/>
      <c r="Y95" s="145"/>
      <c r="Z95" s="145"/>
      <c r="BN95" s="139"/>
    </row>
    <row r="96" spans="1:66" s="135" customFormat="1">
      <c r="A96" s="119"/>
      <c r="B96" s="119"/>
      <c r="C96" s="142"/>
      <c r="D96" s="164"/>
      <c r="E96" s="164"/>
      <c r="F96" s="164"/>
      <c r="G96" s="119"/>
      <c r="H96" s="119"/>
      <c r="I96" s="119"/>
      <c r="J96" s="164"/>
      <c r="K96" s="119"/>
      <c r="L96" s="119"/>
      <c r="M96" s="119"/>
      <c r="N96" s="119"/>
      <c r="O96" s="119"/>
      <c r="P96" s="119"/>
      <c r="Q96" s="119"/>
      <c r="R96" s="119"/>
      <c r="S96" s="119"/>
      <c r="T96" s="119"/>
      <c r="U96" s="119"/>
      <c r="V96" s="119"/>
      <c r="W96" s="119"/>
      <c r="X96" s="119"/>
      <c r="Y96" s="119"/>
      <c r="Z96" s="119"/>
      <c r="BN96" s="139"/>
    </row>
    <row r="97" spans="1:66" s="135" customFormat="1" ht="15">
      <c r="A97" s="119"/>
      <c r="B97" s="157"/>
      <c r="C97" s="142"/>
      <c r="D97" s="164"/>
      <c r="E97" s="164"/>
      <c r="F97" s="164"/>
      <c r="G97" s="119"/>
      <c r="H97" s="119"/>
      <c r="I97" s="119"/>
      <c r="K97" s="119"/>
      <c r="L97" s="119"/>
      <c r="M97" s="119"/>
      <c r="N97" s="119"/>
      <c r="O97" s="119"/>
      <c r="P97" s="119"/>
      <c r="Q97" s="119"/>
      <c r="R97" s="119"/>
      <c r="S97" s="119"/>
      <c r="T97" s="119"/>
      <c r="U97" s="119"/>
      <c r="V97" s="119"/>
      <c r="W97" s="119"/>
      <c r="X97" s="119"/>
      <c r="Y97" s="119"/>
      <c r="Z97" s="119"/>
      <c r="BN97" s="139"/>
    </row>
    <row r="98" spans="1:66" s="135" customFormat="1">
      <c r="A98" s="119"/>
      <c r="B98" s="119"/>
      <c r="C98" s="142"/>
      <c r="D98" s="164"/>
      <c r="E98" s="164"/>
      <c r="F98" s="164"/>
      <c r="G98" s="119"/>
      <c r="H98" s="119"/>
      <c r="I98" s="119"/>
      <c r="J98" s="164"/>
      <c r="K98" s="119"/>
      <c r="L98" s="119"/>
      <c r="M98" s="119"/>
      <c r="N98" s="119"/>
      <c r="O98" s="119"/>
      <c r="P98" s="119"/>
      <c r="Q98" s="119"/>
      <c r="R98" s="119"/>
      <c r="S98" s="119"/>
      <c r="T98" s="119"/>
      <c r="U98" s="119"/>
      <c r="V98" s="119"/>
      <c r="W98" s="119"/>
      <c r="X98" s="119"/>
      <c r="Y98" s="119"/>
      <c r="Z98" s="119"/>
      <c r="BN98" s="139"/>
    </row>
    <row r="99" spans="1:66" s="135" customFormat="1" ht="15">
      <c r="A99" s="119"/>
      <c r="B99" s="145"/>
      <c r="C99" s="143"/>
      <c r="D99" s="143"/>
      <c r="E99" s="143"/>
      <c r="F99" s="143"/>
      <c r="G99" s="143"/>
      <c r="H99" s="143"/>
      <c r="I99" s="145"/>
      <c r="J99" s="119"/>
      <c r="K99" s="119"/>
      <c r="L99" s="119"/>
      <c r="M99" s="119"/>
      <c r="N99" s="119"/>
      <c r="O99" s="119"/>
      <c r="P99" s="119"/>
      <c r="Q99" s="119"/>
      <c r="R99" s="119"/>
      <c r="S99" s="119"/>
      <c r="T99" s="119"/>
      <c r="U99" s="119"/>
      <c r="V99" s="119"/>
      <c r="W99" s="119"/>
      <c r="X99" s="119"/>
      <c r="Y99" s="119"/>
      <c r="Z99" s="119"/>
      <c r="BN99" s="139"/>
    </row>
    <row r="100" spans="1:66" s="135" customFormat="1" ht="15">
      <c r="A100" s="119"/>
      <c r="B100" s="144"/>
      <c r="C100" s="145"/>
      <c r="D100" s="145"/>
      <c r="E100" s="145"/>
      <c r="F100" s="145"/>
      <c r="G100" s="145"/>
      <c r="H100" s="145"/>
      <c r="I100" s="145"/>
      <c r="J100" s="119"/>
      <c r="K100" s="119"/>
      <c r="L100" s="119"/>
      <c r="M100" s="119"/>
      <c r="N100" s="119"/>
      <c r="O100" s="119"/>
      <c r="P100" s="119"/>
      <c r="Q100" s="119"/>
      <c r="R100" s="119"/>
      <c r="S100" s="119"/>
      <c r="T100" s="119"/>
      <c r="U100" s="119"/>
      <c r="V100" s="119"/>
      <c r="W100" s="119"/>
      <c r="X100" s="119"/>
      <c r="Y100" s="119"/>
      <c r="Z100" s="119"/>
      <c r="BN100" s="139"/>
    </row>
    <row r="101" spans="1:66" s="135" customFormat="1" ht="15">
      <c r="A101" s="119"/>
      <c r="B101" s="167"/>
      <c r="C101" s="145"/>
      <c r="D101" s="145"/>
      <c r="E101" s="145"/>
      <c r="F101" s="145"/>
      <c r="G101" s="145"/>
      <c r="H101" s="145"/>
      <c r="I101" s="145"/>
      <c r="J101" s="119"/>
      <c r="K101" s="119"/>
      <c r="L101" s="119"/>
      <c r="M101" s="119"/>
      <c r="N101" s="119"/>
      <c r="O101" s="119"/>
      <c r="P101" s="119"/>
      <c r="Q101" s="119"/>
      <c r="R101" s="119"/>
      <c r="S101" s="119"/>
      <c r="T101" s="119"/>
      <c r="U101" s="119"/>
      <c r="V101" s="119"/>
      <c r="W101" s="119"/>
      <c r="X101" s="119"/>
      <c r="Y101" s="119"/>
      <c r="Z101" s="119"/>
      <c r="BN101" s="139"/>
    </row>
    <row r="102" spans="1:66" s="135" customFormat="1" ht="15">
      <c r="A102" s="119"/>
      <c r="B102" s="167"/>
      <c r="C102" s="145"/>
      <c r="D102" s="145"/>
      <c r="E102" s="145"/>
      <c r="F102" s="145"/>
      <c r="G102" s="145"/>
      <c r="H102" s="145"/>
      <c r="I102" s="145"/>
      <c r="J102" s="119"/>
      <c r="K102" s="119"/>
      <c r="L102" s="119"/>
      <c r="M102" s="119"/>
      <c r="N102" s="119"/>
      <c r="O102" s="119"/>
      <c r="P102" s="119"/>
      <c r="Q102" s="119"/>
      <c r="R102" s="119"/>
      <c r="S102" s="119"/>
      <c r="T102" s="119"/>
      <c r="U102" s="119"/>
      <c r="V102" s="119"/>
      <c r="W102" s="119"/>
      <c r="X102" s="119"/>
      <c r="Y102" s="119"/>
      <c r="Z102" s="119"/>
      <c r="BN102" s="139"/>
    </row>
    <row r="103" spans="1:66" s="135" customFormat="1" ht="15">
      <c r="A103" s="119"/>
      <c r="B103" s="144"/>
      <c r="C103" s="145"/>
      <c r="D103" s="145"/>
      <c r="E103" s="145"/>
      <c r="F103" s="145"/>
      <c r="G103" s="145"/>
      <c r="H103" s="145"/>
      <c r="I103" s="145"/>
      <c r="J103" s="119"/>
      <c r="K103" s="119"/>
      <c r="L103" s="119"/>
      <c r="M103" s="119"/>
      <c r="N103" s="119"/>
      <c r="O103" s="119"/>
      <c r="P103" s="119"/>
      <c r="Q103" s="119"/>
      <c r="R103" s="119"/>
      <c r="S103" s="119"/>
      <c r="T103" s="119"/>
      <c r="U103" s="119"/>
      <c r="V103" s="119"/>
      <c r="W103" s="119"/>
      <c r="X103" s="119"/>
      <c r="Y103" s="119"/>
      <c r="Z103" s="119"/>
      <c r="BN103" s="139"/>
    </row>
    <row r="104" spans="1:66" s="135" customFormat="1" ht="15">
      <c r="A104" s="119"/>
      <c r="B104" s="144"/>
      <c r="C104" s="145"/>
      <c r="D104" s="145"/>
      <c r="E104" s="145"/>
      <c r="F104" s="145"/>
      <c r="G104" s="145"/>
      <c r="H104" s="145"/>
      <c r="I104" s="145"/>
      <c r="J104" s="119"/>
      <c r="K104" s="119"/>
      <c r="L104" s="119"/>
      <c r="M104" s="119"/>
      <c r="N104" s="119"/>
      <c r="O104" s="119"/>
      <c r="P104" s="119"/>
      <c r="Q104" s="119"/>
      <c r="R104" s="119"/>
      <c r="S104" s="119"/>
      <c r="T104" s="119"/>
      <c r="U104" s="119"/>
      <c r="V104" s="119"/>
      <c r="W104" s="119"/>
      <c r="X104" s="119"/>
      <c r="Y104" s="119"/>
      <c r="Z104" s="119"/>
      <c r="BN104" s="139"/>
    </row>
    <row r="105" spans="1:66" s="135" customFormat="1">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BN105" s="139"/>
    </row>
    <row r="106" spans="1:66" s="135" customFormat="1" ht="15">
      <c r="A106" s="145"/>
      <c r="B106" s="143"/>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BN106" s="139"/>
    </row>
    <row r="107" spans="1:66" s="135" customFormat="1">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BN107" s="139"/>
    </row>
    <row r="108" spans="1:66" s="135" customFormat="1" ht="15">
      <c r="A108" s="145"/>
      <c r="B108" s="167"/>
      <c r="C108" s="144"/>
      <c r="D108" s="167"/>
      <c r="E108" s="167"/>
      <c r="F108" s="167"/>
      <c r="G108" s="167"/>
      <c r="H108" s="167"/>
      <c r="I108" s="167"/>
      <c r="J108" s="145"/>
      <c r="K108" s="145"/>
      <c r="L108" s="145"/>
      <c r="M108" s="145"/>
      <c r="N108" s="145"/>
      <c r="O108" s="145"/>
      <c r="P108" s="145"/>
      <c r="Q108" s="145"/>
      <c r="R108" s="145"/>
      <c r="S108" s="145"/>
      <c r="T108" s="145"/>
      <c r="U108" s="145"/>
      <c r="V108" s="145"/>
      <c r="W108" s="145"/>
      <c r="X108" s="145"/>
      <c r="Y108" s="145"/>
      <c r="Z108" s="145"/>
      <c r="BN108" s="139"/>
    </row>
    <row r="109" spans="1:66" s="135" customFormat="1">
      <c r="A109" s="145"/>
      <c r="B109" s="160"/>
      <c r="C109" s="160"/>
      <c r="D109" s="145"/>
      <c r="E109" s="166"/>
      <c r="F109" s="166"/>
      <c r="G109" s="145"/>
      <c r="H109" s="145"/>
      <c r="I109" s="145"/>
      <c r="J109" s="145"/>
      <c r="K109" s="145"/>
      <c r="L109" s="145"/>
      <c r="M109" s="145"/>
      <c r="N109" s="145"/>
      <c r="O109" s="145"/>
      <c r="P109" s="145"/>
      <c r="Q109" s="145"/>
      <c r="R109" s="145"/>
      <c r="S109" s="145"/>
      <c r="T109" s="145"/>
      <c r="U109" s="145"/>
      <c r="V109" s="145"/>
      <c r="W109" s="145"/>
      <c r="X109" s="145"/>
      <c r="Y109" s="145"/>
      <c r="Z109" s="145"/>
      <c r="BN109" s="139"/>
    </row>
    <row r="110" spans="1:66" s="135" customFormat="1">
      <c r="A110" s="145"/>
      <c r="B110" s="160"/>
      <c r="C110" s="160"/>
      <c r="D110" s="145"/>
      <c r="E110" s="166"/>
      <c r="F110" s="166"/>
      <c r="G110" s="145"/>
      <c r="H110" s="145"/>
      <c r="I110" s="145"/>
      <c r="J110" s="145"/>
      <c r="K110" s="145"/>
      <c r="L110" s="145"/>
      <c r="M110" s="145"/>
      <c r="N110" s="145"/>
      <c r="O110" s="145"/>
      <c r="P110" s="145"/>
      <c r="Q110" s="145"/>
      <c r="R110" s="145"/>
      <c r="S110" s="145"/>
      <c r="T110" s="145"/>
      <c r="U110" s="145"/>
      <c r="V110" s="145"/>
      <c r="W110" s="145"/>
      <c r="X110" s="145"/>
      <c r="Y110" s="145"/>
      <c r="Z110" s="145"/>
      <c r="BN110" s="139"/>
    </row>
    <row r="111" spans="1:66" s="135" customFormat="1">
      <c r="A111" s="145"/>
      <c r="B111" s="160"/>
      <c r="C111" s="160"/>
      <c r="D111" s="145"/>
      <c r="E111" s="166"/>
      <c r="F111" s="166"/>
      <c r="G111" s="145"/>
      <c r="H111" s="145"/>
      <c r="I111" s="145"/>
      <c r="J111" s="145"/>
      <c r="K111" s="145"/>
      <c r="L111" s="145"/>
      <c r="M111" s="145"/>
      <c r="N111" s="145"/>
      <c r="O111" s="145"/>
      <c r="P111" s="145"/>
      <c r="Q111" s="145"/>
      <c r="R111" s="145"/>
      <c r="S111" s="145"/>
      <c r="T111" s="145"/>
      <c r="U111" s="145"/>
      <c r="V111" s="145"/>
      <c r="W111" s="145"/>
      <c r="X111" s="145"/>
      <c r="Y111" s="145"/>
      <c r="Z111" s="145"/>
      <c r="BN111" s="139"/>
    </row>
    <row r="112" spans="1:66" s="135" customFormat="1">
      <c r="A112" s="145"/>
      <c r="B112" s="160"/>
      <c r="C112" s="160"/>
      <c r="D112" s="145"/>
      <c r="E112" s="166"/>
      <c r="F112" s="166"/>
      <c r="G112" s="145"/>
      <c r="H112" s="145"/>
      <c r="I112" s="145"/>
      <c r="J112" s="145"/>
      <c r="K112" s="145"/>
      <c r="L112" s="145"/>
      <c r="M112" s="145"/>
      <c r="N112" s="145"/>
      <c r="O112" s="145"/>
      <c r="P112" s="145"/>
      <c r="Q112" s="145"/>
      <c r="R112" s="145"/>
      <c r="S112" s="145"/>
      <c r="T112" s="145"/>
      <c r="U112" s="145"/>
      <c r="V112" s="145"/>
      <c r="W112" s="145"/>
      <c r="X112" s="145"/>
      <c r="Y112" s="145"/>
      <c r="Z112" s="145"/>
      <c r="BN112" s="139"/>
    </row>
    <row r="113" spans="1:66" s="135" customFormat="1">
      <c r="A113" s="145"/>
      <c r="B113" s="160"/>
      <c r="C113" s="160"/>
      <c r="D113" s="145"/>
      <c r="E113" s="166"/>
      <c r="F113" s="166"/>
      <c r="G113" s="145"/>
      <c r="H113" s="145"/>
      <c r="I113" s="145"/>
      <c r="J113" s="145"/>
      <c r="K113" s="145"/>
      <c r="L113" s="145"/>
      <c r="M113" s="145"/>
      <c r="N113" s="145"/>
      <c r="O113" s="145"/>
      <c r="P113" s="145"/>
      <c r="Q113" s="145"/>
      <c r="R113" s="145"/>
      <c r="S113" s="145"/>
      <c r="T113" s="145"/>
      <c r="U113" s="145"/>
      <c r="V113" s="145"/>
      <c r="W113" s="145"/>
      <c r="X113" s="145"/>
      <c r="Y113" s="145"/>
      <c r="Z113" s="145"/>
      <c r="BN113" s="139"/>
    </row>
    <row r="114" spans="1:66" s="135" customFormat="1" ht="15">
      <c r="A114" s="167"/>
      <c r="B114" s="145"/>
      <c r="C114" s="145"/>
      <c r="D114" s="145"/>
      <c r="E114" s="145"/>
      <c r="F114" s="145"/>
      <c r="G114" s="145"/>
      <c r="H114" s="145"/>
      <c r="I114" s="145"/>
      <c r="J114" s="167"/>
      <c r="K114" s="167"/>
      <c r="L114" s="167"/>
      <c r="M114" s="167"/>
      <c r="N114" s="167"/>
      <c r="O114" s="167"/>
      <c r="P114" s="167"/>
      <c r="Q114" s="167"/>
      <c r="R114" s="167"/>
      <c r="S114" s="167"/>
      <c r="T114" s="167"/>
      <c r="U114" s="167"/>
      <c r="V114" s="167"/>
      <c r="W114" s="167"/>
      <c r="X114" s="167"/>
      <c r="Y114" s="167"/>
      <c r="Z114" s="167"/>
      <c r="BN114" s="139"/>
    </row>
    <row r="115" spans="1:66" s="135" customFormat="1" ht="15">
      <c r="A115" s="145"/>
      <c r="B115" s="143"/>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BN115" s="139"/>
    </row>
    <row r="116" spans="1:66" s="135" customFormat="1">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BN116" s="139"/>
    </row>
    <row r="117" spans="1:66" s="135" customFormat="1" ht="15">
      <c r="A117" s="145"/>
      <c r="B117" s="167"/>
      <c r="C117" s="144"/>
      <c r="D117" s="167"/>
      <c r="E117" s="167"/>
      <c r="F117" s="167"/>
      <c r="G117" s="167"/>
      <c r="H117" s="167"/>
      <c r="I117" s="167"/>
      <c r="J117" s="145"/>
      <c r="K117" s="145"/>
      <c r="L117" s="145"/>
      <c r="M117" s="145"/>
      <c r="N117" s="145"/>
      <c r="O117" s="145"/>
      <c r="P117" s="145"/>
      <c r="Q117" s="145"/>
      <c r="R117" s="145"/>
      <c r="S117" s="145"/>
      <c r="T117" s="145"/>
      <c r="U117" s="145"/>
      <c r="V117" s="145"/>
      <c r="W117" s="145"/>
      <c r="X117" s="145"/>
      <c r="Y117" s="145"/>
      <c r="Z117" s="145"/>
      <c r="BN117" s="139"/>
    </row>
    <row r="118" spans="1:66" s="135" customFormat="1">
      <c r="A118" s="145"/>
      <c r="B118" s="160"/>
      <c r="C118" s="160"/>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BN118" s="139"/>
    </row>
    <row r="119" spans="1:66" s="135" customFormat="1">
      <c r="A119" s="145"/>
      <c r="B119" s="160"/>
      <c r="C119" s="160"/>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BN119" s="139"/>
    </row>
    <row r="120" spans="1:66" s="135" customFormat="1">
      <c r="A120" s="145"/>
      <c r="B120" s="160"/>
      <c r="C120" s="160"/>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BN120" s="139"/>
    </row>
    <row r="121" spans="1:66" s="135" customFormat="1">
      <c r="A121" s="145"/>
      <c r="B121" s="160"/>
      <c r="C121" s="160"/>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BN121" s="139"/>
    </row>
    <row r="122" spans="1:66" s="135" customFormat="1">
      <c r="A122" s="145"/>
      <c r="B122" s="160"/>
      <c r="C122" s="160"/>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BN122" s="139"/>
    </row>
    <row r="123" spans="1:66" s="135" customFormat="1" ht="15">
      <c r="A123" s="167"/>
      <c r="B123" s="119"/>
      <c r="C123" s="119"/>
      <c r="D123" s="119"/>
      <c r="E123" s="119"/>
      <c r="F123" s="119"/>
      <c r="G123" s="119"/>
      <c r="H123" s="119"/>
      <c r="I123" s="119"/>
      <c r="J123" s="167"/>
      <c r="K123" s="167"/>
      <c r="L123" s="167"/>
      <c r="M123" s="167"/>
      <c r="N123" s="167"/>
      <c r="O123" s="167"/>
      <c r="P123" s="167"/>
      <c r="Q123" s="167"/>
      <c r="R123" s="167"/>
      <c r="S123" s="167"/>
      <c r="T123" s="167"/>
      <c r="U123" s="167"/>
      <c r="V123" s="167"/>
      <c r="W123" s="167"/>
      <c r="X123" s="167"/>
      <c r="Y123" s="167"/>
      <c r="Z123" s="167"/>
      <c r="BN123" s="139"/>
    </row>
    <row r="124" spans="1:66" s="135" customFormat="1" ht="15">
      <c r="A124" s="145"/>
      <c r="B124" s="157"/>
      <c r="C124" s="119"/>
      <c r="D124" s="119"/>
      <c r="E124" s="119"/>
      <c r="F124" s="119"/>
      <c r="G124" s="119"/>
      <c r="H124" s="119"/>
      <c r="I124" s="119"/>
      <c r="J124" s="145"/>
      <c r="K124" s="145"/>
      <c r="L124" s="145"/>
      <c r="M124" s="145"/>
      <c r="N124" s="145"/>
      <c r="O124" s="145"/>
      <c r="P124" s="145"/>
      <c r="Q124" s="145"/>
      <c r="R124" s="145"/>
      <c r="S124" s="145"/>
      <c r="T124" s="145"/>
      <c r="U124" s="145"/>
      <c r="V124" s="145"/>
      <c r="W124" s="145"/>
      <c r="X124" s="145"/>
      <c r="Y124" s="145"/>
      <c r="Z124" s="145"/>
      <c r="BN124" s="139"/>
    </row>
    <row r="125" spans="1:66" s="135" customFormat="1">
      <c r="A125" s="145"/>
      <c r="B125" s="162"/>
      <c r="C125" s="119"/>
      <c r="D125" s="119"/>
      <c r="E125" s="119"/>
      <c r="F125" s="119"/>
      <c r="G125" s="119"/>
      <c r="H125" s="119"/>
      <c r="I125" s="119"/>
      <c r="J125" s="145"/>
      <c r="K125" s="145"/>
      <c r="L125" s="145"/>
      <c r="M125" s="145"/>
      <c r="N125" s="145"/>
      <c r="O125" s="145"/>
      <c r="P125" s="145"/>
      <c r="Q125" s="145"/>
      <c r="R125" s="145"/>
      <c r="S125" s="145"/>
      <c r="T125" s="145"/>
      <c r="U125" s="145"/>
      <c r="V125" s="145"/>
      <c r="W125" s="145"/>
      <c r="X125" s="145"/>
      <c r="Y125" s="145"/>
      <c r="Z125" s="145"/>
      <c r="BN125" s="139"/>
    </row>
    <row r="126" spans="1:66" s="135" customFormat="1">
      <c r="A126" s="145"/>
      <c r="B126" s="119"/>
      <c r="C126" s="164"/>
      <c r="D126" s="160"/>
      <c r="E126" s="119"/>
      <c r="F126" s="119"/>
      <c r="G126" s="119"/>
      <c r="H126" s="119"/>
      <c r="I126" s="119"/>
      <c r="J126" s="145"/>
      <c r="K126" s="145"/>
      <c r="L126" s="145"/>
      <c r="M126" s="145"/>
      <c r="N126" s="145"/>
      <c r="O126" s="145"/>
      <c r="P126" s="145"/>
      <c r="Q126" s="145"/>
      <c r="R126" s="145"/>
      <c r="S126" s="145"/>
      <c r="T126" s="145"/>
      <c r="U126" s="145"/>
      <c r="V126" s="145"/>
      <c r="W126" s="145"/>
      <c r="X126" s="145"/>
      <c r="Y126" s="145"/>
      <c r="Z126" s="145"/>
      <c r="BN126" s="139"/>
    </row>
    <row r="127" spans="1:66" s="135" customFormat="1">
      <c r="A127" s="145"/>
      <c r="B127" s="119"/>
      <c r="C127" s="142"/>
      <c r="D127" s="160"/>
      <c r="E127" s="119"/>
      <c r="F127" s="119"/>
      <c r="G127" s="119"/>
      <c r="H127" s="119"/>
      <c r="I127" s="119"/>
      <c r="J127" s="145"/>
      <c r="K127" s="145"/>
      <c r="L127" s="145"/>
      <c r="M127" s="145"/>
      <c r="N127" s="145"/>
      <c r="O127" s="145"/>
      <c r="P127" s="145"/>
      <c r="Q127" s="145"/>
      <c r="R127" s="145"/>
      <c r="S127" s="145"/>
      <c r="T127" s="145"/>
      <c r="U127" s="145"/>
      <c r="V127" s="145"/>
      <c r="W127" s="145"/>
      <c r="X127" s="145"/>
      <c r="Y127" s="145"/>
      <c r="Z127" s="145"/>
      <c r="BN127" s="139"/>
    </row>
    <row r="128" spans="1:66" s="135" customFormat="1">
      <c r="A128" s="145"/>
      <c r="B128" s="119"/>
      <c r="C128" s="142"/>
      <c r="D128" s="164"/>
      <c r="E128" s="164"/>
      <c r="F128" s="164"/>
      <c r="G128" s="119"/>
      <c r="H128" s="119"/>
      <c r="I128" s="119"/>
      <c r="J128" s="145"/>
      <c r="K128" s="145"/>
      <c r="L128" s="145"/>
      <c r="M128" s="145"/>
      <c r="N128" s="145"/>
      <c r="O128" s="145"/>
      <c r="P128" s="145"/>
      <c r="Q128" s="145"/>
      <c r="R128" s="145"/>
      <c r="S128" s="145"/>
      <c r="T128" s="145"/>
      <c r="U128" s="145"/>
      <c r="V128" s="145"/>
      <c r="W128" s="145"/>
      <c r="X128" s="145"/>
      <c r="Y128" s="145"/>
      <c r="Z128" s="145"/>
      <c r="BN128" s="139"/>
    </row>
    <row r="129" spans="1:66" s="135" customFormat="1" ht="15">
      <c r="A129" s="119"/>
      <c r="B129" s="157"/>
      <c r="C129" s="142"/>
      <c r="D129" s="164"/>
      <c r="E129" s="164"/>
      <c r="F129" s="164"/>
      <c r="G129" s="119"/>
      <c r="H129" s="119"/>
      <c r="I129" s="119"/>
      <c r="J129" s="119"/>
      <c r="K129" s="119"/>
      <c r="L129" s="119"/>
      <c r="M129" s="119"/>
      <c r="N129" s="119"/>
      <c r="O129" s="119"/>
      <c r="P129" s="119"/>
      <c r="Q129" s="119"/>
      <c r="R129" s="119"/>
      <c r="S129" s="119"/>
      <c r="T129" s="119"/>
      <c r="U129" s="119"/>
      <c r="V129" s="119"/>
      <c r="W129" s="119"/>
      <c r="X129" s="119"/>
      <c r="Y129" s="119"/>
      <c r="Z129" s="119"/>
      <c r="BN129" s="139"/>
    </row>
    <row r="130" spans="1:66" s="135" customFormat="1">
      <c r="A130" s="119"/>
      <c r="B130" s="119"/>
      <c r="C130" s="142"/>
      <c r="D130" s="164"/>
      <c r="E130" s="164"/>
      <c r="F130" s="164"/>
      <c r="G130" s="119"/>
      <c r="H130" s="119"/>
      <c r="I130" s="119"/>
      <c r="J130" s="119"/>
      <c r="K130" s="119"/>
      <c r="L130" s="119"/>
      <c r="M130" s="119"/>
      <c r="N130" s="119"/>
      <c r="O130" s="119"/>
      <c r="P130" s="119"/>
      <c r="Q130" s="119"/>
      <c r="R130" s="119"/>
      <c r="S130" s="119"/>
      <c r="T130" s="119"/>
      <c r="U130" s="119"/>
      <c r="V130" s="119"/>
      <c r="W130" s="119"/>
      <c r="X130" s="119"/>
      <c r="Y130" s="119"/>
      <c r="Z130" s="119"/>
      <c r="BN130" s="139"/>
    </row>
    <row r="131" spans="1:66" s="135" customFormat="1" ht="15">
      <c r="A131" s="119"/>
      <c r="B131" s="145"/>
      <c r="C131" s="143"/>
      <c r="D131" s="143"/>
      <c r="E131" s="143"/>
      <c r="F131" s="143"/>
      <c r="G131" s="143"/>
      <c r="H131" s="143"/>
      <c r="I131" s="145"/>
      <c r="J131" s="119"/>
      <c r="K131" s="119"/>
      <c r="L131" s="119"/>
      <c r="M131" s="119"/>
      <c r="N131" s="119"/>
      <c r="O131" s="119"/>
      <c r="P131" s="119"/>
      <c r="Q131" s="119"/>
      <c r="R131" s="119"/>
      <c r="S131" s="119"/>
      <c r="T131" s="119"/>
      <c r="U131" s="119"/>
      <c r="V131" s="119"/>
      <c r="W131" s="119"/>
      <c r="X131" s="119"/>
      <c r="Y131" s="119"/>
      <c r="Z131" s="119"/>
      <c r="BN131" s="139"/>
    </row>
    <row r="132" spans="1:66" s="135" customFormat="1" ht="15">
      <c r="A132" s="119"/>
      <c r="B132" s="144"/>
      <c r="C132" s="145"/>
      <c r="D132" s="145"/>
      <c r="E132" s="145"/>
      <c r="F132" s="145"/>
      <c r="G132" s="145"/>
      <c r="H132" s="145"/>
      <c r="I132" s="145"/>
      <c r="J132" s="119"/>
      <c r="K132" s="119"/>
      <c r="L132" s="119"/>
      <c r="M132" s="119"/>
      <c r="N132" s="119"/>
      <c r="O132" s="119"/>
      <c r="P132" s="119"/>
      <c r="Q132" s="119"/>
      <c r="R132" s="119"/>
      <c r="S132" s="119"/>
      <c r="T132" s="119"/>
      <c r="U132" s="119"/>
      <c r="V132" s="119"/>
      <c r="W132" s="119"/>
      <c r="X132" s="119"/>
      <c r="Y132" s="119"/>
      <c r="Z132" s="119"/>
      <c r="BN132" s="139"/>
    </row>
    <row r="133" spans="1:66" s="135" customFormat="1" ht="15">
      <c r="A133" s="119"/>
      <c r="B133" s="143"/>
      <c r="C133" s="145"/>
      <c r="D133" s="145"/>
      <c r="E133" s="145"/>
      <c r="F133" s="145"/>
      <c r="G133" s="145"/>
      <c r="H133" s="145"/>
      <c r="I133" s="145"/>
      <c r="J133" s="119"/>
      <c r="K133" s="119"/>
      <c r="L133" s="119"/>
      <c r="M133" s="119"/>
      <c r="N133" s="119"/>
      <c r="O133" s="119"/>
      <c r="P133" s="119"/>
      <c r="Q133" s="119"/>
      <c r="R133" s="119"/>
      <c r="S133" s="119"/>
      <c r="T133" s="119"/>
      <c r="U133" s="119"/>
      <c r="V133" s="119"/>
      <c r="W133" s="119"/>
      <c r="X133" s="119"/>
      <c r="Y133" s="119"/>
      <c r="Z133" s="119"/>
      <c r="BN133" s="139"/>
    </row>
    <row r="134" spans="1:66" s="135" customFormat="1" ht="15">
      <c r="A134" s="119"/>
      <c r="B134" s="143"/>
      <c r="C134" s="145"/>
      <c r="D134" s="145"/>
      <c r="E134" s="145"/>
      <c r="F134" s="145"/>
      <c r="G134" s="145"/>
      <c r="H134" s="145"/>
      <c r="I134" s="145"/>
      <c r="J134" s="119"/>
      <c r="K134" s="119"/>
      <c r="L134" s="119"/>
      <c r="M134" s="119"/>
      <c r="N134" s="119"/>
      <c r="O134" s="119"/>
      <c r="P134" s="119"/>
      <c r="Q134" s="119"/>
      <c r="R134" s="119"/>
      <c r="S134" s="119"/>
      <c r="T134" s="119"/>
      <c r="U134" s="119"/>
      <c r="V134" s="119"/>
      <c r="W134" s="119"/>
      <c r="X134" s="119"/>
      <c r="Y134" s="119"/>
      <c r="Z134" s="119"/>
      <c r="BN134" s="139"/>
    </row>
    <row r="135" spans="1:66" s="135" customFormat="1" ht="15">
      <c r="A135" s="119"/>
      <c r="B135" s="144"/>
      <c r="C135" s="145"/>
      <c r="D135" s="145"/>
      <c r="E135" s="145"/>
      <c r="F135" s="145"/>
      <c r="G135" s="145"/>
      <c r="H135" s="145"/>
      <c r="I135" s="145"/>
      <c r="J135" s="119"/>
      <c r="K135" s="119"/>
      <c r="L135" s="119"/>
      <c r="M135" s="119"/>
      <c r="N135" s="119"/>
      <c r="O135" s="119"/>
      <c r="P135" s="119"/>
      <c r="Q135" s="119"/>
      <c r="R135" s="119"/>
      <c r="S135" s="119"/>
      <c r="T135" s="119"/>
      <c r="U135" s="119"/>
      <c r="V135" s="119"/>
      <c r="W135" s="119"/>
      <c r="X135" s="119"/>
      <c r="Y135" s="119"/>
      <c r="Z135" s="119"/>
      <c r="BN135" s="139"/>
    </row>
    <row r="136" spans="1:66" s="135" customFormat="1" ht="15">
      <c r="A136" s="119"/>
      <c r="B136" s="144"/>
      <c r="C136" s="145"/>
      <c r="D136" s="145"/>
      <c r="E136" s="145"/>
      <c r="F136" s="145"/>
      <c r="G136" s="145"/>
      <c r="H136" s="145"/>
      <c r="I136" s="145"/>
      <c r="J136" s="119"/>
      <c r="K136" s="119"/>
      <c r="L136" s="119"/>
      <c r="M136" s="119"/>
      <c r="N136" s="119"/>
      <c r="O136" s="119"/>
      <c r="P136" s="119"/>
      <c r="Q136" s="119"/>
      <c r="R136" s="119"/>
      <c r="S136" s="119"/>
      <c r="T136" s="119"/>
      <c r="U136" s="119"/>
      <c r="V136" s="119"/>
      <c r="W136" s="119"/>
      <c r="X136" s="119"/>
      <c r="Y136" s="119"/>
      <c r="Z136" s="119"/>
      <c r="BN136" s="139"/>
    </row>
    <row r="137" spans="1:66" s="135" customFormat="1">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BN137" s="139"/>
    </row>
    <row r="138" spans="1:66" s="135" customFormat="1" ht="15">
      <c r="A138" s="145"/>
      <c r="B138" s="143"/>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BN138" s="139"/>
    </row>
    <row r="139" spans="1:66" s="135" customFormat="1">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BN139" s="139"/>
    </row>
    <row r="140" spans="1:66" s="135" customFormat="1" ht="15">
      <c r="A140" s="145"/>
      <c r="B140" s="167"/>
      <c r="C140" s="144"/>
      <c r="D140" s="167"/>
      <c r="E140" s="167"/>
      <c r="F140" s="167"/>
      <c r="G140" s="167"/>
      <c r="H140" s="167"/>
      <c r="I140" s="167"/>
      <c r="J140" s="145"/>
      <c r="K140" s="145"/>
      <c r="L140" s="145"/>
      <c r="M140" s="145"/>
      <c r="N140" s="145"/>
      <c r="O140" s="145"/>
      <c r="P140" s="145"/>
      <c r="Q140" s="145"/>
      <c r="R140" s="145"/>
      <c r="S140" s="145"/>
      <c r="T140" s="145"/>
      <c r="U140" s="145"/>
      <c r="V140" s="145"/>
      <c r="W140" s="145"/>
      <c r="X140" s="145"/>
      <c r="Y140" s="145"/>
      <c r="Z140" s="145"/>
      <c r="BN140" s="139"/>
    </row>
    <row r="141" spans="1:66" s="135" customFormat="1">
      <c r="A141" s="145"/>
      <c r="B141" s="160"/>
      <c r="C141" s="160"/>
      <c r="D141" s="145"/>
      <c r="E141" s="166"/>
      <c r="F141" s="166"/>
      <c r="G141" s="145"/>
      <c r="H141" s="145"/>
      <c r="I141" s="145"/>
      <c r="J141" s="145"/>
      <c r="K141" s="145"/>
      <c r="L141" s="145"/>
      <c r="M141" s="145"/>
      <c r="N141" s="145"/>
      <c r="O141" s="145"/>
      <c r="P141" s="145"/>
      <c r="Q141" s="145"/>
      <c r="R141" s="145"/>
      <c r="S141" s="145"/>
      <c r="T141" s="145"/>
      <c r="U141" s="145"/>
      <c r="V141" s="145"/>
      <c r="W141" s="145"/>
      <c r="X141" s="145"/>
      <c r="Y141" s="145"/>
      <c r="Z141" s="145"/>
      <c r="BN141" s="139"/>
    </row>
    <row r="142" spans="1:66" s="135" customFormat="1">
      <c r="A142" s="145"/>
      <c r="B142" s="160"/>
      <c r="C142" s="160"/>
      <c r="D142" s="145"/>
      <c r="E142" s="166"/>
      <c r="F142" s="166"/>
      <c r="G142" s="145"/>
      <c r="H142" s="145"/>
      <c r="I142" s="145"/>
      <c r="J142" s="145"/>
      <c r="K142" s="145"/>
      <c r="L142" s="145"/>
      <c r="M142" s="145"/>
      <c r="N142" s="145"/>
      <c r="O142" s="145"/>
      <c r="P142" s="145"/>
      <c r="Q142" s="145"/>
      <c r="R142" s="145"/>
      <c r="S142" s="145"/>
      <c r="T142" s="145"/>
      <c r="U142" s="145"/>
      <c r="V142" s="145"/>
      <c r="W142" s="145"/>
      <c r="X142" s="145"/>
      <c r="Y142" s="145"/>
      <c r="Z142" s="145"/>
      <c r="BN142" s="139"/>
    </row>
    <row r="143" spans="1:66" s="135" customFormat="1">
      <c r="A143" s="145"/>
      <c r="B143" s="160"/>
      <c r="C143" s="160"/>
      <c r="D143" s="145"/>
      <c r="E143" s="166"/>
      <c r="F143" s="145"/>
      <c r="G143" s="145"/>
      <c r="H143" s="145"/>
      <c r="I143" s="145"/>
      <c r="J143" s="145"/>
      <c r="K143" s="145"/>
      <c r="L143" s="145"/>
      <c r="M143" s="145"/>
      <c r="N143" s="145"/>
      <c r="O143" s="145"/>
      <c r="P143" s="145"/>
      <c r="Q143" s="145"/>
      <c r="R143" s="145"/>
      <c r="S143" s="145"/>
      <c r="T143" s="145"/>
      <c r="U143" s="145"/>
      <c r="V143" s="145"/>
      <c r="W143" s="145"/>
      <c r="X143" s="145"/>
      <c r="Y143" s="145"/>
      <c r="Z143" s="145"/>
      <c r="BN143" s="139"/>
    </row>
    <row r="144" spans="1:66" s="135" customFormat="1">
      <c r="A144" s="145"/>
      <c r="B144" s="160"/>
      <c r="C144" s="160"/>
      <c r="D144" s="145"/>
      <c r="E144" s="166"/>
      <c r="F144" s="166"/>
      <c r="G144" s="145"/>
      <c r="H144" s="145"/>
      <c r="I144" s="145"/>
      <c r="J144" s="145"/>
      <c r="K144" s="145"/>
      <c r="L144" s="145"/>
      <c r="M144" s="145"/>
      <c r="N144" s="145"/>
      <c r="O144" s="145"/>
      <c r="P144" s="145"/>
      <c r="Q144" s="145"/>
      <c r="R144" s="145"/>
      <c r="S144" s="145"/>
      <c r="T144" s="145"/>
      <c r="U144" s="145"/>
      <c r="V144" s="145"/>
      <c r="W144" s="145"/>
      <c r="X144" s="145"/>
      <c r="Y144" s="145"/>
      <c r="Z144" s="145"/>
      <c r="BN144" s="139"/>
    </row>
    <row r="145" spans="1:66" s="135" customFormat="1">
      <c r="A145" s="145"/>
      <c r="B145" s="160"/>
      <c r="C145" s="160"/>
      <c r="D145" s="145"/>
      <c r="E145" s="166"/>
      <c r="F145" s="166"/>
      <c r="G145" s="145"/>
      <c r="H145" s="145"/>
      <c r="I145" s="145"/>
      <c r="J145" s="145"/>
      <c r="K145" s="145"/>
      <c r="L145" s="145"/>
      <c r="M145" s="145"/>
      <c r="N145" s="145"/>
      <c r="O145" s="145"/>
      <c r="P145" s="145"/>
      <c r="Q145" s="145"/>
      <c r="R145" s="145"/>
      <c r="S145" s="145"/>
      <c r="T145" s="145"/>
      <c r="U145" s="145"/>
      <c r="V145" s="145"/>
      <c r="W145" s="145"/>
      <c r="X145" s="145"/>
      <c r="Y145" s="145"/>
      <c r="Z145" s="145"/>
      <c r="BN145" s="139"/>
    </row>
    <row r="146" spans="1:66" s="135" customFormat="1" ht="15">
      <c r="A146" s="167"/>
      <c r="B146" s="145"/>
      <c r="C146" s="145"/>
      <c r="D146" s="145"/>
      <c r="E146" s="145"/>
      <c r="F146" s="145"/>
      <c r="G146" s="145"/>
      <c r="H146" s="145"/>
      <c r="I146" s="145"/>
      <c r="J146" s="167"/>
      <c r="K146" s="167"/>
      <c r="L146" s="167"/>
      <c r="M146" s="167"/>
      <c r="N146" s="167"/>
      <c r="O146" s="167"/>
      <c r="P146" s="167"/>
      <c r="Q146" s="167"/>
      <c r="R146" s="167"/>
      <c r="S146" s="167"/>
      <c r="T146" s="167"/>
      <c r="U146" s="167"/>
      <c r="V146" s="167"/>
      <c r="W146" s="167"/>
      <c r="X146" s="167"/>
      <c r="Y146" s="167"/>
      <c r="Z146" s="167"/>
      <c r="BN146" s="139"/>
    </row>
    <row r="147" spans="1:66" s="135" customFormat="1" ht="15">
      <c r="A147" s="145"/>
      <c r="B147" s="143"/>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BN147" s="139"/>
    </row>
    <row r="148" spans="1:66" s="135" customFormat="1">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BN148" s="139"/>
    </row>
    <row r="149" spans="1:66" s="135" customFormat="1" ht="15">
      <c r="A149" s="145"/>
      <c r="B149" s="167"/>
      <c r="C149" s="144"/>
      <c r="D149" s="167"/>
      <c r="E149" s="167"/>
      <c r="F149" s="167"/>
      <c r="G149" s="167"/>
      <c r="H149" s="167"/>
      <c r="I149" s="167"/>
      <c r="J149" s="145"/>
      <c r="K149" s="145"/>
      <c r="L149" s="145"/>
      <c r="M149" s="145"/>
      <c r="N149" s="145"/>
      <c r="O149" s="145"/>
      <c r="P149" s="145"/>
      <c r="Q149" s="145"/>
      <c r="R149" s="145"/>
      <c r="S149" s="145"/>
      <c r="T149" s="145"/>
      <c r="U149" s="145"/>
      <c r="V149" s="145"/>
      <c r="W149" s="145"/>
      <c r="X149" s="145"/>
      <c r="Y149" s="145"/>
      <c r="Z149" s="145"/>
      <c r="BN149" s="139"/>
    </row>
    <row r="150" spans="1:66" s="135" customFormat="1">
      <c r="A150" s="145"/>
      <c r="B150" s="160"/>
      <c r="C150" s="160"/>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BN150" s="139"/>
    </row>
    <row r="151" spans="1:66" s="135" customFormat="1">
      <c r="A151" s="145"/>
      <c r="B151" s="160"/>
      <c r="C151" s="160"/>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BN151" s="139"/>
    </row>
    <row r="152" spans="1:66" s="135" customFormat="1">
      <c r="A152" s="145"/>
      <c r="B152" s="160"/>
      <c r="C152" s="160"/>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BN152" s="139"/>
    </row>
    <row r="153" spans="1:66" s="135" customFormat="1">
      <c r="A153" s="145"/>
      <c r="B153" s="160"/>
      <c r="C153" s="160"/>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BN153" s="139"/>
    </row>
    <row r="154" spans="1:66" s="135" customFormat="1">
      <c r="A154" s="145"/>
      <c r="B154" s="160"/>
      <c r="C154" s="160"/>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BN154" s="139"/>
    </row>
    <row r="155" spans="1:66" s="135" customFormat="1" ht="15">
      <c r="A155" s="167"/>
      <c r="B155" s="119"/>
      <c r="C155" s="119"/>
      <c r="D155" s="119"/>
      <c r="E155" s="119"/>
      <c r="F155" s="119"/>
      <c r="G155" s="119"/>
      <c r="H155" s="119"/>
      <c r="I155" s="119"/>
      <c r="J155" s="167"/>
      <c r="K155" s="167"/>
      <c r="L155" s="167"/>
      <c r="M155" s="167"/>
      <c r="N155" s="167"/>
      <c r="O155" s="167"/>
      <c r="P155" s="167"/>
      <c r="Q155" s="167"/>
      <c r="R155" s="167"/>
      <c r="S155" s="167"/>
      <c r="T155" s="167"/>
      <c r="U155" s="167"/>
      <c r="V155" s="167"/>
      <c r="W155" s="167"/>
      <c r="X155" s="167"/>
      <c r="Y155" s="167"/>
      <c r="Z155" s="167"/>
      <c r="BN155" s="139"/>
    </row>
    <row r="156" spans="1:66" s="135" customFormat="1">
      <c r="A156" s="145"/>
      <c r="J156" s="145"/>
      <c r="K156" s="145"/>
      <c r="L156" s="145"/>
      <c r="M156" s="145"/>
      <c r="N156" s="145"/>
      <c r="O156" s="145"/>
      <c r="P156" s="145"/>
      <c r="Q156" s="145"/>
      <c r="R156" s="145"/>
      <c r="S156" s="145"/>
      <c r="T156" s="145"/>
      <c r="U156" s="145"/>
      <c r="V156" s="145"/>
      <c r="W156" s="145"/>
      <c r="X156" s="145"/>
      <c r="Y156" s="145"/>
      <c r="Z156" s="145"/>
      <c r="BN156" s="139"/>
    </row>
    <row r="157" spans="1:66" s="135" customFormat="1">
      <c r="A157" s="145"/>
      <c r="J157" s="145"/>
      <c r="K157" s="145"/>
      <c r="L157" s="145"/>
      <c r="M157" s="145"/>
      <c r="N157" s="145"/>
      <c r="O157" s="145"/>
      <c r="P157" s="145"/>
      <c r="Q157" s="145"/>
      <c r="R157" s="145"/>
      <c r="S157" s="145"/>
      <c r="T157" s="145"/>
      <c r="U157" s="145"/>
      <c r="V157" s="145"/>
      <c r="W157" s="145"/>
      <c r="X157" s="145"/>
      <c r="Y157" s="145"/>
      <c r="Z157" s="145"/>
      <c r="BN157" s="139"/>
    </row>
    <row r="158" spans="1:66" s="135" customFormat="1">
      <c r="A158" s="145"/>
      <c r="J158" s="145"/>
      <c r="K158" s="145"/>
      <c r="L158" s="145"/>
      <c r="M158" s="145"/>
      <c r="N158" s="145"/>
      <c r="O158" s="145"/>
      <c r="P158" s="145"/>
      <c r="Q158" s="145"/>
      <c r="R158" s="145"/>
      <c r="S158" s="145"/>
      <c r="T158" s="145"/>
      <c r="U158" s="145"/>
      <c r="V158" s="145"/>
      <c r="W158" s="145"/>
      <c r="X158" s="145"/>
      <c r="Y158" s="145"/>
      <c r="Z158" s="145"/>
      <c r="BN158" s="139"/>
    </row>
    <row r="159" spans="1:66" s="135" customFormat="1">
      <c r="A159" s="145"/>
      <c r="J159" s="145"/>
      <c r="K159" s="145"/>
      <c r="L159" s="145"/>
      <c r="M159" s="145"/>
      <c r="N159" s="145"/>
      <c r="O159" s="145"/>
      <c r="P159" s="145"/>
      <c r="Q159" s="145"/>
      <c r="R159" s="145"/>
      <c r="S159" s="145"/>
      <c r="T159" s="145"/>
      <c r="U159" s="145"/>
      <c r="V159" s="145"/>
      <c r="W159" s="145"/>
      <c r="X159" s="145"/>
      <c r="Y159" s="145"/>
      <c r="Z159" s="145"/>
      <c r="BN159" s="139"/>
    </row>
    <row r="160" spans="1:66" s="135" customFormat="1">
      <c r="A160" s="145"/>
      <c r="J160" s="145"/>
      <c r="K160" s="145"/>
      <c r="L160" s="145"/>
      <c r="M160" s="145"/>
      <c r="N160" s="145"/>
      <c r="O160" s="145"/>
      <c r="P160" s="145"/>
      <c r="Q160" s="145"/>
      <c r="R160" s="145"/>
      <c r="S160" s="145"/>
      <c r="T160" s="145"/>
      <c r="U160" s="145"/>
      <c r="V160" s="145"/>
      <c r="W160" s="145"/>
      <c r="X160" s="145"/>
      <c r="Y160" s="145"/>
      <c r="Z160" s="145"/>
      <c r="BN160" s="139"/>
    </row>
    <row r="161" spans="1:66" s="135" customFormat="1">
      <c r="A161" s="119"/>
      <c r="J161" s="119"/>
      <c r="K161" s="119"/>
      <c r="L161" s="119"/>
      <c r="M161" s="119"/>
      <c r="N161" s="119"/>
      <c r="O161" s="119"/>
      <c r="P161" s="119"/>
      <c r="Q161" s="119"/>
      <c r="R161" s="119"/>
      <c r="S161" s="119"/>
      <c r="T161" s="119"/>
      <c r="U161" s="119"/>
      <c r="V161" s="119"/>
      <c r="W161" s="119"/>
      <c r="X161" s="119"/>
      <c r="Y161" s="119"/>
      <c r="Z161" s="119"/>
      <c r="BN161" s="139"/>
    </row>
    <row r="162" spans="1:66" s="135" customFormat="1">
      <c r="BN162" s="139"/>
    </row>
    <row r="163" spans="1:66" s="135" customFormat="1">
      <c r="BN163" s="139"/>
    </row>
    <row r="164" spans="1:66" s="135" customFormat="1">
      <c r="BN164" s="139"/>
    </row>
    <row r="165" spans="1:66" s="135" customFormat="1">
      <c r="BN165" s="139"/>
    </row>
    <row r="166" spans="1:66" s="135" customFormat="1">
      <c r="BN166" s="139"/>
    </row>
    <row r="167" spans="1:66" s="135" customFormat="1">
      <c r="BN167" s="139"/>
    </row>
    <row r="168" spans="1:66" s="135" customFormat="1">
      <c r="BN168" s="139"/>
    </row>
    <row r="169" spans="1:66" s="135" customFormat="1">
      <c r="BN169" s="139"/>
    </row>
    <row r="170" spans="1:66" s="135" customFormat="1">
      <c r="BN170" s="139"/>
    </row>
    <row r="171" spans="1:66" s="135" customFormat="1">
      <c r="BN171" s="139"/>
    </row>
    <row r="172" spans="1:66" s="135" customFormat="1">
      <c r="BN172" s="139"/>
    </row>
    <row r="173" spans="1:66" s="135" customFormat="1">
      <c r="BN173" s="139"/>
    </row>
    <row r="174" spans="1:66" s="135" customFormat="1">
      <c r="BN174" s="139"/>
    </row>
    <row r="175" spans="1:66" s="135" customFormat="1">
      <c r="BN175" s="139"/>
    </row>
    <row r="176" spans="1:66" s="135" customFormat="1">
      <c r="BN176" s="139"/>
    </row>
    <row r="177" spans="66:66" s="135" customFormat="1">
      <c r="BN177" s="139"/>
    </row>
    <row r="178" spans="66:66" s="135" customFormat="1">
      <c r="BN178" s="139"/>
    </row>
    <row r="179" spans="66:66" s="135" customFormat="1">
      <c r="BN179" s="139"/>
    </row>
    <row r="180" spans="66:66" s="135" customFormat="1">
      <c r="BN180" s="139"/>
    </row>
    <row r="181" spans="66:66" s="135" customFormat="1">
      <c r="BN181" s="139"/>
    </row>
    <row r="182" spans="66:66" s="135" customFormat="1">
      <c r="BN182" s="139"/>
    </row>
    <row r="183" spans="66:66" s="135" customFormat="1">
      <c r="BN183" s="139"/>
    </row>
    <row r="184" spans="66:66" s="135" customFormat="1">
      <c r="BN184" s="139"/>
    </row>
    <row r="185" spans="66:66" s="135" customFormat="1">
      <c r="BN185" s="139"/>
    </row>
    <row r="186" spans="66:66" s="135" customFormat="1">
      <c r="BN186" s="139"/>
    </row>
    <row r="187" spans="66:66" s="135" customFormat="1">
      <c r="BN187" s="139"/>
    </row>
    <row r="188" spans="66:66" s="135" customFormat="1">
      <c r="BN188" s="139"/>
    </row>
    <row r="189" spans="66:66" s="135" customFormat="1">
      <c r="BN189" s="139"/>
    </row>
    <row r="190" spans="66:66" s="135" customFormat="1">
      <c r="BN190" s="139"/>
    </row>
    <row r="191" spans="66:66" s="135" customFormat="1">
      <c r="BN191" s="139"/>
    </row>
    <row r="192" spans="66:66" s="135" customFormat="1">
      <c r="BN192" s="139"/>
    </row>
    <row r="193" spans="66:66" s="135" customFormat="1">
      <c r="BN193" s="139"/>
    </row>
    <row r="194" spans="66:66" s="135" customFormat="1">
      <c r="BN194" s="139"/>
    </row>
    <row r="195" spans="66:66" s="135" customFormat="1">
      <c r="BN195" s="139"/>
    </row>
    <row r="196" spans="66:66" s="135" customFormat="1">
      <c r="BN196" s="139"/>
    </row>
    <row r="197" spans="66:66" s="135" customFormat="1">
      <c r="BN197" s="139"/>
    </row>
    <row r="198" spans="66:66" s="135" customFormat="1">
      <c r="BN198" s="139"/>
    </row>
    <row r="199" spans="66:66" s="135" customFormat="1">
      <c r="BN199" s="139"/>
    </row>
    <row r="200" spans="66:66" s="135" customFormat="1">
      <c r="BN200" s="139"/>
    </row>
    <row r="201" spans="66:66" s="135" customFormat="1">
      <c r="BN201" s="139"/>
    </row>
    <row r="202" spans="66:66" s="135" customFormat="1">
      <c r="BN202" s="139"/>
    </row>
    <row r="203" spans="66:66" s="135" customFormat="1">
      <c r="BN203" s="139"/>
    </row>
    <row r="204" spans="66:66" s="135" customFormat="1">
      <c r="BN204" s="139"/>
    </row>
    <row r="205" spans="66:66" s="135" customFormat="1">
      <c r="BN205" s="139"/>
    </row>
    <row r="206" spans="66:66" s="135" customFormat="1">
      <c r="BN206" s="139"/>
    </row>
    <row r="207" spans="66:66" s="135" customFormat="1">
      <c r="BN207" s="139"/>
    </row>
    <row r="208" spans="66:66" s="135" customFormat="1">
      <c r="BN208" s="139"/>
    </row>
    <row r="209" spans="66:66" s="135" customFormat="1">
      <c r="BN209" s="139"/>
    </row>
    <row r="210" spans="66:66" s="135" customFormat="1">
      <c r="BN210" s="139"/>
    </row>
    <row r="211" spans="66:66" s="135" customFormat="1">
      <c r="BN211" s="139"/>
    </row>
    <row r="212" spans="66:66" s="135" customFormat="1">
      <c r="BN212" s="139"/>
    </row>
    <row r="213" spans="66:66" s="135" customFormat="1">
      <c r="BN213" s="139"/>
    </row>
    <row r="214" spans="66:66" s="135" customFormat="1">
      <c r="BN214" s="139"/>
    </row>
    <row r="215" spans="66:66" s="135" customFormat="1">
      <c r="BN215" s="139"/>
    </row>
    <row r="216" spans="66:66" s="135" customFormat="1">
      <c r="BN216" s="139"/>
    </row>
    <row r="217" spans="66:66" s="135" customFormat="1">
      <c r="BN217" s="139"/>
    </row>
    <row r="218" spans="66:66" s="135" customFormat="1">
      <c r="BN218" s="139"/>
    </row>
    <row r="219" spans="66:66" s="135" customFormat="1">
      <c r="BN219" s="139"/>
    </row>
    <row r="220" spans="66:66" s="135" customFormat="1">
      <c r="BN220" s="139"/>
    </row>
    <row r="221" spans="66:66" s="135" customFormat="1">
      <c r="BN221" s="139"/>
    </row>
    <row r="222" spans="66:66" s="135" customFormat="1">
      <c r="BN222" s="139"/>
    </row>
    <row r="223" spans="66:66" s="135" customFormat="1">
      <c r="BN223" s="139"/>
    </row>
    <row r="224" spans="66:66" s="135" customFormat="1">
      <c r="BN224" s="139"/>
    </row>
    <row r="225" spans="66:66" s="135" customFormat="1">
      <c r="BN225" s="139"/>
    </row>
    <row r="226" spans="66:66" s="135" customFormat="1">
      <c r="BN226" s="139"/>
    </row>
    <row r="227" spans="66:66" s="135" customFormat="1">
      <c r="BN227" s="139"/>
    </row>
    <row r="228" spans="66:66" s="135" customFormat="1">
      <c r="BN228" s="139"/>
    </row>
    <row r="229" spans="66:66" s="135" customFormat="1">
      <c r="BN229" s="139"/>
    </row>
    <row r="230" spans="66:66" s="135" customFormat="1">
      <c r="BN230" s="139"/>
    </row>
    <row r="231" spans="66:66" s="135" customFormat="1">
      <c r="BN231" s="139"/>
    </row>
    <row r="232" spans="66:66" s="135" customFormat="1">
      <c r="BN232" s="139"/>
    </row>
    <row r="233" spans="66:66" s="135" customFormat="1">
      <c r="BN233" s="139"/>
    </row>
    <row r="234" spans="66:66" s="135" customFormat="1">
      <c r="BN234" s="139"/>
    </row>
    <row r="235" spans="66:66" s="135" customFormat="1">
      <c r="BN235" s="139"/>
    </row>
    <row r="236" spans="66:66" s="135" customFormat="1">
      <c r="BN236" s="139"/>
    </row>
    <row r="237" spans="66:66" s="135" customFormat="1">
      <c r="BN237" s="139"/>
    </row>
    <row r="238" spans="66:66" s="135" customFormat="1">
      <c r="BN238" s="139"/>
    </row>
    <row r="239" spans="66:66" s="135" customFormat="1">
      <c r="BN239" s="139"/>
    </row>
    <row r="240" spans="66:66" s="135" customFormat="1">
      <c r="BN240" s="139"/>
    </row>
    <row r="241" spans="66:66" s="135" customFormat="1">
      <c r="BN241" s="139"/>
    </row>
    <row r="242" spans="66:66" s="135" customFormat="1">
      <c r="BN242" s="139"/>
    </row>
    <row r="243" spans="66:66" s="135" customFormat="1">
      <c r="BN243" s="139"/>
    </row>
  </sheetData>
  <sheetProtection password="CC86" sheet="1" objects="1" scenarios="1"/>
  <customSheetViews>
    <customSheetView guid="{2DAA1D84-496C-43B3-9B3D-F6443FDB70D2}" scale="90" topLeftCell="A16">
      <selection activeCell="C30" sqref="C30"/>
      <pageMargins left="0.7" right="0.7" top="0.75" bottom="0.75" header="0.3" footer="0.3"/>
      <pageSetup paperSize="9" orientation="portrait" verticalDpi="0" r:id="rId1"/>
    </customSheetView>
    <customSheetView guid="{4795D392-B56F-435A-BCD0-DB99C7E0A0B0}" scale="90">
      <selection activeCell="F6" sqref="F6"/>
      <pageMargins left="0.7" right="0.7" top="0.75" bottom="0.75" header="0.3" footer="0.3"/>
      <pageSetup paperSize="9" orientation="portrait" verticalDpi="0" r:id="rId2"/>
    </customSheetView>
  </customSheetViews>
  <mergeCells count="3">
    <mergeCell ref="B20:C21"/>
    <mergeCell ref="C1:F1"/>
    <mergeCell ref="D2:E2"/>
  </mergeCells>
  <dataValidations count="4">
    <dataValidation type="list" allowBlank="1" showInputMessage="1" showErrorMessage="1" sqref="E65 E98 E130">
      <formula1>חודשים</formula1>
    </dataValidation>
    <dataValidation type="list" allowBlank="1" showInputMessage="1" showErrorMessage="1" sqref="D65 D93 D96:D98 D128:D130">
      <formula1>שנה</formula1>
    </dataValidation>
    <dataValidation type="list" allowBlank="1" showInputMessage="1" showErrorMessage="1" sqref="F65 F98 F130">
      <formula1>יום_</formula1>
    </dataValidation>
    <dataValidation type="decimal" operator="greaterThanOrEqual" allowBlank="1" showInputMessage="1" showErrorMessage="1" sqref="J15:K17">
      <formula1>אפס</formula1>
    </dataValidation>
  </dataValidations>
  <hyperlinks>
    <hyperlink ref="B31" location="'2. מיזוג מבנים'!A1" display="מיזוג מבנים"/>
    <hyperlink ref="B32" location="'3. תאורה'!A1" display="תאורה"/>
    <hyperlink ref="B33" location="'4. חימום מים'!A1" display="חימום מים"/>
    <hyperlink ref="B34" location="'5. מנועים'!A1" display="מנועים"/>
    <hyperlink ref="B35" location="'6. כללי'!A1" display="כללי"/>
    <hyperlink ref="B30" location="'1. פרטים כלליים ועלויות'!A1" display="פרטים כלליים ועלויות"/>
    <hyperlink ref="B36" location="'7. ייצור חשמל'!A1" display="ייצור חשמל"/>
    <hyperlink ref="B37" location="'8.חיסכון כלכלי'!A1" display="חיסכון כלכלי"/>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P136"/>
  <sheetViews>
    <sheetView rightToLeft="1" zoomScale="90" zoomScaleNormal="90" workbookViewId="0">
      <selection activeCell="A3" sqref="A3"/>
    </sheetView>
  </sheetViews>
  <sheetFormatPr defaultColWidth="9" defaultRowHeight="14.25"/>
  <cols>
    <col min="1" max="1" width="5.375" style="133" customWidth="1"/>
    <col min="2" max="2" width="32.125" style="133" customWidth="1"/>
    <col min="3" max="3" width="28.25" style="168" customWidth="1"/>
    <col min="4" max="4" width="22.125" style="168" customWidth="1"/>
    <col min="5" max="5" width="20.625" style="168" customWidth="1"/>
    <col min="6" max="6" width="24.375" style="168" customWidth="1"/>
    <col min="7" max="7" width="17.375" style="168" customWidth="1"/>
    <col min="8" max="8" width="24.375" style="168" customWidth="1"/>
    <col min="9" max="9" width="19.25" style="168" customWidth="1"/>
    <col min="10" max="12" width="19.25" style="133" customWidth="1"/>
    <col min="13" max="13" width="20.875" style="133" customWidth="1"/>
    <col min="14" max="14" width="13.875" style="133" customWidth="1"/>
    <col min="15" max="15" width="28.375" style="168" customWidth="1"/>
    <col min="16" max="16" width="11" style="168" customWidth="1"/>
    <col min="17" max="17" width="34.625" style="168" customWidth="1"/>
    <col min="18" max="18" width="26.25" style="168" customWidth="1"/>
    <col min="19" max="19" width="29.625" style="168" customWidth="1"/>
    <col min="20" max="20" width="18.125" style="168" customWidth="1"/>
    <col min="21" max="26" width="29.375" style="168" customWidth="1"/>
    <col min="27" max="27" width="10.625" style="168" customWidth="1"/>
    <col min="28" max="28" width="29.875" style="168" customWidth="1"/>
    <col min="29" max="29" width="14.625" style="168" customWidth="1"/>
    <col min="30" max="30" width="28.25" style="168" customWidth="1"/>
    <col min="31" max="31" width="20.375" style="168" customWidth="1"/>
    <col min="32" max="32" width="29.375" style="168" customWidth="1"/>
    <col min="33" max="33" width="20.75" style="168" customWidth="1"/>
    <col min="34" max="34" width="16.625" style="168" customWidth="1"/>
    <col min="35" max="35" width="15.625" style="168" customWidth="1"/>
    <col min="36" max="36" width="18.75" style="168" customWidth="1"/>
    <col min="37" max="37" width="20.875" style="168" customWidth="1"/>
    <col min="38" max="38" width="27.125" style="168" customWidth="1"/>
    <col min="39" max="39" width="27" style="168" customWidth="1"/>
    <col min="40" max="40" width="18.25" style="168" customWidth="1"/>
    <col min="41" max="41" width="23.375" style="168" customWidth="1"/>
    <col min="42" max="42" width="20.25" style="168" customWidth="1"/>
    <col min="43" max="43" width="20.125" style="168" customWidth="1"/>
    <col min="44" max="44" width="16.375" style="168" customWidth="1"/>
    <col min="45" max="45" width="24.875" style="168" customWidth="1"/>
    <col min="46" max="46" width="14.375" style="168" customWidth="1"/>
    <col min="47" max="47" width="28.75" style="168" customWidth="1"/>
    <col min="48" max="48" width="19.125" style="168" customWidth="1"/>
    <col min="49" max="49" width="20.875" style="168" customWidth="1"/>
    <col min="50" max="50" width="22.375" style="168" customWidth="1"/>
    <col min="51" max="51" width="25.875" style="168" customWidth="1"/>
    <col min="52" max="52" width="21.875" style="168" customWidth="1"/>
    <col min="53" max="53" width="25.125" style="168" customWidth="1"/>
    <col min="54" max="54" width="22" style="168" bestFit="1" customWidth="1"/>
    <col min="55" max="55" width="11.75" style="168" customWidth="1"/>
    <col min="56" max="56" width="27.375" style="168" customWidth="1"/>
    <col min="57" max="57" width="22.375" style="168" customWidth="1"/>
    <col min="58" max="58" width="26.25" style="168" customWidth="1"/>
    <col min="59" max="59" width="20.875" style="168" customWidth="1"/>
    <col min="60" max="61" width="26.375" style="168" customWidth="1"/>
    <col min="62" max="62" width="15.375" style="168" customWidth="1"/>
    <col min="63" max="63" width="11.25" style="168" customWidth="1"/>
    <col min="64" max="64" width="13.25" style="168" customWidth="1"/>
    <col min="65" max="65" width="11" style="168" customWidth="1"/>
    <col min="66" max="66" width="22" style="169" bestFit="1" customWidth="1"/>
    <col min="67" max="67" width="13.75" style="168" customWidth="1"/>
    <col min="68" max="68" width="26.375" style="168" customWidth="1"/>
    <col min="69" max="69" width="14.875" style="168" customWidth="1"/>
    <col min="70" max="70" width="13.75" style="168" customWidth="1"/>
    <col min="71" max="71" width="14.375" style="168" customWidth="1"/>
    <col min="72" max="72" width="17.75" style="168" customWidth="1"/>
    <col min="73" max="73" width="20.875" style="168" customWidth="1"/>
    <col min="74" max="74" width="12.125" style="168" customWidth="1"/>
    <col min="75" max="75" width="14.375" style="168" customWidth="1"/>
    <col min="76" max="76" width="20.375" style="168" customWidth="1"/>
    <col min="77" max="77" width="15.125" style="168" customWidth="1"/>
    <col min="78" max="78" width="22" style="168" bestFit="1" customWidth="1"/>
    <col min="79" max="79" width="13.375" style="168" customWidth="1"/>
    <col min="80" max="80" width="20" style="168" customWidth="1"/>
    <col min="81" max="81" width="12.25" style="168" customWidth="1"/>
    <col min="82" max="82" width="15.625" style="168" customWidth="1"/>
    <col min="83" max="83" width="26" style="168" customWidth="1"/>
    <col min="84" max="84" width="14.625" style="168" customWidth="1"/>
    <col min="85" max="85" width="20.875" style="168" customWidth="1"/>
    <col min="86" max="86" width="11.625" style="168" customWidth="1"/>
    <col min="87" max="87" width="20.125" style="168" bestFit="1" customWidth="1"/>
    <col min="88" max="88" width="9" style="168"/>
    <col min="89" max="89" width="11.75" style="168" bestFit="1" customWidth="1"/>
    <col min="90" max="90" width="22" style="168" bestFit="1" customWidth="1"/>
    <col min="91" max="93" width="9" style="168"/>
    <col min="94" max="94" width="13.375" style="168" customWidth="1"/>
    <col min="95" max="95" width="13.125" style="168" customWidth="1"/>
    <col min="96" max="96" width="10.375" style="168" customWidth="1"/>
    <col min="97" max="97" width="20.875" style="168" customWidth="1"/>
    <col min="98" max="98" width="9" style="168" customWidth="1"/>
    <col min="99" max="99" width="20.125" style="168" bestFit="1" customWidth="1"/>
    <col min="100" max="100" width="9" style="168"/>
    <col min="101" max="101" width="11.75" style="168" bestFit="1" customWidth="1"/>
    <col min="102" max="102" width="22" style="168" bestFit="1" customWidth="1"/>
    <col min="103" max="105" width="9" style="168"/>
    <col min="106" max="106" width="13.375" style="168" customWidth="1"/>
    <col min="107" max="107" width="13.125" style="168" customWidth="1"/>
    <col min="108" max="108" width="10.375" style="168" customWidth="1"/>
    <col min="109" max="109" width="20.875" style="168" customWidth="1"/>
    <col min="110" max="110" width="9" style="168" customWidth="1"/>
    <col min="111" max="111" width="20.125" style="168" bestFit="1" customWidth="1"/>
    <col min="112" max="112" width="9" style="168"/>
    <col min="113" max="113" width="11.75" style="168" bestFit="1" customWidth="1"/>
    <col min="114" max="114" width="22" style="168" bestFit="1" customWidth="1"/>
    <col min="115" max="117" width="9" style="168"/>
    <col min="118" max="118" width="13.375" style="168" customWidth="1"/>
    <col min="119" max="119" width="20.125" style="168" customWidth="1"/>
    <col min="120" max="120" width="10.375" style="168" customWidth="1"/>
    <col min="121" max="121" width="20.875" style="168" customWidth="1"/>
    <col min="122" max="122" width="9" style="168" customWidth="1"/>
    <col min="123" max="16384" width="9" style="168"/>
  </cols>
  <sheetData>
    <row r="1" spans="1:302" s="114" customFormat="1" ht="39.75" customHeight="1">
      <c r="C1" s="1020" t="s">
        <v>339</v>
      </c>
      <c r="D1" s="1058"/>
      <c r="E1" s="1058"/>
      <c r="F1" s="1058"/>
    </row>
    <row r="2" spans="1:302" s="114" customFormat="1" ht="88.5" customHeight="1">
      <c r="C2" s="115"/>
      <c r="D2" s="1022" t="s">
        <v>2598</v>
      </c>
      <c r="E2" s="1022"/>
      <c r="F2" s="116"/>
    </row>
    <row r="3" spans="1:302" s="118" customFormat="1" ht="51" customHeight="1">
      <c r="A3" s="122" t="s">
        <v>2756</v>
      </c>
      <c r="B3" s="117"/>
      <c r="C3" s="117"/>
      <c r="D3" s="117"/>
    </row>
    <row r="4" spans="1:302" s="128" customFormat="1" ht="14.25" customHeight="1">
      <c r="A4" s="126"/>
      <c r="B4" s="117"/>
      <c r="C4" s="117"/>
      <c r="D4" s="117"/>
      <c r="E4" s="118"/>
      <c r="F4" s="811" t="s">
        <v>41</v>
      </c>
      <c r="G4" s="140" t="s">
        <v>33</v>
      </c>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row>
    <row r="5" spans="1:302" s="128" customFormat="1" ht="14.25" customHeight="1">
      <c r="A5" s="126"/>
      <c r="B5" s="117"/>
      <c r="C5" s="117"/>
      <c r="D5" s="117"/>
      <c r="E5" s="118"/>
      <c r="F5" s="118"/>
      <c r="G5" s="141" t="s">
        <v>34</v>
      </c>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row>
    <row r="6" spans="1:302" s="135" customFormat="1" ht="18">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c r="IW6" s="133"/>
      <c r="IX6" s="133"/>
      <c r="IY6" s="133"/>
      <c r="IZ6" s="133"/>
      <c r="JA6" s="133"/>
      <c r="JB6" s="133"/>
      <c r="JC6" s="133"/>
      <c r="JD6" s="133"/>
      <c r="JE6" s="133"/>
      <c r="JF6" s="133"/>
      <c r="JG6" s="133"/>
      <c r="JH6" s="133"/>
      <c r="JI6" s="133"/>
      <c r="JJ6" s="133"/>
      <c r="JK6" s="133"/>
      <c r="JL6" s="133"/>
      <c r="JM6" s="133"/>
      <c r="JN6" s="133"/>
      <c r="JO6" s="133"/>
      <c r="JP6" s="133"/>
      <c r="JQ6" s="133"/>
      <c r="JR6" s="133"/>
      <c r="JS6" s="133"/>
      <c r="JT6" s="133"/>
      <c r="JU6" s="133"/>
      <c r="JV6" s="133"/>
      <c r="JW6" s="134"/>
      <c r="JX6" s="134"/>
      <c r="JY6" s="134"/>
      <c r="JZ6" s="134"/>
      <c r="KA6" s="134"/>
      <c r="KB6" s="134"/>
      <c r="KC6" s="134"/>
      <c r="KD6" s="134"/>
      <c r="KE6" s="134"/>
      <c r="KF6" s="134"/>
      <c r="KG6" s="134"/>
      <c r="KH6" s="134"/>
      <c r="KI6" s="134"/>
      <c r="KJ6" s="134"/>
      <c r="KK6" s="134"/>
      <c r="KL6" s="134"/>
      <c r="KM6" s="134"/>
      <c r="KN6" s="134"/>
      <c r="KO6" s="134"/>
      <c r="KP6" s="134"/>
    </row>
    <row r="7" spans="1:302" s="133" customFormat="1" ht="18">
      <c r="A7" s="812"/>
      <c r="B7" s="813" t="s">
        <v>746</v>
      </c>
      <c r="C7" s="812"/>
      <c r="D7" s="812"/>
      <c r="E7" s="812"/>
      <c r="F7" s="812"/>
      <c r="G7" s="812"/>
      <c r="H7" s="812"/>
      <c r="I7" s="812"/>
      <c r="J7" s="812"/>
      <c r="K7" s="812"/>
      <c r="L7" s="812"/>
      <c r="M7" s="812"/>
      <c r="N7" s="812"/>
      <c r="O7" s="812"/>
      <c r="P7" s="812"/>
      <c r="Q7" s="812"/>
      <c r="R7" s="812"/>
      <c r="S7" s="812"/>
      <c r="T7" s="812"/>
      <c r="U7" s="812"/>
      <c r="V7" s="812"/>
      <c r="W7" s="812"/>
      <c r="X7" s="812"/>
      <c r="Y7" s="812"/>
      <c r="Z7" s="812"/>
      <c r="BN7" s="174"/>
    </row>
    <row r="8" spans="1:302" s="133" customForma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BN8" s="174"/>
    </row>
    <row r="9" spans="1:302" ht="18">
      <c r="A9" s="711"/>
      <c r="B9" s="814" t="s">
        <v>542</v>
      </c>
      <c r="C9" s="118"/>
      <c r="D9" s="118"/>
      <c r="E9" s="711"/>
      <c r="F9" s="711"/>
      <c r="G9" s="711"/>
      <c r="H9" s="711"/>
      <c r="I9" s="711"/>
      <c r="J9" s="711"/>
      <c r="K9" s="711"/>
      <c r="L9" s="711"/>
      <c r="M9" s="711"/>
      <c r="N9" s="711"/>
      <c r="O9" s="711"/>
      <c r="P9" s="711"/>
      <c r="Q9" s="711"/>
      <c r="R9" s="711"/>
      <c r="S9" s="711"/>
      <c r="T9" s="711"/>
      <c r="U9" s="711"/>
      <c r="V9" s="711"/>
      <c r="W9" s="711"/>
      <c r="X9" s="711"/>
      <c r="Y9" s="711"/>
      <c r="Z9" s="711"/>
    </row>
    <row r="10" spans="1:302">
      <c r="A10" s="711"/>
      <c r="B10" s="118"/>
      <c r="C10" s="118"/>
      <c r="D10" s="118"/>
      <c r="E10" s="711"/>
      <c r="F10" s="711"/>
      <c r="G10" s="711"/>
      <c r="H10" s="711"/>
      <c r="I10" s="711"/>
      <c r="J10" s="711"/>
      <c r="K10" s="711"/>
      <c r="L10" s="711"/>
      <c r="M10" s="711"/>
      <c r="N10" s="711"/>
      <c r="O10" s="711"/>
      <c r="P10" s="711"/>
      <c r="Q10" s="711"/>
      <c r="R10" s="711"/>
      <c r="S10" s="711"/>
      <c r="T10" s="711"/>
      <c r="U10" s="711"/>
      <c r="V10" s="711"/>
      <c r="W10" s="711"/>
      <c r="X10" s="711"/>
      <c r="Y10" s="711"/>
      <c r="Z10" s="711"/>
    </row>
    <row r="11" spans="1:302" ht="45">
      <c r="A11" s="711"/>
      <c r="B11" s="815"/>
      <c r="C11" s="816" t="s">
        <v>634</v>
      </c>
      <c r="D11" s="817" t="s">
        <v>221</v>
      </c>
      <c r="E11" s="817" t="s">
        <v>497</v>
      </c>
      <c r="F11" s="816" t="s">
        <v>644</v>
      </c>
      <c r="G11" s="817" t="s">
        <v>245</v>
      </c>
      <c r="H11" s="817" t="s">
        <v>498</v>
      </c>
      <c r="I11" s="711"/>
      <c r="J11" s="711"/>
      <c r="K11" s="711"/>
      <c r="L11" s="711"/>
      <c r="M11" s="711"/>
      <c r="N11" s="711"/>
      <c r="O11" s="711"/>
      <c r="P11" s="711"/>
      <c r="Q11" s="711"/>
      <c r="R11" s="711"/>
      <c r="S11" s="711"/>
      <c r="T11" s="711"/>
      <c r="U11" s="711"/>
      <c r="BI11" s="169"/>
      <c r="BN11" s="168"/>
    </row>
    <row r="12" spans="1:302" ht="42.75">
      <c r="A12" s="711"/>
      <c r="B12" s="818" t="s">
        <v>364</v>
      </c>
      <c r="C12" s="819" t="str">
        <f>IF('4. חימום מים'!G133=0,"תא זה יעודכן אוטומטית",SUM('4. חימום מים'!G133:G138))</f>
        <v>תא זה יעודכן אוטומטית</v>
      </c>
      <c r="D12" s="819" t="str">
        <f>'4. חימום מים'!C148</f>
        <v>תא זה יעודכן אוטומטית עם מילוי סעיפים: 4.2 ו- 4.3</v>
      </c>
      <c r="E12" s="819" t="str">
        <f>'4. חימום מים'!C151</f>
        <v>תא זה יעודכן אוטומטית עם מילוי סעיפים: 2.7, 4.2 ו- 4.3</v>
      </c>
      <c r="F12" s="819" t="str">
        <f>IF('4. חימום מים'!G141=0,"תא זה יעודכן אוטומטית",SUM('4. חימום מים'!G141:G146))</f>
        <v>תא זה יעודכן אוטומטית</v>
      </c>
      <c r="G12" s="819" t="str">
        <f>'4. חימום מים'!E148</f>
        <v>תא זה יעודכן אוטומטית עם מילוי סעיפים: 4.2 ו- 4.3</v>
      </c>
      <c r="H12" s="819" t="str">
        <f>'4. חימום מים'!E151</f>
        <v>תא זה יעודכן אוטומטית עם מילוי סעיפים: 2.7, 4.2 ו- 4.3</v>
      </c>
      <c r="I12" s="711"/>
      <c r="J12" s="711"/>
      <c r="K12" s="711"/>
      <c r="L12" s="711"/>
      <c r="M12" s="711"/>
      <c r="N12" s="711"/>
      <c r="O12" s="711"/>
      <c r="P12" s="711"/>
      <c r="Q12" s="711"/>
      <c r="R12" s="711"/>
      <c r="S12" s="711"/>
      <c r="T12" s="711"/>
      <c r="U12" s="711"/>
      <c r="BI12" s="169"/>
      <c r="BN12" s="168"/>
    </row>
    <row r="13" spans="1:302" ht="42.75">
      <c r="A13" s="711"/>
      <c r="B13" s="818" t="s">
        <v>365</v>
      </c>
      <c r="C13" s="820" t="s">
        <v>595</v>
      </c>
      <c r="D13" s="821" t="str">
        <f>'3. תאורה'!C62</f>
        <v>תא זה יעודכן אוטומטית עם מילוי סעיפים: 3.1 ו- 3.2</v>
      </c>
      <c r="E13" s="821" t="str">
        <f>'3. תאורה'!C67</f>
        <v>תא זה יעודכן אוטומטית עם מילוי סעיפים:3.1 ו- 3.2</v>
      </c>
      <c r="F13" s="820" t="s">
        <v>595</v>
      </c>
      <c r="G13" s="821" t="str">
        <f>'3. תאורה'!E62</f>
        <v>תא זה יעודכן אוטומטית עם מילוי סעיפים: 3.1 ו- 3.2</v>
      </c>
      <c r="H13" s="821" t="str">
        <f>'3. תאורה'!E67</f>
        <v>תא זה יעודכן אוטומטית עם מילוי סעיפים:3.1 ו- 3.2</v>
      </c>
      <c r="I13" s="711"/>
      <c r="J13" s="711"/>
      <c r="K13" s="711"/>
      <c r="L13" s="711"/>
      <c r="M13" s="711"/>
      <c r="N13" s="711"/>
      <c r="O13" s="711"/>
      <c r="P13" s="711"/>
      <c r="Q13" s="711"/>
      <c r="R13" s="711"/>
      <c r="S13" s="711"/>
      <c r="T13" s="711"/>
      <c r="U13" s="711"/>
      <c r="V13" s="711"/>
      <c r="BJ13" s="169"/>
      <c r="BN13" s="168"/>
    </row>
    <row r="14" spans="1:302" ht="42.75">
      <c r="A14" s="711"/>
      <c r="B14" s="818" t="s">
        <v>366</v>
      </c>
      <c r="C14" s="821" t="str">
        <f>'5. מנועים'!C93</f>
        <v xml:space="preserve"> תא זה יעודכן אוטומטית עם מילוי סעיף 5.1 ונתוני יחידת תפוקה</v>
      </c>
      <c r="D14" s="821" t="str">
        <f>'5. מנועים'!C158</f>
        <v>תא זה יעודכן אוטומטית עם מילוי סעיפים: 5.1 ו- 5.2</v>
      </c>
      <c r="E14" s="821" t="str">
        <f>'5. מנועים'!C163</f>
        <v>תא זה יעודכן אוטומטית עם מילוי סעיפים: 1.7, 5.1 ו- 5.2</v>
      </c>
      <c r="F14" s="821" t="str">
        <f>'5. מנועים'!E93</f>
        <v>תא זה יעודכן אוטומטית עם מילוי סעיף 5.1 ונתוני יחידת תפוקה</v>
      </c>
      <c r="G14" s="821" t="str">
        <f>'5. מנועים'!E158</f>
        <v>תא זה יעודכן אוטומטית עם מילוי סעיפים: 5.1 ו- 5.2</v>
      </c>
      <c r="H14" s="821" t="str">
        <f>'5. מנועים'!E163</f>
        <v>תא זה יעודכן אוטומטית עם מילוי סעיפים: 1.7, 5.1 ו- 5.2</v>
      </c>
      <c r="I14" s="711"/>
      <c r="J14" s="711"/>
      <c r="K14" s="711"/>
      <c r="L14" s="711"/>
      <c r="M14" s="711"/>
      <c r="N14" s="711"/>
      <c r="O14" s="711"/>
      <c r="P14" s="711"/>
      <c r="Q14" s="711"/>
      <c r="R14" s="711"/>
      <c r="S14" s="711"/>
      <c r="T14" s="711"/>
      <c r="U14" s="711"/>
      <c r="V14" s="711"/>
      <c r="BJ14" s="169"/>
      <c r="BN14" s="168"/>
    </row>
    <row r="15" spans="1:302" ht="42.75">
      <c r="A15" s="711"/>
      <c r="B15" s="818" t="s">
        <v>367</v>
      </c>
      <c r="C15" s="821" t="str">
        <f>'2. מיזוג מבנים'!C86</f>
        <v>תא זה יעודכן אוטומטית עם מילוי סעיף 2.1</v>
      </c>
      <c r="D15" s="821" t="str">
        <f>'2. מיזוג מבנים'!C117</f>
        <v>תא זה יעודכן אוטומטית עם מילוי סעיפים: 2.1 ו- 2.2</v>
      </c>
      <c r="E15" s="821" t="str">
        <f>'2. מיזוג מבנים'!C121</f>
        <v>תא זה יעודכן אוטומטית עם מילוי סעיפים: 2.1 ו- 2.2</v>
      </c>
      <c r="F15" s="821" t="str">
        <f>'2. מיזוג מבנים'!E86</f>
        <v>תא זה יעודכן אוטומטית עם מילוי סעיף 2.1</v>
      </c>
      <c r="G15" s="821" t="str">
        <f>'2. מיזוג מבנים'!E117</f>
        <v>תא זה יעודכן אוטומטית עם מילוי סעיפים: 2.1 ו- 2.2</v>
      </c>
      <c r="H15" s="821" t="str">
        <f>'2. מיזוג מבנים'!E121</f>
        <v>תא זה יעודכן אוטומטית עם מילוי סעיפים 2.1 ו- 2.2</v>
      </c>
      <c r="I15" s="711"/>
      <c r="J15" s="711"/>
      <c r="K15" s="711"/>
      <c r="L15" s="711"/>
      <c r="M15" s="711"/>
      <c r="N15" s="711"/>
      <c r="O15" s="711"/>
      <c r="P15" s="711"/>
      <c r="Q15" s="711"/>
      <c r="R15" s="711"/>
      <c r="S15" s="711"/>
      <c r="T15" s="711"/>
      <c r="U15" s="711"/>
      <c r="V15" s="711"/>
      <c r="BJ15" s="169"/>
      <c r="BN15" s="168"/>
    </row>
    <row r="16" spans="1:302" ht="42.75">
      <c r="A16" s="711"/>
      <c r="B16" s="818" t="s">
        <v>543</v>
      </c>
      <c r="C16" s="822" t="s">
        <v>595</v>
      </c>
      <c r="D16" s="821" t="str">
        <f>'7. ייצור חשמל'!C51</f>
        <v>תא זה יעודכן אוטומטית עם מילוי סעיף 7.2</v>
      </c>
      <c r="E16" s="821" t="str">
        <f>'7. ייצור חשמל'!C56</f>
        <v>תא זה יעודכן אוטומטית עם מילוי סעיף 7.2</v>
      </c>
      <c r="F16" s="822" t="s">
        <v>595</v>
      </c>
      <c r="G16" s="821" t="str">
        <f>'7. ייצור חשמל'!E51</f>
        <v>תא זה יעודכן אוטומטית עם מילוי סעיף 7.2</v>
      </c>
      <c r="H16" s="821" t="str">
        <f>'7. ייצור חשמל'!E56</f>
        <v>תא זה יעודכן אוטומטית עם מילוי סעיף 7.2</v>
      </c>
      <c r="I16" s="711"/>
      <c r="J16" s="711"/>
      <c r="K16" s="711"/>
      <c r="L16" s="711"/>
      <c r="M16" s="711"/>
      <c r="N16" s="711"/>
      <c r="O16" s="711"/>
      <c r="P16" s="711"/>
      <c r="Q16" s="711"/>
      <c r="R16" s="711"/>
      <c r="S16" s="711"/>
      <c r="T16" s="711"/>
      <c r="U16" s="711"/>
      <c r="V16" s="711"/>
      <c r="BJ16" s="169"/>
      <c r="BN16" s="168"/>
    </row>
    <row r="17" spans="1:66" ht="28.5">
      <c r="A17" s="711"/>
      <c r="B17" s="818" t="s">
        <v>368</v>
      </c>
      <c r="C17" s="821" t="str">
        <f>IF('6. כללי'!C60=0,"תא זה יעודכן אוטומטית",'6. כללי'!C60)</f>
        <v>תא זה יעודכן אוטומטית</v>
      </c>
      <c r="D17" s="821" t="str">
        <f>IF('6. כללי'!C104=0,"תא זה יעודכן אוטומטית",'6. כללי'!C104)</f>
        <v>תא זה יעודכן אוטומטית</v>
      </c>
      <c r="E17" s="821" t="str">
        <f>'6. כללי'!C109</f>
        <v>תא זה יעודכן אוטומטית עם מילוי סעיף 6.3</v>
      </c>
      <c r="F17" s="821" t="str">
        <f>IF('6. כללי'!F60=0,"תא זה יעודכן אוטומטית",'6. כללי'!F60)</f>
        <v>תא זה יעודכן אוטומטית</v>
      </c>
      <c r="G17" s="821" t="str">
        <f>IF('6. כללי'!F104=0,"תא זה יעודכן אוטומטית",'6. כללי'!F104)</f>
        <v>תא זה יעודכן אוטומטית</v>
      </c>
      <c r="H17" s="821" t="str">
        <f>'6. כללי'!F109</f>
        <v>תא זה יעודכן אוטומטית עם מילוי סעיף 6.3</v>
      </c>
      <c r="I17" s="711"/>
      <c r="J17" s="711"/>
      <c r="K17" s="711"/>
      <c r="L17" s="711"/>
      <c r="M17" s="711"/>
      <c r="N17" s="711"/>
      <c r="O17" s="711"/>
      <c r="P17" s="711"/>
      <c r="Q17" s="711"/>
      <c r="R17" s="711"/>
      <c r="S17" s="711"/>
      <c r="T17" s="711"/>
      <c r="U17" s="711"/>
      <c r="V17" s="711"/>
      <c r="W17" s="711"/>
      <c r="X17" s="711"/>
      <c r="Y17" s="711"/>
      <c r="Z17" s="711"/>
    </row>
    <row r="18" spans="1:66" ht="15">
      <c r="A18" s="711"/>
      <c r="B18" s="818" t="s">
        <v>242</v>
      </c>
      <c r="C18" s="823"/>
      <c r="D18" s="821">
        <f>SUM(D12:D17)</f>
        <v>0</v>
      </c>
      <c r="E18" s="821">
        <f>SUM(E12:E17)</f>
        <v>0</v>
      </c>
      <c r="F18" s="823"/>
      <c r="G18" s="821">
        <f>SUM(G12:G17)</f>
        <v>0</v>
      </c>
      <c r="H18" s="821">
        <f>SUM(H12:H17)</f>
        <v>0</v>
      </c>
      <c r="I18" s="711"/>
      <c r="J18" s="711"/>
      <c r="K18" s="711"/>
      <c r="L18" s="711"/>
      <c r="M18" s="711"/>
      <c r="N18" s="711"/>
      <c r="O18" s="711"/>
      <c r="P18" s="711"/>
      <c r="Q18" s="711"/>
      <c r="R18" s="711"/>
      <c r="S18" s="711"/>
      <c r="T18" s="711"/>
      <c r="U18" s="711"/>
      <c r="V18" s="711"/>
      <c r="W18" s="711"/>
      <c r="X18" s="711"/>
      <c r="Y18" s="711"/>
      <c r="Z18" s="711"/>
    </row>
    <row r="19" spans="1:66">
      <c r="A19" s="711"/>
      <c r="B19" s="118"/>
      <c r="C19" s="118"/>
      <c r="D19" s="118"/>
      <c r="E19" s="711"/>
      <c r="F19" s="711"/>
      <c r="G19" s="711"/>
      <c r="H19" s="711"/>
      <c r="I19" s="711"/>
      <c r="J19" s="711"/>
      <c r="K19" s="711"/>
      <c r="L19" s="711"/>
      <c r="M19" s="711"/>
      <c r="N19" s="711"/>
      <c r="O19" s="711"/>
      <c r="P19" s="711"/>
      <c r="Q19" s="711"/>
      <c r="R19" s="711"/>
      <c r="S19" s="711"/>
      <c r="T19" s="711"/>
      <c r="U19" s="711"/>
      <c r="V19" s="711"/>
      <c r="W19" s="711"/>
      <c r="X19" s="711"/>
      <c r="Y19" s="711"/>
      <c r="Z19" s="711"/>
    </row>
    <row r="20" spans="1:66" ht="15">
      <c r="A20" s="711"/>
      <c r="B20" s="242"/>
      <c r="C20" s="118"/>
      <c r="D20" s="118"/>
      <c r="E20" s="711"/>
      <c r="F20" s="711"/>
      <c r="G20" s="711"/>
      <c r="H20" s="711"/>
      <c r="I20" s="711"/>
      <c r="J20" s="711"/>
      <c r="K20" s="711"/>
      <c r="L20" s="711"/>
      <c r="M20" s="711"/>
      <c r="N20" s="711"/>
      <c r="O20" s="711"/>
      <c r="P20" s="711"/>
      <c r="Q20" s="711"/>
      <c r="R20" s="711"/>
      <c r="S20" s="711"/>
      <c r="T20" s="711"/>
      <c r="U20" s="711"/>
      <c r="V20" s="711"/>
      <c r="W20" s="711"/>
      <c r="X20" s="711"/>
      <c r="Y20" s="711"/>
      <c r="Z20" s="711"/>
    </row>
    <row r="21" spans="1:66" ht="18">
      <c r="A21" s="711"/>
      <c r="B21" s="814" t="s">
        <v>411</v>
      </c>
      <c r="C21" s="118"/>
      <c r="D21" s="118"/>
      <c r="E21" s="711"/>
      <c r="F21" s="711"/>
      <c r="G21" s="711"/>
      <c r="H21" s="711"/>
      <c r="I21" s="711"/>
      <c r="J21" s="711"/>
      <c r="K21" s="711"/>
      <c r="L21" s="711"/>
      <c r="M21" s="711"/>
      <c r="N21" s="711"/>
      <c r="O21" s="711"/>
      <c r="P21" s="711"/>
      <c r="Q21" s="711"/>
      <c r="R21" s="711"/>
      <c r="S21" s="711"/>
      <c r="T21" s="711"/>
      <c r="U21" s="711"/>
      <c r="V21" s="711"/>
      <c r="W21" s="711"/>
      <c r="X21" s="711"/>
      <c r="Y21" s="711"/>
      <c r="Z21" s="711"/>
    </row>
    <row r="22" spans="1:66" s="133" customFormat="1" ht="15" thickBot="1">
      <c r="A22" s="11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BN22" s="174"/>
    </row>
    <row r="23" spans="1:66" s="133" customFormat="1" ht="30">
      <c r="A23" s="712"/>
      <c r="B23" s="824"/>
      <c r="C23" s="825" t="s">
        <v>183</v>
      </c>
      <c r="D23" s="801" t="s">
        <v>462</v>
      </c>
      <c r="E23" s="712"/>
      <c r="F23" s="712"/>
      <c r="G23" s="712"/>
      <c r="H23" s="712"/>
      <c r="I23" s="712"/>
      <c r="J23" s="712"/>
      <c r="K23" s="712"/>
      <c r="L23" s="712"/>
      <c r="M23" s="712"/>
      <c r="N23" s="712"/>
      <c r="O23" s="712"/>
      <c r="P23" s="712"/>
      <c r="Q23" s="712"/>
      <c r="R23" s="712"/>
      <c r="S23" s="712"/>
      <c r="T23" s="712"/>
      <c r="U23" s="712"/>
      <c r="V23" s="712"/>
      <c r="W23" s="712"/>
      <c r="X23" s="712"/>
      <c r="Y23" s="712"/>
      <c r="Z23" s="712"/>
      <c r="BN23" s="174"/>
    </row>
    <row r="24" spans="1:66" s="133" customFormat="1">
      <c r="A24" s="711"/>
      <c r="B24" s="826" t="s">
        <v>376</v>
      </c>
      <c r="C24" s="488">
        <f>I46</f>
        <v>0</v>
      </c>
      <c r="D24" s="827">
        <f>I48</f>
        <v>0</v>
      </c>
      <c r="E24" s="711"/>
      <c r="F24" s="711"/>
      <c r="G24" s="711"/>
      <c r="H24" s="711"/>
      <c r="I24" s="711"/>
      <c r="J24" s="711"/>
      <c r="K24" s="711"/>
      <c r="L24" s="711"/>
      <c r="M24" s="711"/>
      <c r="N24" s="711"/>
      <c r="O24" s="711"/>
      <c r="P24" s="711"/>
      <c r="Q24" s="711"/>
      <c r="R24" s="711"/>
      <c r="S24" s="711"/>
      <c r="T24" s="711"/>
      <c r="U24" s="711"/>
      <c r="V24" s="711"/>
      <c r="W24" s="711"/>
      <c r="X24" s="711"/>
      <c r="Y24" s="711"/>
      <c r="Z24" s="711"/>
      <c r="BN24" s="174"/>
    </row>
    <row r="25" spans="1:66" s="133" customFormat="1">
      <c r="A25" s="711"/>
      <c r="B25" s="826" t="s">
        <v>374</v>
      </c>
      <c r="C25" s="488">
        <f>I66</f>
        <v>0</v>
      </c>
      <c r="D25" s="827">
        <f>I68</f>
        <v>0</v>
      </c>
      <c r="E25" s="711"/>
      <c r="F25" s="711"/>
      <c r="G25" s="711"/>
      <c r="H25" s="711"/>
      <c r="I25" s="711"/>
      <c r="J25" s="711"/>
      <c r="K25" s="711"/>
      <c r="L25" s="711"/>
      <c r="M25" s="711"/>
      <c r="N25" s="711"/>
      <c r="O25" s="711"/>
      <c r="P25" s="711"/>
      <c r="Q25" s="711"/>
      <c r="R25" s="711"/>
      <c r="S25" s="711"/>
      <c r="T25" s="711"/>
      <c r="U25" s="711"/>
      <c r="V25" s="711"/>
      <c r="W25" s="711"/>
      <c r="X25" s="711"/>
      <c r="Y25" s="711"/>
      <c r="Z25" s="711"/>
      <c r="BN25" s="174"/>
    </row>
    <row r="26" spans="1:66" s="133" customFormat="1" ht="15" thickBot="1">
      <c r="A26" s="711"/>
      <c r="B26" s="828" t="s">
        <v>375</v>
      </c>
      <c r="C26" s="829">
        <f>I86</f>
        <v>0</v>
      </c>
      <c r="D26" s="830">
        <f>I88</f>
        <v>0</v>
      </c>
      <c r="E26" s="711"/>
      <c r="F26" s="711"/>
      <c r="G26" s="711"/>
      <c r="H26" s="711"/>
      <c r="I26" s="711"/>
      <c r="J26" s="711"/>
      <c r="K26" s="711"/>
      <c r="L26" s="711"/>
      <c r="M26" s="711"/>
      <c r="N26" s="711"/>
      <c r="O26" s="711"/>
      <c r="P26" s="711"/>
      <c r="Q26" s="711"/>
      <c r="R26" s="711"/>
      <c r="S26" s="711"/>
      <c r="T26" s="711"/>
      <c r="U26" s="711"/>
      <c r="V26" s="711"/>
      <c r="W26" s="711"/>
      <c r="X26" s="711"/>
      <c r="Y26" s="711"/>
      <c r="Z26" s="711"/>
      <c r="BN26" s="174"/>
    </row>
    <row r="27" spans="1:66" ht="15" thickBot="1">
      <c r="A27" s="711"/>
      <c r="B27" s="831" t="s">
        <v>242</v>
      </c>
      <c r="C27" s="832">
        <f>SUM(C24:C25)</f>
        <v>0</v>
      </c>
      <c r="D27" s="833">
        <f>SUM(D24:D25)</f>
        <v>0</v>
      </c>
      <c r="E27" s="711"/>
      <c r="F27" s="711"/>
      <c r="G27" s="711"/>
      <c r="H27" s="711"/>
      <c r="I27" s="711"/>
      <c r="J27" s="711"/>
      <c r="K27" s="711"/>
      <c r="L27" s="711"/>
      <c r="M27" s="711"/>
      <c r="N27" s="711"/>
      <c r="O27" s="711"/>
      <c r="P27" s="711"/>
      <c r="Q27" s="711"/>
      <c r="R27" s="711"/>
      <c r="S27" s="711"/>
      <c r="T27" s="711"/>
      <c r="U27" s="711"/>
      <c r="V27" s="711"/>
      <c r="W27" s="711"/>
      <c r="X27" s="711"/>
      <c r="Y27" s="711"/>
      <c r="Z27" s="711"/>
    </row>
    <row r="28" spans="1:66">
      <c r="A28" s="711"/>
      <c r="B28" s="711"/>
      <c r="C28" s="711"/>
      <c r="D28" s="711"/>
      <c r="E28" s="711"/>
      <c r="F28" s="711"/>
      <c r="G28" s="711"/>
      <c r="H28" s="711"/>
      <c r="I28" s="711"/>
      <c r="J28" s="711"/>
      <c r="K28" s="711"/>
      <c r="L28" s="711"/>
      <c r="M28" s="711"/>
      <c r="N28" s="711"/>
      <c r="O28" s="711"/>
      <c r="P28" s="711"/>
      <c r="Q28" s="711"/>
      <c r="R28" s="711"/>
      <c r="S28" s="711"/>
      <c r="T28" s="711"/>
      <c r="U28" s="711"/>
      <c r="V28" s="711"/>
      <c r="W28" s="711"/>
      <c r="X28" s="711"/>
      <c r="Y28" s="711"/>
      <c r="Z28" s="711"/>
    </row>
    <row r="29" spans="1:66" ht="18">
      <c r="A29" s="711"/>
      <c r="B29" s="834" t="s">
        <v>521</v>
      </c>
      <c r="C29" s="711"/>
      <c r="D29" s="711"/>
      <c r="E29" s="711"/>
      <c r="F29" s="711"/>
      <c r="G29" s="711"/>
      <c r="H29" s="711"/>
      <c r="I29" s="711"/>
      <c r="J29" s="711"/>
      <c r="K29" s="711"/>
      <c r="L29" s="711"/>
      <c r="M29" s="711"/>
      <c r="N29" s="711"/>
      <c r="O29" s="711"/>
      <c r="P29" s="711"/>
      <c r="Q29" s="711"/>
      <c r="R29" s="711"/>
      <c r="S29" s="711"/>
      <c r="T29" s="711"/>
      <c r="U29" s="711"/>
      <c r="V29" s="711"/>
      <c r="W29" s="711"/>
      <c r="X29" s="711"/>
      <c r="Y29" s="711"/>
      <c r="Z29" s="711"/>
    </row>
    <row r="30" spans="1:66" ht="15" thickBot="1">
      <c r="A30" s="711"/>
      <c r="B30" s="711"/>
      <c r="C30" s="711"/>
      <c r="D30" s="711"/>
      <c r="E30" s="711"/>
      <c r="F30" s="711"/>
      <c r="G30" s="711"/>
      <c r="H30" s="711"/>
      <c r="I30" s="711"/>
      <c r="J30" s="711"/>
      <c r="K30" s="711"/>
      <c r="L30" s="711"/>
      <c r="M30" s="711"/>
      <c r="N30" s="711"/>
      <c r="O30" s="711"/>
      <c r="P30" s="711"/>
      <c r="Q30" s="711"/>
      <c r="R30" s="711"/>
      <c r="S30" s="711"/>
      <c r="T30" s="711"/>
      <c r="U30" s="711"/>
      <c r="V30" s="711"/>
      <c r="W30" s="711"/>
      <c r="X30" s="711"/>
      <c r="Y30" s="711"/>
      <c r="Z30" s="711"/>
    </row>
    <row r="31" spans="1:66" ht="15">
      <c r="A31" s="711"/>
      <c r="B31" s="824"/>
      <c r="C31" s="800" t="s">
        <v>360</v>
      </c>
      <c r="D31" s="825" t="s">
        <v>192</v>
      </c>
      <c r="E31" s="825" t="s">
        <v>214</v>
      </c>
      <c r="F31" s="825" t="s">
        <v>217</v>
      </c>
      <c r="G31" s="835" t="s">
        <v>242</v>
      </c>
      <c r="H31" s="711"/>
      <c r="I31" s="711"/>
      <c r="J31" s="711"/>
      <c r="K31" s="711"/>
      <c r="L31" s="711"/>
      <c r="M31" s="711"/>
      <c r="N31" s="711"/>
      <c r="O31" s="711"/>
      <c r="P31" s="711"/>
      <c r="Q31" s="711"/>
      <c r="R31" s="711"/>
      <c r="S31" s="711"/>
      <c r="T31" s="711"/>
      <c r="U31" s="711"/>
      <c r="V31" s="711"/>
      <c r="W31" s="711"/>
      <c r="X31" s="711"/>
      <c r="Y31" s="711"/>
      <c r="Z31" s="711"/>
    </row>
    <row r="32" spans="1:66">
      <c r="A32" s="711"/>
      <c r="B32" s="836" t="s">
        <v>56</v>
      </c>
      <c r="C32" s="837" t="s">
        <v>67</v>
      </c>
      <c r="D32" s="838">
        <f>I53</f>
        <v>0</v>
      </c>
      <c r="E32" s="838">
        <f>I69</f>
        <v>0</v>
      </c>
      <c r="F32" s="839">
        <f>J69</f>
        <v>0</v>
      </c>
      <c r="G32" s="840">
        <f>SUM(D32:F32)</f>
        <v>0</v>
      </c>
      <c r="H32" s="711"/>
      <c r="I32" s="711"/>
      <c r="J32" s="711"/>
      <c r="K32" s="711"/>
      <c r="L32" s="711"/>
      <c r="M32" s="711"/>
      <c r="N32" s="711"/>
      <c r="O32" s="711"/>
      <c r="P32" s="711"/>
      <c r="Q32" s="711"/>
      <c r="R32" s="711"/>
      <c r="S32" s="711"/>
      <c r="T32" s="711"/>
      <c r="U32" s="711"/>
      <c r="V32" s="711"/>
      <c r="W32" s="711"/>
      <c r="X32" s="711"/>
      <c r="Y32" s="711"/>
      <c r="Z32" s="711"/>
    </row>
    <row r="33" spans="1:67">
      <c r="A33" s="711"/>
      <c r="B33" s="711"/>
      <c r="C33" s="711"/>
      <c r="D33" s="711"/>
      <c r="E33" s="711"/>
      <c r="F33" s="711"/>
      <c r="G33" s="711"/>
      <c r="H33" s="711"/>
      <c r="I33" s="711"/>
      <c r="J33" s="711"/>
      <c r="K33" s="711"/>
      <c r="L33" s="711"/>
      <c r="M33" s="711"/>
      <c r="N33" s="711"/>
      <c r="O33" s="711"/>
      <c r="P33" s="711"/>
      <c r="Q33" s="711"/>
      <c r="R33" s="711"/>
      <c r="S33" s="711"/>
      <c r="T33" s="711"/>
      <c r="U33" s="711"/>
      <c r="V33" s="711"/>
      <c r="W33" s="711"/>
      <c r="X33" s="711"/>
      <c r="Y33" s="711"/>
      <c r="Z33" s="711"/>
    </row>
    <row r="34" spans="1:67" ht="18">
      <c r="A34" s="711"/>
      <c r="B34" s="814" t="s">
        <v>412</v>
      </c>
      <c r="C34" s="118"/>
      <c r="D34" s="118"/>
      <c r="E34" s="711"/>
      <c r="F34" s="711"/>
      <c r="G34" s="711"/>
      <c r="H34" s="711"/>
      <c r="I34" s="711"/>
      <c r="J34" s="711"/>
      <c r="K34" s="711"/>
      <c r="L34" s="711"/>
      <c r="M34" s="711"/>
      <c r="N34" s="711"/>
      <c r="O34" s="711"/>
      <c r="P34" s="711"/>
      <c r="Q34" s="711"/>
      <c r="R34" s="711"/>
      <c r="S34" s="711"/>
      <c r="T34" s="711"/>
      <c r="U34" s="711"/>
      <c r="V34" s="711"/>
      <c r="W34" s="711"/>
      <c r="X34" s="711"/>
      <c r="Y34" s="711"/>
      <c r="Z34" s="711"/>
    </row>
    <row r="35" spans="1:67">
      <c r="A35" s="711"/>
      <c r="B35" s="118"/>
      <c r="C35" s="118"/>
      <c r="D35" s="118"/>
      <c r="E35" s="711"/>
      <c r="F35" s="711"/>
      <c r="G35" s="711"/>
      <c r="H35" s="711"/>
      <c r="I35" s="711"/>
      <c r="J35" s="711"/>
      <c r="K35" s="711"/>
      <c r="L35" s="711"/>
      <c r="M35" s="711"/>
      <c r="N35" s="711"/>
      <c r="O35" s="711"/>
      <c r="P35" s="711"/>
      <c r="Q35" s="711"/>
      <c r="R35" s="711"/>
      <c r="S35" s="711"/>
      <c r="T35" s="711"/>
      <c r="U35" s="711"/>
      <c r="V35" s="711"/>
      <c r="W35" s="711"/>
      <c r="X35" s="711"/>
      <c r="Y35" s="711"/>
      <c r="Z35" s="711"/>
    </row>
    <row r="36" spans="1:67" ht="18">
      <c r="A36" s="711"/>
      <c r="B36" s="841" t="s">
        <v>376</v>
      </c>
      <c r="C36" s="118"/>
      <c r="D36" s="118"/>
      <c r="E36" s="118"/>
      <c r="F36" s="118"/>
      <c r="G36" s="118"/>
      <c r="H36" s="118"/>
      <c r="I36" s="711"/>
      <c r="J36" s="711"/>
      <c r="K36" s="711"/>
      <c r="L36" s="711"/>
      <c r="M36" s="711"/>
      <c r="N36" s="711"/>
      <c r="O36" s="711"/>
      <c r="P36" s="711"/>
      <c r="Q36" s="711"/>
      <c r="R36" s="711"/>
      <c r="S36" s="711"/>
      <c r="T36" s="711"/>
      <c r="U36" s="711"/>
      <c r="V36" s="711"/>
      <c r="W36" s="711"/>
      <c r="X36" s="711"/>
      <c r="Y36" s="711"/>
      <c r="Z36" s="711"/>
    </row>
    <row r="37" spans="1:67" ht="28.5">
      <c r="A37" s="711"/>
      <c r="B37" s="72" t="s">
        <v>373</v>
      </c>
      <c r="C37" s="842"/>
      <c r="D37" s="163"/>
      <c r="E37" s="118"/>
      <c r="F37" s="118"/>
      <c r="G37" s="118"/>
      <c r="H37" s="118"/>
      <c r="I37" s="118"/>
      <c r="J37" s="711"/>
      <c r="K37" s="711"/>
      <c r="L37" s="711"/>
      <c r="M37" s="711"/>
      <c r="N37" s="711"/>
      <c r="O37" s="711"/>
      <c r="P37" s="711"/>
      <c r="Q37" s="711"/>
      <c r="R37" s="711"/>
      <c r="S37" s="711"/>
      <c r="T37" s="711"/>
      <c r="U37" s="711"/>
      <c r="V37" s="711"/>
      <c r="W37" s="711"/>
      <c r="X37" s="711"/>
      <c r="Y37" s="711"/>
      <c r="Z37" s="711"/>
    </row>
    <row r="38" spans="1:67" ht="28.5">
      <c r="A38" s="118"/>
      <c r="B38" s="118"/>
      <c r="C38" s="843" t="s">
        <v>361</v>
      </c>
      <c r="D38" s="844" t="str">
        <f>IF('2. מיזוג מבנים'!C184&lt;&gt;"תא זה יתעדכן עם מילוי תקופת הדיווח",'2. מיזוג מבנים'!C184,IF('3. תאורה'!C126&lt;&gt;"תא זה יתעדכן עם מילוי תקופת הדיווח",'3. תאורה'!C126,IF('4. חימום מים'!C219&lt;&gt;"תא זה יתעדכן עם מילוי תקופת הדיווח",'4. חימום מים'!C219,IF('5. מנועים'!C224&lt;&gt;"תא זה יתעדכן עם מילוי תקופת הדיווח",'5. מנועים'!C224,('6. כללי'!C222)))))</f>
        <v>תא זה יתעדכן עם מילוי תקופת הדיווח</v>
      </c>
      <c r="E38" s="118"/>
      <c r="F38" s="845"/>
      <c r="G38" s="118"/>
      <c r="H38" s="118"/>
      <c r="I38" s="118"/>
      <c r="J38" s="118"/>
      <c r="K38" s="118"/>
      <c r="L38" s="118"/>
      <c r="M38" s="118"/>
      <c r="N38" s="118"/>
      <c r="O38" s="118"/>
      <c r="P38" s="118"/>
      <c r="Q38" s="118"/>
      <c r="R38" s="118"/>
      <c r="S38" s="118"/>
      <c r="T38" s="118"/>
      <c r="U38" s="118"/>
      <c r="V38" s="118"/>
      <c r="W38" s="118"/>
      <c r="X38" s="118"/>
      <c r="Y38" s="118"/>
      <c r="Z38" s="118"/>
    </row>
    <row r="39" spans="1:67" ht="28.5">
      <c r="A39" s="118"/>
      <c r="B39" s="118"/>
      <c r="C39" s="846" t="s">
        <v>362</v>
      </c>
      <c r="D39" s="844" t="str">
        <f>IF('2. מיזוג מבנים'!D184&lt;&gt;"תא זה יתעדכן עם מילוי תקופת הדיווח",'2. מיזוג מבנים'!D184,IF('3. תאורה'!D126&lt;&gt;"תא זה יתעדכן עם מילוי תקופת הדיווח",'3. תאורה'!D126,IF('4. חימום מים'!D219&lt;&gt;"תא זה יתעדכן עם מילוי תקופת הדיווח",'4. חימום מים'!D219,IF('5. מנועים'!D224&lt;&gt;"תא זה יתעדכן עם מילוי תקופת הדיווח",'5. מנועים'!D224,('6. כללי'!D222)))))</f>
        <v>תא זה יתעדכן עם מילוי תקופת הדיווח</v>
      </c>
      <c r="E39" s="118"/>
      <c r="F39" s="118"/>
      <c r="G39" s="118"/>
      <c r="H39" s="118"/>
      <c r="I39" s="118"/>
      <c r="J39" s="118"/>
      <c r="K39" s="118"/>
      <c r="L39" s="118"/>
      <c r="M39" s="118"/>
      <c r="N39" s="118"/>
      <c r="O39" s="118"/>
      <c r="P39" s="118"/>
      <c r="Q39" s="118"/>
      <c r="R39" s="118"/>
      <c r="S39" s="118"/>
      <c r="T39" s="118"/>
      <c r="U39" s="118"/>
      <c r="V39" s="118"/>
      <c r="W39" s="118"/>
      <c r="X39" s="118"/>
      <c r="Y39" s="118"/>
      <c r="Z39" s="118"/>
    </row>
    <row r="40" spans="1:67">
      <c r="A40" s="118"/>
      <c r="B40" s="119"/>
      <c r="C40" s="142"/>
      <c r="E40" s="118"/>
      <c r="F40" s="118"/>
      <c r="G40" s="118"/>
      <c r="H40" s="118"/>
      <c r="I40" s="119"/>
      <c r="J40" s="118"/>
      <c r="K40" s="118"/>
      <c r="L40" s="118"/>
      <c r="M40" s="118"/>
      <c r="N40" s="118"/>
      <c r="O40" s="118"/>
      <c r="P40" s="118"/>
      <c r="Q40" s="118"/>
      <c r="R40" s="118"/>
      <c r="S40" s="118"/>
      <c r="T40" s="118"/>
      <c r="U40" s="118"/>
      <c r="V40" s="118"/>
      <c r="W40" s="118"/>
      <c r="X40" s="118"/>
      <c r="Y40" s="118"/>
      <c r="Z40" s="118"/>
    </row>
    <row r="41" spans="1:67" ht="15">
      <c r="A41" s="118"/>
      <c r="B41" s="847" t="s">
        <v>363</v>
      </c>
      <c r="C41" s="142"/>
      <c r="D41" s="142"/>
      <c r="E41" s="164"/>
      <c r="G41" s="119"/>
      <c r="H41" s="119"/>
      <c r="I41" s="119"/>
      <c r="J41" s="118"/>
      <c r="K41" s="118"/>
      <c r="L41" s="118"/>
      <c r="M41" s="118"/>
      <c r="N41" s="118"/>
      <c r="O41" s="118"/>
      <c r="P41" s="118"/>
      <c r="Q41" s="118"/>
      <c r="R41" s="118"/>
      <c r="S41" s="118"/>
      <c r="T41" s="118"/>
      <c r="U41" s="118"/>
      <c r="V41" s="118"/>
      <c r="W41" s="118"/>
      <c r="X41" s="118"/>
      <c r="Y41" s="118"/>
      <c r="Z41" s="118"/>
    </row>
    <row r="42" spans="1:67" ht="15" thickBot="1">
      <c r="A42" s="118"/>
      <c r="B42" s="118"/>
      <c r="C42" s="142"/>
      <c r="D42" s="164"/>
      <c r="E42" s="164"/>
      <c r="F42" s="164"/>
      <c r="G42" s="118"/>
      <c r="H42" s="118"/>
      <c r="I42" s="118"/>
      <c r="J42" s="118"/>
      <c r="K42" s="118"/>
      <c r="L42" s="118"/>
      <c r="M42" s="118"/>
      <c r="N42" s="118"/>
      <c r="O42" s="118"/>
      <c r="P42" s="118"/>
      <c r="Q42" s="118"/>
      <c r="R42" s="118"/>
      <c r="S42" s="118"/>
      <c r="T42" s="118"/>
      <c r="U42" s="118"/>
      <c r="V42" s="118"/>
      <c r="W42" s="118"/>
      <c r="X42" s="118"/>
      <c r="Y42" s="118"/>
      <c r="Z42" s="118"/>
    </row>
    <row r="43" spans="1:67" ht="15">
      <c r="A43" s="118"/>
      <c r="B43" s="848"/>
      <c r="C43" s="825" t="s">
        <v>367</v>
      </c>
      <c r="D43" s="825" t="s">
        <v>365</v>
      </c>
      <c r="E43" s="825" t="s">
        <v>364</v>
      </c>
      <c r="F43" s="825" t="s">
        <v>366</v>
      </c>
      <c r="G43" s="825" t="s">
        <v>368</v>
      </c>
      <c r="H43" s="849" t="s">
        <v>543</v>
      </c>
      <c r="I43" s="835" t="s">
        <v>242</v>
      </c>
      <c r="J43" s="711"/>
      <c r="K43" s="118"/>
      <c r="L43" s="118"/>
      <c r="M43" s="118"/>
      <c r="N43" s="118"/>
      <c r="O43" s="118"/>
      <c r="P43" s="118"/>
      <c r="Q43" s="118"/>
      <c r="R43" s="118"/>
      <c r="S43" s="118"/>
      <c r="T43" s="118"/>
      <c r="U43" s="118"/>
      <c r="V43" s="118"/>
      <c r="W43" s="118"/>
      <c r="X43" s="118"/>
      <c r="Y43" s="118"/>
      <c r="Z43" s="118"/>
      <c r="AA43" s="118"/>
      <c r="BN43" s="168"/>
      <c r="BO43" s="169"/>
    </row>
    <row r="44" spans="1:67" ht="30">
      <c r="A44" s="118"/>
      <c r="B44" s="802" t="s">
        <v>643</v>
      </c>
      <c r="C44" s="839">
        <f>'2. מיזוג מבנים'!D231</f>
        <v>0</v>
      </c>
      <c r="D44" s="839">
        <f>'3. תאורה'!D155</f>
        <v>0</v>
      </c>
      <c r="E44" s="839">
        <f>'4. חימום מים'!D306</f>
        <v>0</v>
      </c>
      <c r="F44" s="839">
        <f>'5. מנועים'!D255</f>
        <v>0</v>
      </c>
      <c r="G44" s="839">
        <f>'6. כללי'!D289</f>
        <v>0</v>
      </c>
      <c r="H44" s="839">
        <f>'7. ייצור חשמל'!E143*tCO2e_KWhחשמל</f>
        <v>0</v>
      </c>
      <c r="I44" s="807">
        <f>SUM(C44:H44)</f>
        <v>0</v>
      </c>
      <c r="J44" s="711"/>
      <c r="K44" s="118"/>
      <c r="L44" s="118"/>
      <c r="M44" s="118"/>
      <c r="N44" s="118"/>
      <c r="O44" s="118"/>
      <c r="P44" s="118"/>
      <c r="Q44" s="118"/>
      <c r="R44" s="118"/>
      <c r="S44" s="118"/>
      <c r="T44" s="118"/>
      <c r="U44" s="118"/>
      <c r="V44" s="118"/>
      <c r="W44" s="118"/>
      <c r="X44" s="118"/>
      <c r="Y44" s="118"/>
      <c r="Z44" s="118"/>
      <c r="AA44" s="118"/>
      <c r="BN44" s="168"/>
      <c r="BO44" s="169"/>
    </row>
    <row r="45" spans="1:67" ht="15">
      <c r="A45" s="118"/>
      <c r="B45" s="850" t="s">
        <v>369</v>
      </c>
      <c r="C45" s="839">
        <f>'2. מיזוג מבנים'!D232</f>
        <v>0</v>
      </c>
      <c r="D45" s="839">
        <f>'3. תאורה'!D156</f>
        <v>0</v>
      </c>
      <c r="E45" s="839">
        <f>'4. חימום מים'!D307</f>
        <v>0</v>
      </c>
      <c r="F45" s="839">
        <f>'5. מנועים'!D256</f>
        <v>0</v>
      </c>
      <c r="G45" s="839">
        <f>'6. כללי'!D290</f>
        <v>0</v>
      </c>
      <c r="H45" s="839">
        <v>0</v>
      </c>
      <c r="I45" s="807">
        <f t="shared" ref="I45:I47" si="0">SUM(C45:H45)</f>
        <v>0</v>
      </c>
      <c r="J45" s="711"/>
      <c r="K45" s="118"/>
      <c r="L45" s="118"/>
      <c r="M45" s="118"/>
      <c r="N45" s="118"/>
      <c r="O45" s="118"/>
      <c r="P45" s="118"/>
      <c r="Q45" s="118"/>
      <c r="R45" s="118"/>
      <c r="S45" s="118"/>
      <c r="T45" s="118"/>
      <c r="U45" s="118"/>
      <c r="V45" s="118"/>
      <c r="W45" s="118"/>
      <c r="X45" s="118"/>
      <c r="Y45" s="118"/>
      <c r="Z45" s="118"/>
      <c r="AA45" s="118"/>
      <c r="BN45" s="168"/>
      <c r="BO45" s="169"/>
    </row>
    <row r="46" spans="1:67" ht="15">
      <c r="A46" s="119"/>
      <c r="B46" s="850" t="s">
        <v>370</v>
      </c>
      <c r="C46" s="839">
        <f>'2. מיזוג מבנים'!D233</f>
        <v>0</v>
      </c>
      <c r="D46" s="839">
        <f>'3. תאורה'!D157</f>
        <v>0</v>
      </c>
      <c r="E46" s="839">
        <f>'4. חימום מים'!D308</f>
        <v>0</v>
      </c>
      <c r="F46" s="839">
        <f>'5. מנועים'!D257</f>
        <v>0</v>
      </c>
      <c r="G46" s="839">
        <f>'6. כללי'!D291</f>
        <v>0</v>
      </c>
      <c r="H46" s="838">
        <f>'7. ייצור חשמל'!D147</f>
        <v>0</v>
      </c>
      <c r="I46" s="807">
        <f t="shared" si="0"/>
        <v>0</v>
      </c>
      <c r="J46" s="711"/>
      <c r="K46" s="119"/>
      <c r="L46" s="119"/>
      <c r="M46" s="119"/>
      <c r="N46" s="119"/>
      <c r="O46" s="119"/>
      <c r="P46" s="119"/>
      <c r="Q46" s="119"/>
      <c r="R46" s="119"/>
      <c r="S46" s="119"/>
      <c r="T46" s="119"/>
      <c r="U46" s="119"/>
      <c r="V46" s="119"/>
      <c r="W46" s="119"/>
      <c r="X46" s="119"/>
      <c r="Y46" s="119"/>
      <c r="Z46" s="119"/>
      <c r="AA46" s="119"/>
      <c r="BN46" s="168"/>
      <c r="BO46" s="169"/>
    </row>
    <row r="47" spans="1:67" ht="30">
      <c r="A47" s="119"/>
      <c r="B47" s="802" t="s">
        <v>371</v>
      </c>
      <c r="C47" s="851" t="str">
        <f>'2. מיזוג מבנים'!E233</f>
        <v>תא זה יעודכן אוטומטית עם מילוי סעיפים: 2.1 ו- 2.2</v>
      </c>
      <c r="D47" s="851" t="str">
        <f>'3. תאורה'!E157</f>
        <v>תא זה יעודכן אוטומטית עם מילוי סעיפים: 3.1 ו- 3.2</v>
      </c>
      <c r="E47" s="839">
        <f>'4. חימום מים'!E308</f>
        <v>0</v>
      </c>
      <c r="F47" s="851" t="str">
        <f>'5. מנועים'!E257</f>
        <v>תא זה יעודכן אוטומטית עם מילוי סעיפים: 5.1 ו- 5.2</v>
      </c>
      <c r="G47" s="852">
        <f>'6. כללי'!C104</f>
        <v>0</v>
      </c>
      <c r="H47" s="853">
        <f>'7. ייצור חשמל'!E147</f>
        <v>0</v>
      </c>
      <c r="I47" s="807">
        <f t="shared" si="0"/>
        <v>0</v>
      </c>
      <c r="J47" s="711"/>
      <c r="K47" s="119"/>
      <c r="L47" s="119"/>
      <c r="M47" s="119"/>
      <c r="N47" s="119"/>
      <c r="O47" s="119"/>
      <c r="P47" s="119"/>
      <c r="Q47" s="119"/>
      <c r="R47" s="119"/>
      <c r="S47" s="119"/>
      <c r="T47" s="119"/>
      <c r="U47" s="119"/>
      <c r="V47" s="119"/>
      <c r="W47" s="119"/>
      <c r="X47" s="119"/>
      <c r="Y47" s="119"/>
      <c r="Z47" s="119"/>
      <c r="AA47" s="119"/>
      <c r="BN47" s="168"/>
      <c r="BO47" s="169"/>
    </row>
    <row r="48" spans="1:67" ht="15.75" thickBot="1">
      <c r="A48" s="118"/>
      <c r="B48" s="854" t="s">
        <v>463</v>
      </c>
      <c r="C48" s="855">
        <f>'2. מיזוג מבנים'!D238</f>
        <v>0</v>
      </c>
      <c r="D48" s="856">
        <f>'3. תאורה'!D162</f>
        <v>0</v>
      </c>
      <c r="E48" s="856">
        <f>'4. חימום מים'!D313</f>
        <v>0</v>
      </c>
      <c r="F48" s="856">
        <f>'5. מנועים'!D262</f>
        <v>0</v>
      </c>
      <c r="G48" s="857">
        <f>'6. כללי'!D296</f>
        <v>0</v>
      </c>
      <c r="H48" s="858">
        <f>'7. ייצור חשמל'!D150</f>
        <v>0</v>
      </c>
      <c r="I48" s="807">
        <f>SUM(C48:H48)</f>
        <v>0</v>
      </c>
      <c r="J48" s="711"/>
      <c r="K48" s="118"/>
      <c r="L48" s="118"/>
      <c r="M48" s="118"/>
      <c r="N48" s="118"/>
      <c r="O48" s="118"/>
      <c r="P48" s="118"/>
      <c r="Q48" s="118"/>
      <c r="R48" s="118"/>
      <c r="S48" s="118"/>
      <c r="T48" s="118"/>
      <c r="U48" s="118"/>
      <c r="V48" s="118"/>
      <c r="W48" s="118"/>
      <c r="X48" s="118"/>
      <c r="Y48" s="118"/>
      <c r="Z48" s="118"/>
      <c r="AA48" s="118"/>
      <c r="BN48" s="168"/>
      <c r="BO48" s="169"/>
    </row>
    <row r="49" spans="1:67">
      <c r="A49" s="711"/>
      <c r="B49" s="711"/>
      <c r="C49" s="711"/>
      <c r="D49" s="711"/>
      <c r="E49" s="711"/>
      <c r="F49" s="711"/>
      <c r="G49" s="711"/>
      <c r="H49" s="711"/>
      <c r="I49" s="711"/>
      <c r="J49" s="711"/>
      <c r="K49" s="711"/>
      <c r="L49" s="711"/>
      <c r="M49" s="711"/>
      <c r="N49" s="711"/>
      <c r="O49" s="711"/>
      <c r="P49" s="711"/>
      <c r="Q49" s="711"/>
      <c r="R49" s="711"/>
      <c r="S49" s="711"/>
      <c r="T49" s="711"/>
      <c r="U49" s="711"/>
      <c r="V49" s="711"/>
      <c r="W49" s="711"/>
      <c r="X49" s="711"/>
      <c r="Y49" s="711"/>
      <c r="Z49" s="711"/>
    </row>
    <row r="50" spans="1:67" ht="15">
      <c r="A50" s="711"/>
      <c r="B50" s="712" t="s">
        <v>522</v>
      </c>
      <c r="C50" s="711"/>
      <c r="D50" s="711"/>
      <c r="E50" s="711"/>
      <c r="F50" s="711"/>
      <c r="G50" s="711"/>
      <c r="H50" s="711"/>
      <c r="I50" s="711"/>
      <c r="J50" s="711"/>
      <c r="K50" s="711"/>
      <c r="L50" s="711"/>
      <c r="M50" s="711"/>
      <c r="N50" s="711"/>
      <c r="O50" s="711"/>
      <c r="P50" s="711"/>
      <c r="Q50" s="711"/>
      <c r="R50" s="711"/>
      <c r="S50" s="711"/>
      <c r="T50" s="711"/>
      <c r="U50" s="711"/>
      <c r="V50" s="711"/>
      <c r="W50" s="711"/>
      <c r="X50" s="711"/>
      <c r="Y50" s="711"/>
      <c r="Z50" s="711"/>
    </row>
    <row r="51" spans="1:67" ht="15" thickBot="1">
      <c r="A51" s="711"/>
      <c r="B51" s="711"/>
      <c r="C51" s="711"/>
      <c r="D51" s="711"/>
      <c r="E51" s="711"/>
      <c r="F51" s="711"/>
      <c r="G51" s="711"/>
      <c r="H51" s="711"/>
      <c r="I51" s="711"/>
      <c r="J51" s="711"/>
      <c r="K51" s="711"/>
      <c r="L51" s="711"/>
      <c r="M51" s="711"/>
      <c r="N51" s="711"/>
      <c r="O51" s="711"/>
      <c r="P51" s="711"/>
      <c r="Q51" s="711"/>
      <c r="R51" s="711"/>
      <c r="S51" s="711"/>
      <c r="T51" s="711"/>
      <c r="U51" s="711"/>
      <c r="V51" s="711"/>
      <c r="W51" s="711"/>
      <c r="X51" s="711"/>
      <c r="Y51" s="711"/>
      <c r="Z51" s="711"/>
    </row>
    <row r="52" spans="1:67" ht="15">
      <c r="A52" s="711"/>
      <c r="B52" s="800" t="s">
        <v>360</v>
      </c>
      <c r="C52" s="825" t="s">
        <v>367</v>
      </c>
      <c r="D52" s="825" t="s">
        <v>365</v>
      </c>
      <c r="E52" s="825" t="s">
        <v>364</v>
      </c>
      <c r="F52" s="825" t="s">
        <v>366</v>
      </c>
      <c r="G52" s="825" t="s">
        <v>368</v>
      </c>
      <c r="H52" s="849" t="s">
        <v>543</v>
      </c>
      <c r="I52" s="835" t="s">
        <v>242</v>
      </c>
      <c r="J52" s="711"/>
      <c r="K52" s="711"/>
      <c r="L52" s="711"/>
      <c r="M52" s="711"/>
      <c r="N52" s="711"/>
      <c r="O52" s="711"/>
      <c r="P52" s="711"/>
      <c r="Q52" s="711"/>
      <c r="R52" s="711"/>
      <c r="S52" s="711"/>
      <c r="T52" s="711"/>
      <c r="U52" s="711"/>
      <c r="V52" s="711"/>
      <c r="W52" s="711"/>
      <c r="X52" s="711"/>
      <c r="Y52" s="711"/>
      <c r="Z52" s="711"/>
    </row>
    <row r="53" spans="1:67" ht="15" thickBot="1">
      <c r="A53" s="711"/>
      <c r="B53" s="859" t="s">
        <v>67</v>
      </c>
      <c r="C53" s="856">
        <f>'2. מיזוג מבנים'!G241</f>
        <v>0</v>
      </c>
      <c r="D53" s="860">
        <f>'3. תאורה'!G165</f>
        <v>0</v>
      </c>
      <c r="E53" s="856">
        <f>'4. חימום מים'!G316</f>
        <v>0</v>
      </c>
      <c r="F53" s="860">
        <f>'5. מנועים'!G265</f>
        <v>0</v>
      </c>
      <c r="G53" s="856">
        <f>'6. כללי'!D307</f>
        <v>0</v>
      </c>
      <c r="H53" s="855">
        <f>'7. ייצור חשמל'!D150</f>
        <v>0</v>
      </c>
      <c r="I53" s="809">
        <f>SUM(C53:H53)</f>
        <v>0</v>
      </c>
      <c r="J53" s="711"/>
      <c r="K53" s="711"/>
      <c r="L53" s="711"/>
      <c r="M53" s="711"/>
      <c r="N53" s="711"/>
      <c r="O53" s="711"/>
      <c r="P53" s="711"/>
      <c r="Q53" s="711"/>
      <c r="R53" s="711"/>
      <c r="S53" s="711"/>
      <c r="T53" s="711"/>
      <c r="U53" s="711"/>
      <c r="V53" s="711"/>
      <c r="W53" s="711"/>
      <c r="X53" s="711"/>
      <c r="Y53" s="711"/>
      <c r="Z53" s="711"/>
    </row>
    <row r="54" spans="1:67" ht="15">
      <c r="A54" s="712"/>
      <c r="B54" s="711"/>
      <c r="C54" s="711"/>
      <c r="D54" s="711"/>
      <c r="E54" s="711"/>
      <c r="F54" s="711"/>
      <c r="G54" s="711"/>
      <c r="H54" s="711"/>
      <c r="I54" s="711"/>
      <c r="J54" s="712"/>
      <c r="K54" s="712"/>
      <c r="L54" s="712"/>
      <c r="M54" s="712"/>
      <c r="N54" s="712"/>
      <c r="O54" s="712"/>
      <c r="P54" s="712"/>
      <c r="Q54" s="712"/>
      <c r="R54" s="712"/>
      <c r="S54" s="712"/>
      <c r="T54" s="712"/>
      <c r="U54" s="712"/>
      <c r="V54" s="712"/>
      <c r="W54" s="712"/>
      <c r="X54" s="712"/>
      <c r="Y54" s="712"/>
      <c r="Z54" s="712"/>
    </row>
    <row r="55" spans="1:67">
      <c r="A55" s="711"/>
      <c r="B55" s="118"/>
      <c r="C55" s="118"/>
      <c r="D55" s="118"/>
      <c r="E55" s="118"/>
      <c r="F55" s="118"/>
      <c r="G55" s="118"/>
      <c r="H55" s="118"/>
      <c r="I55" s="118"/>
      <c r="J55" s="711"/>
      <c r="K55" s="711"/>
      <c r="L55" s="711"/>
      <c r="M55" s="711"/>
      <c r="N55" s="711"/>
      <c r="O55" s="711"/>
      <c r="P55" s="711"/>
      <c r="Q55" s="711"/>
      <c r="R55" s="711"/>
      <c r="S55" s="711"/>
      <c r="T55" s="711"/>
      <c r="U55" s="711"/>
      <c r="V55" s="711"/>
      <c r="W55" s="711"/>
      <c r="X55" s="711"/>
      <c r="Y55" s="711"/>
      <c r="Z55" s="711"/>
    </row>
    <row r="56" spans="1:67" ht="18">
      <c r="A56" s="711"/>
      <c r="B56" s="841" t="s">
        <v>374</v>
      </c>
      <c r="C56" s="118"/>
      <c r="D56" s="118"/>
      <c r="E56" s="118"/>
      <c r="F56" s="118"/>
      <c r="G56" s="118"/>
      <c r="H56" s="118"/>
      <c r="I56" s="118"/>
      <c r="J56" s="711"/>
      <c r="K56" s="711"/>
      <c r="L56" s="711"/>
      <c r="M56" s="711"/>
      <c r="N56" s="711"/>
      <c r="O56" s="711"/>
      <c r="P56" s="711"/>
      <c r="Q56" s="711"/>
      <c r="R56" s="711"/>
      <c r="S56" s="711"/>
      <c r="T56" s="711"/>
      <c r="U56" s="711"/>
      <c r="V56" s="711"/>
      <c r="W56" s="711"/>
      <c r="X56" s="711"/>
      <c r="Y56" s="711"/>
      <c r="Z56" s="711"/>
    </row>
    <row r="57" spans="1:67" ht="28.5">
      <c r="A57" s="711"/>
      <c r="B57" s="72" t="s">
        <v>373</v>
      </c>
      <c r="C57" s="842"/>
      <c r="D57" s="164"/>
      <c r="E57" s="164"/>
      <c r="F57" s="164"/>
      <c r="G57" s="118"/>
      <c r="H57" s="118"/>
      <c r="I57" s="118"/>
      <c r="J57" s="118"/>
      <c r="K57" s="711"/>
      <c r="L57" s="711"/>
      <c r="M57" s="711"/>
      <c r="N57" s="711"/>
      <c r="O57" s="711"/>
      <c r="P57" s="711"/>
      <c r="Q57" s="711"/>
      <c r="R57" s="711"/>
      <c r="S57" s="711"/>
      <c r="T57" s="711"/>
      <c r="U57" s="711"/>
      <c r="V57" s="711"/>
      <c r="W57" s="711"/>
      <c r="X57" s="711"/>
      <c r="Y57" s="711"/>
      <c r="Z57" s="711"/>
    </row>
    <row r="58" spans="1:67" ht="28.5">
      <c r="A58" s="711"/>
      <c r="B58" s="118"/>
      <c r="C58" s="843" t="s">
        <v>361</v>
      </c>
      <c r="D58" s="837" t="str">
        <f>IF('2. מיזוג מבנים'!C185&lt;&gt;"תא זה יתעדכן עם מילוי תקופת הדיווח",'2. מיזוג מבנים'!C185,IF('3. תאורה'!C127&lt;&gt;"תא זה יתעדכן עם מילוי תקופת הדיווח",'3. תאורה'!C127,IF('4. חימום מים'!C220&lt;&gt;"תא זה יתעדכן עם מילוי תקופת הדיווח",'4. חימום מים'!C220,IF('5. מנועים'!C225&lt;&gt;"תא זה יתעדכן עם מילוי תקופת הדיווח",'5. מנועים'!C225,('6. כללי'!C223)))))</f>
        <v>תא זה יתעדכן עם מילוי תקופת הדיווח</v>
      </c>
      <c r="E58" s="164"/>
      <c r="F58" s="164"/>
      <c r="G58" s="118"/>
      <c r="H58" s="118"/>
      <c r="I58" s="118"/>
      <c r="J58" s="118"/>
      <c r="K58" s="711"/>
      <c r="L58" s="711"/>
      <c r="M58" s="711"/>
      <c r="N58" s="711"/>
      <c r="O58" s="711"/>
      <c r="P58" s="711"/>
      <c r="Q58" s="711"/>
      <c r="R58" s="711"/>
      <c r="S58" s="711"/>
      <c r="T58" s="711"/>
      <c r="U58" s="711"/>
      <c r="V58" s="711"/>
      <c r="W58" s="711"/>
      <c r="X58" s="711"/>
      <c r="Y58" s="711"/>
      <c r="Z58" s="711"/>
    </row>
    <row r="59" spans="1:67" ht="28.5">
      <c r="A59" s="711"/>
      <c r="B59" s="118"/>
      <c r="C59" s="846" t="s">
        <v>362</v>
      </c>
      <c r="D59" s="837" t="str">
        <f>IF('2. מיזוג מבנים'!D185&lt;&gt;"תא זה יתעדכן עם מילוי תקופת הדיווח",'2. מיזוג מבנים'!D185,IF('3. תאורה'!D127&lt;&gt;"תא זה יתעדכן עם מילוי תקופת הדיווח",'3. תאורה'!D127,IF('4. חימום מים'!D220&lt;&gt;"תא זה יתעדכן עם מילוי תקופת הדיווח",'4. חימום מים'!D220,IF('5. מנועים'!D225&lt;&gt;"תא זה יתעדכן עם מילוי תקופת הדיווח",'5. מנועים'!D225,('6. כללי'!D223)))))</f>
        <v>תא זה יתעדכן עם מילוי תקופת הדיווח</v>
      </c>
      <c r="E59" s="164"/>
      <c r="F59" s="164"/>
      <c r="G59" s="118"/>
      <c r="H59" s="118"/>
      <c r="I59" s="118"/>
      <c r="J59" s="164"/>
      <c r="K59" s="711"/>
      <c r="L59" s="711"/>
      <c r="M59" s="711"/>
      <c r="N59" s="711"/>
      <c r="O59" s="711"/>
      <c r="P59" s="711"/>
      <c r="Q59" s="711"/>
      <c r="R59" s="711"/>
      <c r="S59" s="711"/>
      <c r="T59" s="711"/>
      <c r="U59" s="711"/>
      <c r="V59" s="711"/>
      <c r="W59" s="711"/>
      <c r="X59" s="711"/>
      <c r="Y59" s="711"/>
      <c r="Z59" s="711"/>
    </row>
    <row r="60" spans="1:67">
      <c r="A60" s="118"/>
      <c r="B60" s="119"/>
      <c r="C60" s="142"/>
      <c r="D60" s="164"/>
      <c r="E60" s="164"/>
      <c r="F60" s="164"/>
      <c r="G60" s="119"/>
      <c r="H60" s="119"/>
      <c r="I60" s="119"/>
      <c r="J60" s="164"/>
      <c r="K60" s="118"/>
      <c r="L60" s="118"/>
      <c r="M60" s="118"/>
      <c r="N60" s="118"/>
      <c r="O60" s="118"/>
      <c r="P60" s="118"/>
      <c r="Q60" s="118"/>
      <c r="R60" s="118"/>
      <c r="S60" s="118"/>
      <c r="T60" s="118"/>
      <c r="U60" s="118"/>
      <c r="V60" s="118"/>
      <c r="W60" s="118"/>
      <c r="X60" s="118"/>
      <c r="Y60" s="118"/>
      <c r="Z60" s="118"/>
    </row>
    <row r="61" spans="1:67" ht="15">
      <c r="A61" s="118"/>
      <c r="B61" s="847" t="s">
        <v>363</v>
      </c>
      <c r="C61" s="142"/>
      <c r="D61" s="164"/>
      <c r="E61" s="164"/>
      <c r="F61" s="164"/>
      <c r="G61" s="119"/>
      <c r="H61" s="119"/>
      <c r="I61" s="119"/>
      <c r="J61" s="168"/>
      <c r="K61" s="118"/>
      <c r="L61" s="118"/>
      <c r="M61" s="118"/>
      <c r="N61" s="118"/>
      <c r="O61" s="118"/>
      <c r="P61" s="118"/>
      <c r="Q61" s="118"/>
      <c r="R61" s="118"/>
      <c r="S61" s="118"/>
      <c r="T61" s="118"/>
      <c r="U61" s="118"/>
      <c r="V61" s="118"/>
      <c r="W61" s="118"/>
      <c r="X61" s="118"/>
      <c r="Y61" s="118"/>
      <c r="Z61" s="118"/>
    </row>
    <row r="62" spans="1:67" ht="15" thickBot="1">
      <c r="A62" s="118"/>
      <c r="B62" s="118"/>
      <c r="C62" s="142"/>
      <c r="D62" s="164"/>
      <c r="E62" s="164"/>
      <c r="F62" s="164"/>
      <c r="G62" s="118"/>
      <c r="H62" s="118"/>
      <c r="I62" s="118"/>
      <c r="J62" s="164"/>
      <c r="K62" s="118"/>
      <c r="L62" s="118"/>
      <c r="M62" s="118"/>
      <c r="N62" s="118"/>
      <c r="O62" s="118"/>
      <c r="P62" s="118"/>
      <c r="Q62" s="118"/>
      <c r="R62" s="118"/>
      <c r="S62" s="118"/>
      <c r="T62" s="118"/>
      <c r="U62" s="118"/>
      <c r="V62" s="118"/>
      <c r="W62" s="118"/>
      <c r="X62" s="118"/>
      <c r="Y62" s="118"/>
      <c r="Z62" s="118"/>
    </row>
    <row r="63" spans="1:67" ht="15">
      <c r="A63" s="118"/>
      <c r="B63" s="848"/>
      <c r="C63" s="825" t="s">
        <v>367</v>
      </c>
      <c r="D63" s="825" t="s">
        <v>365</v>
      </c>
      <c r="E63" s="825" t="s">
        <v>364</v>
      </c>
      <c r="F63" s="825" t="s">
        <v>366</v>
      </c>
      <c r="G63" s="825" t="s">
        <v>368</v>
      </c>
      <c r="H63" s="849" t="s">
        <v>543</v>
      </c>
      <c r="I63" s="835" t="s">
        <v>242</v>
      </c>
      <c r="J63" s="711"/>
      <c r="K63" s="118"/>
      <c r="L63" s="118"/>
      <c r="M63" s="118"/>
      <c r="N63" s="118"/>
      <c r="O63" s="118"/>
      <c r="P63" s="118"/>
      <c r="Q63" s="118"/>
      <c r="R63" s="118"/>
      <c r="S63" s="118"/>
      <c r="T63" s="118"/>
      <c r="U63" s="118"/>
      <c r="V63" s="118"/>
      <c r="W63" s="118"/>
      <c r="X63" s="118"/>
      <c r="Y63" s="118"/>
      <c r="Z63" s="118"/>
      <c r="AA63" s="118"/>
      <c r="BN63" s="168"/>
      <c r="BO63" s="169"/>
    </row>
    <row r="64" spans="1:67" ht="30">
      <c r="A64" s="118"/>
      <c r="B64" s="802" t="s">
        <v>643</v>
      </c>
      <c r="C64" s="861">
        <f>'2. מיזוג מבנים'!D288</f>
        <v>0</v>
      </c>
      <c r="D64" s="861">
        <f>'3. תאורה'!D190</f>
        <v>0</v>
      </c>
      <c r="E64" s="861">
        <f>'4. חימום מים'!D399</f>
        <v>0</v>
      </c>
      <c r="F64" s="861">
        <f>'5. מנועים'!D293</f>
        <v>0</v>
      </c>
      <c r="G64" s="861">
        <f>'6. כללי'!D371</f>
        <v>0</v>
      </c>
      <c r="H64" s="862">
        <f>'7. ייצור חשמל'!E177*tCO2e_KWhחשמל</f>
        <v>0</v>
      </c>
      <c r="I64" s="863">
        <f t="shared" ref="I64:I68" si="1">SUM(C64:H64)</f>
        <v>0</v>
      </c>
      <c r="J64" s="711"/>
      <c r="K64" s="118"/>
      <c r="L64" s="118"/>
      <c r="M64" s="118"/>
      <c r="N64" s="118"/>
      <c r="O64" s="118"/>
      <c r="P64" s="118"/>
      <c r="Q64" s="118"/>
      <c r="R64" s="118"/>
      <c r="S64" s="118"/>
      <c r="T64" s="118"/>
      <c r="U64" s="118"/>
      <c r="V64" s="118"/>
      <c r="W64" s="118"/>
      <c r="X64" s="118"/>
      <c r="Y64" s="118"/>
      <c r="Z64" s="118"/>
      <c r="AA64" s="118"/>
      <c r="BN64" s="168"/>
      <c r="BO64" s="169"/>
    </row>
    <row r="65" spans="1:67" ht="15">
      <c r="A65" s="118"/>
      <c r="B65" s="864" t="s">
        <v>369</v>
      </c>
      <c r="C65" s="861">
        <f>'2. מיזוג מבנים'!D289</f>
        <v>0</v>
      </c>
      <c r="D65" s="861">
        <f>'3. תאורה'!D191</f>
        <v>0</v>
      </c>
      <c r="E65" s="861">
        <f>'4. חימום מים'!D400</f>
        <v>0</v>
      </c>
      <c r="F65" s="861">
        <f>'5. מנועים'!D294</f>
        <v>0</v>
      </c>
      <c r="G65" s="861">
        <f>'6. כללי'!D372</f>
        <v>0</v>
      </c>
      <c r="H65" s="862">
        <v>0</v>
      </c>
      <c r="I65" s="863">
        <f t="shared" si="1"/>
        <v>0</v>
      </c>
      <c r="J65" s="711"/>
      <c r="K65" s="118"/>
      <c r="L65" s="118"/>
      <c r="M65" s="118"/>
      <c r="N65" s="118"/>
      <c r="O65" s="118"/>
      <c r="P65" s="118"/>
      <c r="Q65" s="118"/>
      <c r="R65" s="118"/>
      <c r="S65" s="118"/>
      <c r="T65" s="118"/>
      <c r="U65" s="118"/>
      <c r="V65" s="118"/>
      <c r="W65" s="118"/>
      <c r="X65" s="118"/>
      <c r="Y65" s="118"/>
      <c r="Z65" s="118"/>
      <c r="AA65" s="118"/>
      <c r="BN65" s="168"/>
      <c r="BO65" s="169"/>
    </row>
    <row r="66" spans="1:67" ht="15">
      <c r="A66" s="119"/>
      <c r="B66" s="864" t="s">
        <v>370</v>
      </c>
      <c r="C66" s="861">
        <f>'2. מיזוג מבנים'!D290</f>
        <v>0</v>
      </c>
      <c r="D66" s="861">
        <f>'3. תאורה'!D192</f>
        <v>0</v>
      </c>
      <c r="E66" s="861">
        <f>'4. חימום מים'!D401</f>
        <v>0</v>
      </c>
      <c r="F66" s="861">
        <f>'5. מנועים'!D295</f>
        <v>0</v>
      </c>
      <c r="G66" s="861">
        <f>'6. כללי'!D373</f>
        <v>0</v>
      </c>
      <c r="H66" s="862">
        <f>'7. ייצור חשמל'!D181</f>
        <v>0</v>
      </c>
      <c r="I66" s="863">
        <f t="shared" si="1"/>
        <v>0</v>
      </c>
      <c r="J66" s="711"/>
      <c r="K66" s="119"/>
      <c r="L66" s="119"/>
      <c r="M66" s="119"/>
      <c r="N66" s="119"/>
      <c r="O66" s="119"/>
      <c r="P66" s="119"/>
      <c r="Q66" s="119"/>
      <c r="R66" s="119"/>
      <c r="S66" s="119"/>
      <c r="T66" s="119"/>
      <c r="U66" s="119"/>
      <c r="V66" s="119"/>
      <c r="W66" s="119"/>
      <c r="X66" s="119"/>
      <c r="Y66" s="119"/>
      <c r="Z66" s="119"/>
      <c r="AA66" s="119"/>
      <c r="BN66" s="168"/>
      <c r="BO66" s="169"/>
    </row>
    <row r="67" spans="1:67" ht="30">
      <c r="A67" s="119"/>
      <c r="B67" s="802" t="s">
        <v>371</v>
      </c>
      <c r="C67" s="865" t="str">
        <f>'2. מיזוג מבנים'!E290</f>
        <v>תא זה יעודכן אוטומטית עם מילוי סעיפים: 2.1 ו- 2.2</v>
      </c>
      <c r="D67" s="865" t="str">
        <f>'3. תאורה'!E192</f>
        <v>תא זה יעודכן אוטומטית עם מילוי סעיפים: 3.1 ו- 3.2</v>
      </c>
      <c r="E67" s="861">
        <f>'4. חימום מים'!E401</f>
        <v>0</v>
      </c>
      <c r="F67" s="865" t="str">
        <f>'5. מנועים'!E295</f>
        <v>תא זה יעודכן אוטומטית עם מילוי סעיפים: 5.1 ו- 5.2</v>
      </c>
      <c r="G67" s="866">
        <f>'6. כללי'!C104</f>
        <v>0</v>
      </c>
      <c r="H67" s="867">
        <f>'7. ייצור חשמל'!E181</f>
        <v>0</v>
      </c>
      <c r="I67" s="863">
        <f t="shared" si="1"/>
        <v>0</v>
      </c>
      <c r="J67" s="711"/>
      <c r="K67" s="119"/>
      <c r="L67" s="119"/>
      <c r="M67" s="119"/>
      <c r="N67" s="119"/>
      <c r="O67" s="119"/>
      <c r="P67" s="119"/>
      <c r="Q67" s="119"/>
      <c r="R67" s="119"/>
      <c r="S67" s="119"/>
      <c r="T67" s="119"/>
      <c r="U67" s="119"/>
      <c r="V67" s="119"/>
      <c r="W67" s="119"/>
      <c r="X67" s="119"/>
      <c r="Y67" s="119"/>
      <c r="Z67" s="119"/>
      <c r="AA67" s="119"/>
      <c r="BN67" s="168"/>
      <c r="BO67" s="169"/>
    </row>
    <row r="68" spans="1:67" ht="15.75" thickBot="1">
      <c r="A68" s="118"/>
      <c r="B68" s="854" t="s">
        <v>463</v>
      </c>
      <c r="C68" s="868">
        <f>'2. מיזוג מבנים'!D295</f>
        <v>0</v>
      </c>
      <c r="D68" s="857">
        <f>'3. תאורה'!D197</f>
        <v>0</v>
      </c>
      <c r="E68" s="857">
        <f>'4. חימום מים'!D406</f>
        <v>0</v>
      </c>
      <c r="F68" s="857">
        <f>'5. מנועים'!D300</f>
        <v>0</v>
      </c>
      <c r="G68" s="857">
        <f>'6. כללי'!D378</f>
        <v>0</v>
      </c>
      <c r="H68" s="858">
        <f>'7. ייצור חשמל'!D184</f>
        <v>0</v>
      </c>
      <c r="I68" s="869">
        <f t="shared" si="1"/>
        <v>0</v>
      </c>
      <c r="J68" s="711"/>
      <c r="K68" s="118"/>
      <c r="L68" s="118"/>
      <c r="M68" s="118"/>
      <c r="N68" s="118"/>
      <c r="O68" s="118"/>
      <c r="P68" s="118"/>
      <c r="Q68" s="118"/>
      <c r="R68" s="118"/>
      <c r="S68" s="118"/>
      <c r="T68" s="118"/>
      <c r="U68" s="118"/>
      <c r="V68" s="118"/>
      <c r="W68" s="118"/>
      <c r="X68" s="118"/>
      <c r="Y68" s="118"/>
      <c r="Z68" s="118"/>
      <c r="AA68" s="118"/>
      <c r="BN68" s="168"/>
      <c r="BO68" s="169"/>
    </row>
    <row r="69" spans="1:67">
      <c r="A69" s="711"/>
      <c r="B69" s="711"/>
      <c r="C69" s="870"/>
      <c r="D69" s="870"/>
      <c r="E69" s="870"/>
      <c r="F69" s="870"/>
      <c r="G69" s="870"/>
      <c r="H69" s="870"/>
      <c r="I69" s="711"/>
      <c r="J69" s="711"/>
      <c r="K69" s="711"/>
      <c r="L69" s="711"/>
      <c r="M69" s="711"/>
      <c r="N69" s="711"/>
      <c r="O69" s="711"/>
      <c r="P69" s="711"/>
      <c r="Q69" s="711"/>
      <c r="R69" s="711"/>
      <c r="S69" s="711"/>
      <c r="T69" s="711"/>
      <c r="U69" s="711"/>
      <c r="V69" s="711"/>
      <c r="W69" s="711"/>
      <c r="X69" s="711"/>
      <c r="Y69" s="711"/>
      <c r="Z69" s="711"/>
    </row>
    <row r="70" spans="1:67" ht="15">
      <c r="A70" s="711"/>
      <c r="B70" s="712" t="s">
        <v>522</v>
      </c>
      <c r="C70" s="711"/>
      <c r="D70" s="711"/>
      <c r="E70" s="711"/>
      <c r="F70" s="711"/>
      <c r="G70" s="711"/>
      <c r="H70" s="711"/>
      <c r="I70" s="711"/>
      <c r="J70" s="711"/>
      <c r="K70" s="711"/>
      <c r="L70" s="711"/>
      <c r="M70" s="711"/>
      <c r="N70" s="711"/>
      <c r="O70" s="711"/>
      <c r="P70" s="711"/>
      <c r="Q70" s="711"/>
      <c r="R70" s="711"/>
      <c r="S70" s="711"/>
      <c r="T70" s="711"/>
      <c r="U70" s="711"/>
      <c r="V70" s="711"/>
      <c r="W70" s="711"/>
      <c r="X70" s="711"/>
      <c r="Y70" s="711"/>
      <c r="Z70" s="711"/>
    </row>
    <row r="71" spans="1:67" ht="15" thickBot="1">
      <c r="A71" s="711"/>
      <c r="B71" s="711"/>
      <c r="C71" s="711"/>
      <c r="D71" s="711"/>
      <c r="E71" s="711"/>
      <c r="F71" s="711"/>
      <c r="G71" s="711"/>
      <c r="H71" s="711"/>
      <c r="I71" s="711"/>
      <c r="J71" s="711"/>
      <c r="K71" s="711"/>
      <c r="L71" s="711"/>
      <c r="M71" s="711"/>
      <c r="N71" s="711"/>
      <c r="O71" s="711"/>
      <c r="P71" s="711"/>
      <c r="Q71" s="711"/>
      <c r="R71" s="711"/>
      <c r="S71" s="711"/>
      <c r="T71" s="711"/>
      <c r="U71" s="711"/>
      <c r="V71" s="711"/>
      <c r="W71" s="711"/>
      <c r="X71" s="711"/>
      <c r="Y71" s="711"/>
      <c r="Z71" s="711"/>
    </row>
    <row r="72" spans="1:67" ht="15">
      <c r="A72" s="711"/>
      <c r="B72" s="800" t="s">
        <v>360</v>
      </c>
      <c r="C72" s="806" t="s">
        <v>367</v>
      </c>
      <c r="D72" s="806" t="s">
        <v>365</v>
      </c>
      <c r="E72" s="806" t="s">
        <v>364</v>
      </c>
      <c r="F72" s="806" t="s">
        <v>366</v>
      </c>
      <c r="G72" s="806" t="s">
        <v>368</v>
      </c>
      <c r="H72" s="871" t="s">
        <v>543</v>
      </c>
      <c r="I72" s="786" t="s">
        <v>242</v>
      </c>
      <c r="J72" s="711"/>
      <c r="K72" s="711"/>
      <c r="L72" s="711"/>
      <c r="M72" s="711"/>
      <c r="N72" s="711"/>
      <c r="O72" s="711"/>
      <c r="P72" s="711"/>
      <c r="Q72" s="711"/>
      <c r="R72" s="711"/>
      <c r="S72" s="711"/>
      <c r="T72" s="711"/>
      <c r="U72" s="711"/>
      <c r="V72" s="711"/>
      <c r="W72" s="711"/>
      <c r="X72" s="711"/>
      <c r="Y72" s="711"/>
      <c r="Z72" s="711"/>
    </row>
    <row r="73" spans="1:67">
      <c r="A73" s="711"/>
      <c r="B73" s="872" t="s">
        <v>67</v>
      </c>
      <c r="C73" s="839">
        <f>'2. מיזוג מבנים'!G298</f>
        <v>0</v>
      </c>
      <c r="D73" s="873">
        <f>'3. תאורה'!G200</f>
        <v>0</v>
      </c>
      <c r="E73" s="839">
        <f>'4. חימום מים'!G409</f>
        <v>0</v>
      </c>
      <c r="F73" s="873">
        <f>'5. מנועים'!G303</f>
        <v>0</v>
      </c>
      <c r="G73" s="839">
        <f>'6. כללי'!D389</f>
        <v>0</v>
      </c>
      <c r="H73" s="838">
        <f>'7. ייצור חשמל'!D184</f>
        <v>0</v>
      </c>
      <c r="I73" s="807">
        <f>SUM(C73:H73)</f>
        <v>0</v>
      </c>
      <c r="J73" s="711"/>
      <c r="K73" s="711"/>
      <c r="L73" s="711"/>
      <c r="M73" s="711"/>
      <c r="N73" s="711"/>
      <c r="O73" s="711"/>
      <c r="P73" s="711"/>
      <c r="Q73" s="711"/>
      <c r="R73" s="711"/>
      <c r="S73" s="711"/>
      <c r="T73" s="711"/>
      <c r="U73" s="711"/>
      <c r="V73" s="711"/>
      <c r="W73" s="711"/>
      <c r="X73" s="711"/>
      <c r="Y73" s="711"/>
      <c r="Z73" s="711"/>
    </row>
    <row r="74" spans="1:67" ht="15">
      <c r="A74" s="874"/>
      <c r="B74" s="711"/>
      <c r="C74" s="711"/>
      <c r="D74" s="711"/>
      <c r="E74" s="711"/>
      <c r="F74" s="711"/>
      <c r="G74" s="711"/>
      <c r="H74" s="711"/>
      <c r="I74" s="711"/>
      <c r="J74" s="874"/>
      <c r="K74" s="874"/>
      <c r="L74" s="874"/>
      <c r="M74" s="874"/>
      <c r="N74" s="874"/>
      <c r="O74" s="874"/>
      <c r="P74" s="874"/>
      <c r="Q74" s="874"/>
      <c r="R74" s="874"/>
      <c r="S74" s="874"/>
      <c r="T74" s="874"/>
      <c r="U74" s="874"/>
      <c r="V74" s="874"/>
      <c r="W74" s="874"/>
      <c r="X74" s="874"/>
      <c r="Y74" s="874"/>
      <c r="Z74" s="874"/>
    </row>
    <row r="75" spans="1:67" ht="15">
      <c r="A75" s="874"/>
      <c r="B75" s="118"/>
      <c r="C75" s="118"/>
      <c r="D75" s="118"/>
      <c r="E75" s="118"/>
      <c r="F75" s="118"/>
      <c r="G75" s="118"/>
      <c r="H75" s="118"/>
      <c r="I75" s="118"/>
      <c r="J75" s="874"/>
      <c r="K75" s="874"/>
      <c r="L75" s="874"/>
      <c r="M75" s="874"/>
      <c r="N75" s="874"/>
      <c r="O75" s="874"/>
      <c r="P75" s="874"/>
      <c r="Q75" s="874"/>
      <c r="R75" s="874"/>
      <c r="S75" s="874"/>
      <c r="T75" s="874"/>
      <c r="U75" s="874"/>
      <c r="V75" s="874"/>
      <c r="W75" s="874"/>
      <c r="X75" s="874"/>
      <c r="Y75" s="874"/>
      <c r="Z75" s="874"/>
    </row>
    <row r="76" spans="1:67" ht="18">
      <c r="A76" s="711"/>
      <c r="B76" s="841" t="s">
        <v>375</v>
      </c>
      <c r="C76" s="118"/>
      <c r="D76" s="118"/>
      <c r="E76" s="118"/>
      <c r="F76" s="118"/>
      <c r="G76" s="118"/>
      <c r="H76" s="118"/>
      <c r="I76" s="118"/>
      <c r="J76" s="711"/>
      <c r="K76" s="711"/>
      <c r="L76" s="711"/>
      <c r="M76" s="711"/>
      <c r="N76" s="711"/>
      <c r="O76" s="711"/>
      <c r="P76" s="711"/>
      <c r="Q76" s="711"/>
      <c r="R76" s="711"/>
      <c r="S76" s="711"/>
      <c r="T76" s="711"/>
      <c r="U76" s="711"/>
      <c r="V76" s="711"/>
      <c r="W76" s="711"/>
      <c r="X76" s="711"/>
      <c r="Y76" s="711"/>
      <c r="Z76" s="711"/>
    </row>
    <row r="77" spans="1:67" ht="28.5">
      <c r="A77" s="711"/>
      <c r="B77" s="72" t="s">
        <v>373</v>
      </c>
      <c r="C77" s="842"/>
      <c r="D77" s="842"/>
      <c r="E77" s="118"/>
      <c r="F77" s="118"/>
      <c r="G77" s="118"/>
      <c r="H77" s="118"/>
      <c r="I77" s="118"/>
      <c r="J77" s="711"/>
      <c r="K77" s="711"/>
      <c r="L77" s="711"/>
      <c r="M77" s="711"/>
      <c r="N77" s="711"/>
      <c r="O77" s="711"/>
      <c r="P77" s="711"/>
      <c r="Q77" s="711"/>
      <c r="R77" s="711"/>
      <c r="S77" s="711"/>
      <c r="T77" s="711"/>
      <c r="U77" s="711"/>
      <c r="V77" s="711"/>
      <c r="W77" s="711"/>
      <c r="X77" s="711"/>
      <c r="Y77" s="711"/>
      <c r="Z77" s="711"/>
    </row>
    <row r="78" spans="1:67" ht="28.5">
      <c r="A78" s="711"/>
      <c r="B78" s="118"/>
      <c r="C78" s="843" t="s">
        <v>361</v>
      </c>
      <c r="D78" s="837" t="str">
        <f>IF('2. מיזוג מבנים'!C186&lt;&gt;"תא זה יתעדכן עם מילוי תקופת הדיווח",'2. מיזוג מבנים'!C186,IF('3. תאורה'!C128&lt;&gt;"תא זה יתעדכן עם מילוי תקופת הדיווח",'3. תאורה'!C128,IF('4. חימום מים'!C221&lt;&gt;"תא זה יתעדכן עם מילוי תקופת הדיווח",'4. חימום מים'!C221,IF('5. מנועים'!C226&lt;&gt;"תא זה יתעדכן עם מילוי תקופת הדיווח",'5. מנועים'!C226,('6. כללי'!C224)))))</f>
        <v>תא זה יתעדכן עם מילוי תקופת הדיווח</v>
      </c>
      <c r="E78" s="118"/>
      <c r="F78" s="118"/>
      <c r="G78" s="118"/>
      <c r="H78" s="118"/>
      <c r="I78" s="118"/>
      <c r="J78" s="711"/>
      <c r="K78" s="711"/>
      <c r="L78" s="711"/>
      <c r="M78" s="711"/>
      <c r="N78" s="711"/>
      <c r="O78" s="711"/>
      <c r="P78" s="711"/>
      <c r="Q78" s="711"/>
      <c r="R78" s="711"/>
      <c r="S78" s="711"/>
      <c r="T78" s="711"/>
      <c r="U78" s="711"/>
      <c r="V78" s="711"/>
      <c r="W78" s="711"/>
      <c r="X78" s="711"/>
      <c r="Y78" s="711"/>
      <c r="Z78" s="711"/>
    </row>
    <row r="79" spans="1:67" ht="28.5">
      <c r="A79" s="711"/>
      <c r="B79" s="118"/>
      <c r="C79" s="846" t="s">
        <v>362</v>
      </c>
      <c r="D79" s="837" t="str">
        <f>IF('2. מיזוג מבנים'!D186&lt;&gt;"תא זה יתעדכן עם מילוי תקופת הדיווח",'2. מיזוג מבנים'!D186,IF('3. תאורה'!D128&lt;&gt;"תא זה יתעדכן עם מילוי תקופת הדיווח",'3. תאורה'!D128,IF('4. חימום מים'!D221&lt;&gt;"תא זה יתעדכן עם מילוי תקופת הדיווח",'4. חימום מים'!D221,IF('5. מנועים'!D226&lt;&gt;"תא זה יתעדכן עם מילוי תקופת הדיווח",'5. מנועים'!D226,('6. כללי'!D224)))))</f>
        <v>תא זה יתעדכן עם מילוי תקופת הדיווח</v>
      </c>
      <c r="E79" s="118"/>
      <c r="F79" s="118"/>
      <c r="G79" s="118"/>
      <c r="H79" s="118"/>
      <c r="I79" s="118"/>
      <c r="J79" s="711"/>
      <c r="K79" s="711"/>
      <c r="L79" s="711"/>
      <c r="M79" s="711"/>
      <c r="N79" s="711"/>
      <c r="O79" s="711"/>
      <c r="P79" s="711"/>
      <c r="Q79" s="711"/>
      <c r="R79" s="711"/>
      <c r="S79" s="711"/>
      <c r="T79" s="711"/>
      <c r="U79" s="711"/>
      <c r="V79" s="711"/>
      <c r="W79" s="711"/>
      <c r="X79" s="711"/>
      <c r="Y79" s="711"/>
      <c r="Z79" s="711"/>
    </row>
    <row r="80" spans="1:67">
      <c r="A80" s="711"/>
      <c r="B80" s="119"/>
      <c r="C80" s="142"/>
      <c r="D80" s="164"/>
      <c r="E80" s="164"/>
      <c r="F80" s="164"/>
      <c r="G80" s="119"/>
      <c r="H80" s="119"/>
      <c r="I80" s="119"/>
      <c r="J80" s="711"/>
      <c r="K80" s="711"/>
      <c r="L80" s="711"/>
      <c r="M80" s="711"/>
      <c r="N80" s="711"/>
      <c r="O80" s="711"/>
      <c r="P80" s="711"/>
      <c r="Q80" s="711"/>
      <c r="R80" s="711"/>
      <c r="S80" s="711"/>
      <c r="T80" s="711"/>
      <c r="U80" s="711"/>
      <c r="V80" s="711"/>
      <c r="W80" s="711"/>
      <c r="X80" s="711"/>
      <c r="Y80" s="711"/>
      <c r="Z80" s="711"/>
    </row>
    <row r="81" spans="1:67" ht="15">
      <c r="A81" s="118"/>
      <c r="B81" s="847" t="s">
        <v>363</v>
      </c>
      <c r="C81" s="142"/>
      <c r="D81" s="164"/>
      <c r="E81" s="164"/>
      <c r="F81" s="164"/>
      <c r="G81" s="119"/>
      <c r="H81" s="119"/>
      <c r="I81" s="119"/>
      <c r="J81" s="118"/>
      <c r="K81" s="118"/>
      <c r="L81" s="118"/>
      <c r="M81" s="118"/>
      <c r="N81" s="118"/>
      <c r="O81" s="118"/>
      <c r="P81" s="118"/>
      <c r="Q81" s="118"/>
      <c r="R81" s="118"/>
      <c r="S81" s="118"/>
      <c r="T81" s="118"/>
      <c r="U81" s="118"/>
      <c r="V81" s="118"/>
      <c r="W81" s="118"/>
      <c r="X81" s="118"/>
      <c r="Y81" s="118"/>
      <c r="Z81" s="118"/>
    </row>
    <row r="82" spans="1:67" ht="15" thickBot="1">
      <c r="A82" s="118"/>
      <c r="B82" s="118"/>
      <c r="C82" s="142"/>
      <c r="D82" s="164"/>
      <c r="E82" s="164"/>
      <c r="F82" s="164"/>
      <c r="G82" s="118"/>
      <c r="H82" s="118"/>
      <c r="I82" s="118"/>
      <c r="J82" s="118"/>
      <c r="K82" s="118"/>
      <c r="L82" s="118"/>
      <c r="M82" s="118"/>
      <c r="N82" s="118"/>
      <c r="O82" s="118"/>
      <c r="P82" s="118"/>
      <c r="Q82" s="118"/>
      <c r="R82" s="118"/>
      <c r="S82" s="118"/>
      <c r="T82" s="118"/>
      <c r="U82" s="118"/>
      <c r="V82" s="118"/>
      <c r="W82" s="118"/>
      <c r="X82" s="118"/>
      <c r="Y82" s="118"/>
      <c r="Z82" s="118"/>
    </row>
    <row r="83" spans="1:67" ht="15">
      <c r="A83" s="118"/>
      <c r="B83" s="848"/>
      <c r="C83" s="825" t="s">
        <v>367</v>
      </c>
      <c r="D83" s="825" t="s">
        <v>365</v>
      </c>
      <c r="E83" s="825" t="s">
        <v>364</v>
      </c>
      <c r="F83" s="825" t="s">
        <v>366</v>
      </c>
      <c r="G83" s="825" t="s">
        <v>368</v>
      </c>
      <c r="H83" s="849" t="s">
        <v>543</v>
      </c>
      <c r="I83" s="835" t="s">
        <v>242</v>
      </c>
      <c r="J83" s="711"/>
      <c r="K83" s="118"/>
      <c r="L83" s="118"/>
      <c r="M83" s="118"/>
      <c r="N83" s="118"/>
      <c r="O83" s="118"/>
      <c r="P83" s="118"/>
      <c r="Q83" s="118"/>
      <c r="R83" s="118"/>
      <c r="S83" s="118"/>
      <c r="T83" s="118"/>
      <c r="U83" s="118"/>
      <c r="V83" s="118"/>
      <c r="W83" s="118"/>
      <c r="X83" s="118"/>
      <c r="Y83" s="118"/>
      <c r="Z83" s="118"/>
      <c r="AA83" s="118"/>
      <c r="BN83" s="168"/>
      <c r="BO83" s="169"/>
    </row>
    <row r="84" spans="1:67" ht="30">
      <c r="A84" s="118"/>
      <c r="B84" s="802" t="s">
        <v>643</v>
      </c>
      <c r="C84" s="861">
        <f>'2. מיזוג מבנים'!D347</f>
        <v>0</v>
      </c>
      <c r="D84" s="861">
        <f>'3. תאורה'!D225</f>
        <v>0</v>
      </c>
      <c r="E84" s="861">
        <f>'4. חימום מים'!D492</f>
        <v>0</v>
      </c>
      <c r="F84" s="861">
        <f>'5. מנועים'!D331</f>
        <v>0</v>
      </c>
      <c r="G84" s="861">
        <f>'6. כללי'!D453</f>
        <v>0</v>
      </c>
      <c r="H84" s="862">
        <f>'7. ייצור חשמל'!E211*tCO2e_KWhחשמל</f>
        <v>0</v>
      </c>
      <c r="I84" s="807">
        <f t="shared" ref="I84:I88" si="2">SUM(C84:H84)</f>
        <v>0</v>
      </c>
      <c r="J84" s="711"/>
      <c r="K84" s="118"/>
      <c r="L84" s="118"/>
      <c r="M84" s="118"/>
      <c r="N84" s="118"/>
      <c r="O84" s="118"/>
      <c r="P84" s="118"/>
      <c r="Q84" s="118"/>
      <c r="R84" s="118"/>
      <c r="S84" s="118"/>
      <c r="T84" s="118"/>
      <c r="U84" s="118"/>
      <c r="V84" s="118"/>
      <c r="W84" s="118"/>
      <c r="X84" s="118"/>
      <c r="Y84" s="118"/>
      <c r="Z84" s="118"/>
      <c r="AA84" s="118"/>
      <c r="BN84" s="168"/>
      <c r="BO84" s="169"/>
    </row>
    <row r="85" spans="1:67" ht="15">
      <c r="A85" s="118"/>
      <c r="B85" s="850" t="s">
        <v>369</v>
      </c>
      <c r="C85" s="861">
        <f>'2. מיזוג מבנים'!D348</f>
        <v>0</v>
      </c>
      <c r="D85" s="861">
        <f>'3. תאורה'!D226</f>
        <v>0</v>
      </c>
      <c r="E85" s="861">
        <f>'4. חימום מים'!D493</f>
        <v>0</v>
      </c>
      <c r="F85" s="861">
        <f>'5. מנועים'!D332</f>
        <v>0</v>
      </c>
      <c r="G85" s="861">
        <f>'6. כללי'!D454</f>
        <v>0</v>
      </c>
      <c r="H85" s="862">
        <v>0</v>
      </c>
      <c r="I85" s="807">
        <f t="shared" si="2"/>
        <v>0</v>
      </c>
      <c r="J85" s="711"/>
      <c r="K85" s="118"/>
      <c r="L85" s="118"/>
      <c r="M85" s="118"/>
      <c r="N85" s="118"/>
      <c r="O85" s="118"/>
      <c r="P85" s="118"/>
      <c r="Q85" s="118"/>
      <c r="R85" s="118"/>
      <c r="S85" s="118"/>
      <c r="T85" s="118"/>
      <c r="U85" s="118"/>
      <c r="V85" s="118"/>
      <c r="W85" s="118"/>
      <c r="X85" s="118"/>
      <c r="Y85" s="118"/>
      <c r="Z85" s="118"/>
      <c r="AA85" s="118"/>
      <c r="BN85" s="168"/>
      <c r="BO85" s="169"/>
    </row>
    <row r="86" spans="1:67" ht="15">
      <c r="A86" s="119"/>
      <c r="B86" s="850" t="s">
        <v>370</v>
      </c>
      <c r="C86" s="861">
        <f>'2. מיזוג מבנים'!D349</f>
        <v>0</v>
      </c>
      <c r="D86" s="861">
        <f>'3. תאורה'!D227</f>
        <v>0</v>
      </c>
      <c r="E86" s="861">
        <f>'4. חימום מים'!D494</f>
        <v>0</v>
      </c>
      <c r="F86" s="861">
        <f>'5. מנועים'!D333</f>
        <v>0</v>
      </c>
      <c r="G86" s="861">
        <f>'6. כללי'!D455</f>
        <v>0</v>
      </c>
      <c r="H86" s="862">
        <f>'7. ייצור חשמל'!D215</f>
        <v>0</v>
      </c>
      <c r="I86" s="807">
        <f t="shared" si="2"/>
        <v>0</v>
      </c>
      <c r="J86" s="711"/>
      <c r="K86" s="119"/>
      <c r="L86" s="119"/>
      <c r="M86" s="119"/>
      <c r="N86" s="119"/>
      <c r="O86" s="119"/>
      <c r="P86" s="119"/>
      <c r="Q86" s="119"/>
      <c r="R86" s="119"/>
      <c r="S86" s="119"/>
      <c r="T86" s="119"/>
      <c r="U86" s="119"/>
      <c r="V86" s="119"/>
      <c r="W86" s="119"/>
      <c r="X86" s="119"/>
      <c r="Y86" s="119"/>
      <c r="Z86" s="119"/>
      <c r="AA86" s="119"/>
      <c r="BN86" s="168"/>
      <c r="BO86" s="169"/>
    </row>
    <row r="87" spans="1:67" ht="30">
      <c r="A87" s="119"/>
      <c r="B87" s="802" t="s">
        <v>371</v>
      </c>
      <c r="C87" s="865" t="str">
        <f>'2. מיזוג מבנים'!E349</f>
        <v>תא זה יעודכן אוטומטית עם מילוי סעיפים: 2.1 ו- 2.2</v>
      </c>
      <c r="D87" s="865" t="str">
        <f>'3. תאורה'!E227</f>
        <v>תא זה יעודכן אוטומטית עם מילוי סעיפים: 3.1 ו- 3.2</v>
      </c>
      <c r="E87" s="861">
        <f>'4. חימום מים'!E494</f>
        <v>0</v>
      </c>
      <c r="F87" s="865" t="str">
        <f>'5. מנועים'!E333</f>
        <v>תא זה יעודכן אוטומטית עם מילוי סעיפים: 5.1 ו- 5.2</v>
      </c>
      <c r="G87" s="866">
        <f>'6. כללי'!C104</f>
        <v>0</v>
      </c>
      <c r="H87" s="867">
        <f>'7. ייצור חשמל'!E215</f>
        <v>0</v>
      </c>
      <c r="I87" s="807">
        <f t="shared" si="2"/>
        <v>0</v>
      </c>
      <c r="J87" s="711"/>
      <c r="K87" s="119"/>
      <c r="L87" s="119"/>
      <c r="M87" s="119"/>
      <c r="N87" s="119"/>
      <c r="O87" s="119"/>
      <c r="P87" s="119"/>
      <c r="Q87" s="119"/>
      <c r="R87" s="119"/>
      <c r="S87" s="119"/>
      <c r="T87" s="119"/>
      <c r="U87" s="119"/>
      <c r="V87" s="119"/>
      <c r="W87" s="119"/>
      <c r="X87" s="119"/>
      <c r="Y87" s="119"/>
      <c r="Z87" s="119"/>
      <c r="AA87" s="119"/>
      <c r="BN87" s="168"/>
      <c r="BO87" s="169"/>
    </row>
    <row r="88" spans="1:67" ht="15.75" thickBot="1">
      <c r="A88" s="118"/>
      <c r="B88" s="854" t="s">
        <v>463</v>
      </c>
      <c r="C88" s="868">
        <f>'2. מיזוג מבנים'!D354</f>
        <v>0</v>
      </c>
      <c r="D88" s="857">
        <f>'3. תאורה'!D232</f>
        <v>0</v>
      </c>
      <c r="E88" s="857">
        <f>'4. חימום מים'!D499</f>
        <v>0</v>
      </c>
      <c r="F88" s="857">
        <f>'5. מנועים'!D338</f>
        <v>0</v>
      </c>
      <c r="G88" s="857">
        <f>'6. כללי'!D460</f>
        <v>0</v>
      </c>
      <c r="H88" s="858">
        <f>'7. ייצור חשמל'!D218</f>
        <v>0</v>
      </c>
      <c r="I88" s="807">
        <f t="shared" si="2"/>
        <v>0</v>
      </c>
      <c r="J88" s="711"/>
      <c r="K88" s="118"/>
      <c r="L88" s="118"/>
      <c r="M88" s="118"/>
      <c r="N88" s="118"/>
      <c r="O88" s="118"/>
      <c r="P88" s="118"/>
      <c r="Q88" s="118"/>
      <c r="R88" s="118"/>
      <c r="S88" s="118"/>
      <c r="T88" s="118"/>
      <c r="U88" s="118"/>
      <c r="V88" s="118"/>
      <c r="W88" s="118"/>
      <c r="X88" s="118"/>
      <c r="Y88" s="118"/>
      <c r="Z88" s="118"/>
      <c r="AA88" s="118"/>
      <c r="BN88" s="168"/>
      <c r="BO88" s="169"/>
    </row>
    <row r="89" spans="1:67">
      <c r="A89" s="711"/>
      <c r="B89" s="711"/>
      <c r="C89" s="711"/>
      <c r="D89" s="711"/>
      <c r="E89" s="711"/>
      <c r="F89" s="711"/>
      <c r="G89" s="711"/>
      <c r="H89" s="711"/>
      <c r="I89" s="711"/>
      <c r="J89" s="711"/>
      <c r="K89" s="711"/>
      <c r="L89" s="711"/>
      <c r="M89" s="711"/>
      <c r="N89" s="711"/>
      <c r="O89" s="711"/>
      <c r="P89" s="711"/>
      <c r="Q89" s="711"/>
      <c r="R89" s="711"/>
      <c r="S89" s="711"/>
      <c r="T89" s="711"/>
      <c r="U89" s="711"/>
      <c r="V89" s="711"/>
      <c r="W89" s="711"/>
      <c r="X89" s="711"/>
      <c r="Y89" s="711"/>
      <c r="Z89" s="711"/>
    </row>
    <row r="90" spans="1:67" ht="15">
      <c r="A90" s="711"/>
      <c r="B90" s="712" t="s">
        <v>372</v>
      </c>
      <c r="C90" s="711"/>
      <c r="D90" s="711"/>
      <c r="E90" s="711"/>
      <c r="F90" s="711"/>
      <c r="G90" s="711"/>
      <c r="H90" s="711"/>
      <c r="I90" s="711"/>
      <c r="J90" s="711"/>
      <c r="K90" s="711"/>
      <c r="L90" s="711"/>
      <c r="M90" s="711"/>
      <c r="N90" s="711"/>
      <c r="O90" s="711"/>
      <c r="P90" s="711"/>
      <c r="Q90" s="711"/>
      <c r="R90" s="711"/>
      <c r="S90" s="711"/>
      <c r="T90" s="711"/>
      <c r="U90" s="711"/>
      <c r="V90" s="711"/>
      <c r="W90" s="711"/>
      <c r="X90" s="711"/>
      <c r="Y90" s="711"/>
      <c r="Z90" s="711"/>
    </row>
    <row r="91" spans="1:67" ht="15" thickBot="1">
      <c r="A91" s="711"/>
      <c r="B91" s="711"/>
      <c r="C91" s="711"/>
      <c r="D91" s="711"/>
      <c r="E91" s="711"/>
      <c r="F91" s="711"/>
      <c r="G91" s="711"/>
      <c r="H91" s="711"/>
      <c r="I91" s="711"/>
      <c r="J91" s="711"/>
      <c r="K91" s="711"/>
      <c r="L91" s="711"/>
      <c r="M91" s="711"/>
      <c r="N91" s="711"/>
      <c r="O91" s="711"/>
      <c r="P91" s="711"/>
      <c r="Q91" s="711"/>
      <c r="R91" s="711"/>
      <c r="S91" s="711"/>
      <c r="T91" s="711"/>
      <c r="U91" s="711"/>
      <c r="V91" s="711"/>
      <c r="W91" s="711"/>
      <c r="X91" s="711"/>
      <c r="Y91" s="711"/>
      <c r="Z91" s="711"/>
    </row>
    <row r="92" spans="1:67" ht="15">
      <c r="A92" s="711"/>
      <c r="B92" s="800" t="s">
        <v>360</v>
      </c>
      <c r="C92" s="806" t="s">
        <v>367</v>
      </c>
      <c r="D92" s="806" t="s">
        <v>365</v>
      </c>
      <c r="E92" s="806" t="s">
        <v>364</v>
      </c>
      <c r="F92" s="806" t="s">
        <v>366</v>
      </c>
      <c r="G92" s="806" t="s">
        <v>368</v>
      </c>
      <c r="H92" s="871" t="s">
        <v>543</v>
      </c>
      <c r="I92" s="786" t="s">
        <v>242</v>
      </c>
      <c r="J92" s="711"/>
      <c r="K92" s="711"/>
      <c r="L92" s="711"/>
      <c r="M92" s="711"/>
      <c r="N92" s="711"/>
      <c r="O92" s="711"/>
      <c r="P92" s="711"/>
      <c r="Q92" s="711"/>
      <c r="R92" s="711"/>
      <c r="S92" s="711"/>
      <c r="T92" s="711"/>
      <c r="U92" s="711"/>
      <c r="V92" s="711"/>
      <c r="W92" s="711"/>
      <c r="X92" s="711"/>
      <c r="Y92" s="711"/>
      <c r="Z92" s="711"/>
    </row>
    <row r="93" spans="1:67">
      <c r="A93" s="711"/>
      <c r="B93" s="872" t="s">
        <v>67</v>
      </c>
      <c r="C93" s="839">
        <f>'2. מיזוג מבנים'!G357</f>
        <v>0</v>
      </c>
      <c r="D93" s="873">
        <f>'3. תאורה'!G235</f>
        <v>0</v>
      </c>
      <c r="E93" s="839">
        <f>'4. חימום מים'!E502</f>
        <v>0</v>
      </c>
      <c r="F93" s="839">
        <f>'5. מנועים'!G341</f>
        <v>0</v>
      </c>
      <c r="G93" s="839">
        <f>'6. כללי'!D472</f>
        <v>0</v>
      </c>
      <c r="H93" s="838">
        <f>'7. ייצור חשמל'!D218</f>
        <v>0</v>
      </c>
      <c r="I93" s="807">
        <f>SUM(C93:H93)</f>
        <v>0</v>
      </c>
      <c r="J93" s="711"/>
      <c r="K93" s="711"/>
      <c r="L93" s="711"/>
      <c r="M93" s="711"/>
      <c r="N93" s="711"/>
      <c r="O93" s="711"/>
      <c r="P93" s="711"/>
      <c r="Q93" s="711"/>
      <c r="R93" s="711"/>
      <c r="S93" s="711"/>
      <c r="T93" s="711"/>
      <c r="U93" s="711"/>
      <c r="V93" s="711"/>
      <c r="W93" s="711"/>
      <c r="X93" s="711"/>
      <c r="Y93" s="711"/>
      <c r="Z93" s="711"/>
    </row>
    <row r="94" spans="1:67" ht="15">
      <c r="A94" s="874"/>
      <c r="B94" s="711"/>
      <c r="C94" s="711"/>
      <c r="D94" s="711"/>
      <c r="E94" s="711"/>
      <c r="F94" s="711"/>
      <c r="G94" s="711"/>
      <c r="H94" s="711"/>
      <c r="I94" s="711"/>
      <c r="J94" s="874"/>
      <c r="K94" s="874"/>
      <c r="L94" s="874"/>
      <c r="M94" s="874"/>
      <c r="N94" s="874"/>
      <c r="O94" s="874"/>
      <c r="P94" s="874"/>
      <c r="Q94" s="874"/>
      <c r="R94" s="874"/>
      <c r="S94" s="874"/>
      <c r="T94" s="874"/>
      <c r="U94" s="874"/>
      <c r="V94" s="874"/>
      <c r="W94" s="874"/>
      <c r="X94" s="874"/>
      <c r="Y94" s="874"/>
      <c r="Z94" s="874"/>
    </row>
    <row r="95" spans="1:67" s="133" customFormat="1">
      <c r="A95" s="711"/>
      <c r="J95" s="711"/>
      <c r="K95" s="711"/>
      <c r="L95" s="711"/>
      <c r="M95" s="711"/>
      <c r="N95" s="711"/>
      <c r="O95" s="711"/>
      <c r="P95" s="711"/>
      <c r="Q95" s="711"/>
      <c r="R95" s="711"/>
      <c r="S95" s="711"/>
      <c r="T95" s="711"/>
      <c r="U95" s="711"/>
      <c r="V95" s="711"/>
      <c r="W95" s="711"/>
      <c r="X95" s="711"/>
      <c r="Y95" s="711"/>
      <c r="Z95" s="711"/>
      <c r="BN95" s="174"/>
    </row>
    <row r="96" spans="1:67" s="133" customFormat="1">
      <c r="A96" s="711"/>
      <c r="J96" s="711"/>
      <c r="K96" s="711"/>
      <c r="L96" s="711"/>
      <c r="M96" s="711"/>
      <c r="N96" s="711"/>
      <c r="O96" s="711"/>
      <c r="P96" s="711"/>
      <c r="Q96" s="711"/>
      <c r="R96" s="711"/>
      <c r="S96" s="711"/>
      <c r="T96" s="711"/>
      <c r="U96" s="711"/>
      <c r="V96" s="711"/>
      <c r="W96" s="711"/>
      <c r="X96" s="711"/>
      <c r="Y96" s="711"/>
      <c r="Z96" s="711"/>
      <c r="BN96" s="174"/>
    </row>
    <row r="97" spans="1:66" s="133" customFormat="1">
      <c r="A97" s="711"/>
      <c r="J97" s="711"/>
      <c r="K97" s="711"/>
      <c r="L97" s="711"/>
      <c r="M97" s="711"/>
      <c r="N97" s="711"/>
      <c r="O97" s="711"/>
      <c r="P97" s="711"/>
      <c r="Q97" s="711"/>
      <c r="R97" s="711"/>
      <c r="S97" s="711"/>
      <c r="T97" s="711"/>
      <c r="U97" s="711"/>
      <c r="V97" s="711"/>
      <c r="W97" s="711"/>
      <c r="X97" s="711"/>
      <c r="Y97" s="711"/>
      <c r="Z97" s="711"/>
      <c r="BN97" s="174"/>
    </row>
    <row r="98" spans="1:66" s="133" customFormat="1">
      <c r="A98" s="711"/>
      <c r="J98" s="711"/>
      <c r="K98" s="711"/>
      <c r="L98" s="711"/>
      <c r="M98" s="711"/>
      <c r="N98" s="711"/>
      <c r="O98" s="711"/>
      <c r="P98" s="711"/>
      <c r="Q98" s="711"/>
      <c r="R98" s="711"/>
      <c r="S98" s="711"/>
      <c r="T98" s="711"/>
      <c r="U98" s="711"/>
      <c r="V98" s="711"/>
      <c r="W98" s="711"/>
      <c r="X98" s="711"/>
      <c r="Y98" s="711"/>
      <c r="Z98" s="711"/>
      <c r="BN98" s="174"/>
    </row>
    <row r="99" spans="1:66" s="133" customFormat="1">
      <c r="A99" s="711"/>
      <c r="J99" s="711"/>
      <c r="K99" s="711"/>
      <c r="L99" s="711"/>
      <c r="M99" s="711"/>
      <c r="N99" s="711"/>
      <c r="O99" s="711"/>
      <c r="P99" s="711"/>
      <c r="Q99" s="711"/>
      <c r="R99" s="711"/>
      <c r="S99" s="711"/>
      <c r="T99" s="711"/>
      <c r="U99" s="711"/>
      <c r="V99" s="711"/>
      <c r="W99" s="711"/>
      <c r="X99" s="711"/>
      <c r="Y99" s="711"/>
      <c r="Z99" s="711"/>
      <c r="BN99" s="174"/>
    </row>
    <row r="100" spans="1:66" s="133" customFormat="1">
      <c r="A100" s="118"/>
      <c r="J100" s="118"/>
      <c r="K100" s="118"/>
      <c r="L100" s="118"/>
      <c r="M100" s="118"/>
      <c r="N100" s="118"/>
      <c r="O100" s="118"/>
      <c r="P100" s="118"/>
      <c r="Q100" s="118"/>
      <c r="R100" s="118"/>
      <c r="S100" s="118"/>
      <c r="T100" s="118"/>
      <c r="U100" s="118"/>
      <c r="V100" s="118"/>
      <c r="W100" s="118"/>
      <c r="X100" s="118"/>
      <c r="Y100" s="118"/>
      <c r="Z100" s="118"/>
      <c r="BN100" s="174"/>
    </row>
    <row r="101" spans="1:66" s="133" customFormat="1">
      <c r="BN101" s="174"/>
    </row>
    <row r="102" spans="1:66" s="133" customFormat="1">
      <c r="BN102" s="174"/>
    </row>
    <row r="103" spans="1:66" s="133" customFormat="1">
      <c r="BN103" s="174"/>
    </row>
    <row r="104" spans="1:66" s="133" customFormat="1">
      <c r="BN104" s="174"/>
    </row>
    <row r="105" spans="1:66" s="133" customFormat="1">
      <c r="BN105" s="174"/>
    </row>
    <row r="106" spans="1:66" s="133" customFormat="1">
      <c r="BN106" s="174"/>
    </row>
    <row r="107" spans="1:66" s="133" customFormat="1">
      <c r="BN107" s="174"/>
    </row>
    <row r="108" spans="1:66" s="133" customFormat="1">
      <c r="BN108" s="174"/>
    </row>
    <row r="109" spans="1:66" s="133" customFormat="1">
      <c r="BN109" s="174"/>
    </row>
    <row r="110" spans="1:66" s="133" customFormat="1">
      <c r="BN110" s="174"/>
    </row>
    <row r="111" spans="1:66" s="133" customFormat="1">
      <c r="BN111" s="174"/>
    </row>
    <row r="112" spans="1:66" s="133" customFormat="1">
      <c r="BN112" s="174"/>
    </row>
    <row r="113" spans="66:66" s="133" customFormat="1">
      <c r="BN113" s="174"/>
    </row>
    <row r="114" spans="66:66" s="133" customFormat="1">
      <c r="BN114" s="174"/>
    </row>
    <row r="115" spans="66:66" s="133" customFormat="1">
      <c r="BN115" s="174"/>
    </row>
    <row r="116" spans="66:66" s="133" customFormat="1">
      <c r="BN116" s="174"/>
    </row>
    <row r="117" spans="66:66" s="133" customFormat="1">
      <c r="BN117" s="174"/>
    </row>
    <row r="118" spans="66:66" s="133" customFormat="1">
      <c r="BN118" s="174"/>
    </row>
    <row r="119" spans="66:66" s="133" customFormat="1">
      <c r="BN119" s="174"/>
    </row>
    <row r="120" spans="66:66" s="133" customFormat="1">
      <c r="BN120" s="174"/>
    </row>
    <row r="121" spans="66:66" s="133" customFormat="1">
      <c r="BN121" s="174"/>
    </row>
    <row r="122" spans="66:66" s="133" customFormat="1">
      <c r="BN122" s="174"/>
    </row>
    <row r="123" spans="66:66" s="133" customFormat="1">
      <c r="BN123" s="174"/>
    </row>
    <row r="124" spans="66:66" s="133" customFormat="1">
      <c r="BN124" s="174"/>
    </row>
    <row r="125" spans="66:66" s="133" customFormat="1">
      <c r="BN125" s="174"/>
    </row>
    <row r="126" spans="66:66" s="133" customFormat="1">
      <c r="BN126" s="174"/>
    </row>
    <row r="127" spans="66:66" s="133" customFormat="1">
      <c r="BN127" s="174"/>
    </row>
    <row r="128" spans="66:66" s="133" customFormat="1">
      <c r="BN128" s="174"/>
    </row>
    <row r="129" spans="66:66" s="133" customFormat="1">
      <c r="BN129" s="174"/>
    </row>
    <row r="130" spans="66:66" s="133" customFormat="1">
      <c r="BN130" s="174"/>
    </row>
    <row r="131" spans="66:66" s="133" customFormat="1">
      <c r="BN131" s="174"/>
    </row>
    <row r="132" spans="66:66" s="133" customFormat="1">
      <c r="BN132" s="174"/>
    </row>
    <row r="133" spans="66:66" s="133" customFormat="1">
      <c r="BN133" s="174"/>
    </row>
    <row r="134" spans="66:66" s="133" customFormat="1">
      <c r="BN134" s="174"/>
    </row>
    <row r="135" spans="66:66" s="133" customFormat="1">
      <c r="BN135" s="174"/>
    </row>
    <row r="136" spans="66:66" s="133" customFormat="1">
      <c r="BN136" s="174"/>
    </row>
  </sheetData>
  <sheetProtection password="CC86" sheet="1" objects="1" scenarios="1" selectLockedCells="1"/>
  <customSheetViews>
    <customSheetView guid="{2DAA1D84-496C-43B3-9B3D-F6443FDB70D2}" scale="80" topLeftCell="A34">
      <selection activeCell="G52" sqref="G52"/>
      <pageMargins left="0.7" right="0.7" top="0.75" bottom="0.75" header="0.3" footer="0.3"/>
      <pageSetup paperSize="9" orientation="portrait" verticalDpi="0" r:id="rId1"/>
    </customSheetView>
    <customSheetView guid="{4795D392-B56F-435A-BCD0-DB99C7E0A0B0}" scale="80" topLeftCell="A7">
      <selection activeCell="H15" sqref="H15"/>
      <pageMargins left="0.7" right="0.7" top="0.75" bottom="0.75" header="0.3" footer="0.3"/>
      <pageSetup paperSize="9" orientation="portrait" verticalDpi="0" r:id="rId2"/>
    </customSheetView>
  </customSheetViews>
  <mergeCells count="2">
    <mergeCell ref="C1:F1"/>
    <mergeCell ref="D2:E2"/>
  </mergeCells>
  <dataValidations count="4">
    <dataValidation type="list" allowBlank="1" showInputMessage="1" showErrorMessage="1" sqref="F82 F42 F62">
      <formula1>יום_</formula1>
    </dataValidation>
    <dataValidation type="list" allowBlank="1" showInputMessage="1" showErrorMessage="1" sqref="D80:D82 D42 D60:D62 D57">
      <formula1>שנה</formula1>
    </dataValidation>
    <dataValidation type="list" allowBlank="1" showInputMessage="1" showErrorMessage="1" sqref="E82 E42 E62">
      <formula1>חודשים</formula1>
    </dataValidation>
    <dataValidation type="decimal" operator="greaterThanOrEqual" allowBlank="1" showInputMessage="1" showErrorMessage="1" sqref="J6:K6">
      <formula1>אפס</formula1>
    </dataValidation>
  </dataValidations>
  <pageMargins left="0.7" right="0.7" top="0.75" bottom="0.75" header="0.3" footer="0.3"/>
  <pageSetup paperSize="9" orientation="portrait" verticalDpi="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430"/>
  <sheetViews>
    <sheetView rightToLeft="1" topLeftCell="D1" zoomScale="85" zoomScaleNormal="85" zoomScaleSheetLayoutView="70" workbookViewId="0">
      <selection activeCell="G17" sqref="G17"/>
    </sheetView>
  </sheetViews>
  <sheetFormatPr defaultColWidth="9" defaultRowHeight="15"/>
  <cols>
    <col min="1" max="1" width="37.125" style="878" bestFit="1" customWidth="1"/>
    <col min="2" max="2" width="26.375" style="875" bestFit="1" customWidth="1"/>
    <col min="3" max="3" width="39.75" style="875" customWidth="1"/>
    <col min="4" max="4" width="37" style="192" customWidth="1"/>
    <col min="5" max="5" width="36.625" style="875" customWidth="1"/>
    <col min="6" max="6" width="20.375" style="875" bestFit="1" customWidth="1"/>
    <col min="7" max="7" width="18.375" style="875" customWidth="1"/>
    <col min="8" max="8" width="24.25" style="875" bestFit="1" customWidth="1"/>
    <col min="9" max="9" width="17.25" style="192" bestFit="1" customWidth="1"/>
    <col min="10" max="10" width="15" style="875" customWidth="1"/>
    <col min="11" max="11" width="12.375" style="192" bestFit="1" customWidth="1"/>
    <col min="12" max="12" width="12.75" style="875" customWidth="1"/>
    <col min="13" max="13" width="13.25" style="192" bestFit="1" customWidth="1"/>
    <col min="14" max="15" width="10.75" style="875" bestFit="1" customWidth="1"/>
    <col min="16" max="16" width="24.625" style="875" bestFit="1" customWidth="1"/>
    <col min="17" max="21" width="10.75" style="875" bestFit="1" customWidth="1"/>
    <col min="22" max="16384" width="9" style="875"/>
  </cols>
  <sheetData>
    <row r="1" spans="1:13">
      <c r="A1" s="192" t="s">
        <v>45</v>
      </c>
      <c r="B1" s="875" t="s">
        <v>15</v>
      </c>
      <c r="C1" s="192" t="s">
        <v>53</v>
      </c>
      <c r="D1" s="875">
        <v>2016</v>
      </c>
      <c r="E1" s="875" t="s">
        <v>151</v>
      </c>
      <c r="F1" s="192" t="s">
        <v>175</v>
      </c>
      <c r="G1" s="875">
        <v>1</v>
      </c>
      <c r="H1" s="192" t="s">
        <v>2634</v>
      </c>
      <c r="I1" s="875"/>
      <c r="K1" s="875"/>
      <c r="M1" s="875"/>
    </row>
    <row r="2" spans="1:13">
      <c r="A2" s="192"/>
      <c r="B2" s="875" t="s">
        <v>16</v>
      </c>
      <c r="D2" s="875">
        <v>2017</v>
      </c>
      <c r="E2" s="875" t="s">
        <v>153</v>
      </c>
      <c r="G2" s="875">
        <v>2</v>
      </c>
      <c r="H2" s="875" t="s">
        <v>2635</v>
      </c>
      <c r="K2" s="875"/>
      <c r="M2" s="875"/>
    </row>
    <row r="3" spans="1:13">
      <c r="A3" s="192"/>
      <c r="B3" s="875" t="s">
        <v>17</v>
      </c>
      <c r="D3" s="875">
        <v>2018</v>
      </c>
      <c r="G3" s="875">
        <v>3</v>
      </c>
      <c r="H3" s="875" t="s">
        <v>2636</v>
      </c>
      <c r="K3" s="875"/>
      <c r="M3" s="875"/>
    </row>
    <row r="4" spans="1:13">
      <c r="A4" s="192"/>
      <c r="B4" s="875" t="s">
        <v>18</v>
      </c>
      <c r="D4" s="875">
        <v>2019</v>
      </c>
      <c r="G4" s="875">
        <v>4</v>
      </c>
      <c r="K4" s="875"/>
      <c r="M4" s="875"/>
    </row>
    <row r="5" spans="1:13">
      <c r="A5" s="192"/>
      <c r="B5" s="875" t="s">
        <v>19</v>
      </c>
      <c r="D5" s="875">
        <v>2020</v>
      </c>
      <c r="G5" s="875">
        <v>5</v>
      </c>
      <c r="H5" s="192" t="s">
        <v>2759</v>
      </c>
      <c r="K5" s="875"/>
      <c r="M5" s="875"/>
    </row>
    <row r="6" spans="1:13">
      <c r="A6" s="192"/>
      <c r="B6" s="875" t="s">
        <v>20</v>
      </c>
      <c r="D6" s="875">
        <v>2021</v>
      </c>
      <c r="E6" s="192" t="s">
        <v>596</v>
      </c>
      <c r="G6" s="875">
        <v>6</v>
      </c>
      <c r="H6" s="875" t="s">
        <v>2760</v>
      </c>
      <c r="K6" s="875"/>
      <c r="M6" s="875"/>
    </row>
    <row r="7" spans="1:13">
      <c r="A7" s="192"/>
      <c r="B7" s="875" t="s">
        <v>21</v>
      </c>
      <c r="D7" s="875">
        <v>2022</v>
      </c>
      <c r="E7" s="875" t="s">
        <v>384</v>
      </c>
      <c r="G7" s="875">
        <v>7</v>
      </c>
      <c r="H7" s="875" t="s">
        <v>2761</v>
      </c>
      <c r="K7" s="875"/>
      <c r="M7" s="875"/>
    </row>
    <row r="8" spans="1:13">
      <c r="A8" s="192"/>
      <c r="B8" s="875" t="s">
        <v>22</v>
      </c>
      <c r="D8" s="875">
        <v>2023</v>
      </c>
      <c r="E8" s="875" t="s">
        <v>365</v>
      </c>
      <c r="G8" s="875">
        <v>8</v>
      </c>
      <c r="K8" s="875"/>
      <c r="M8" s="875"/>
    </row>
    <row r="9" spans="1:13">
      <c r="A9" s="192"/>
      <c r="D9" s="875">
        <v>2024</v>
      </c>
      <c r="E9" s="875" t="s">
        <v>364</v>
      </c>
      <c r="G9" s="875">
        <v>9</v>
      </c>
      <c r="H9" s="192" t="s">
        <v>2764</v>
      </c>
      <c r="K9" s="875"/>
      <c r="M9" s="875"/>
    </row>
    <row r="10" spans="1:13">
      <c r="A10" s="192" t="s">
        <v>46</v>
      </c>
      <c r="B10" s="875" t="s">
        <v>26</v>
      </c>
      <c r="D10" s="875">
        <v>2025</v>
      </c>
      <c r="E10" s="875" t="s">
        <v>366</v>
      </c>
      <c r="G10" s="875">
        <v>10</v>
      </c>
      <c r="H10" s="875" t="s">
        <v>2635</v>
      </c>
      <c r="I10" s="875"/>
      <c r="K10" s="875"/>
      <c r="M10" s="875"/>
    </row>
    <row r="11" spans="1:13">
      <c r="A11" s="192"/>
      <c r="B11" s="875" t="s">
        <v>27</v>
      </c>
      <c r="D11" s="875">
        <v>2026</v>
      </c>
      <c r="E11" s="875" t="s">
        <v>368</v>
      </c>
      <c r="G11" s="875">
        <v>11</v>
      </c>
      <c r="I11" s="875"/>
      <c r="K11" s="875"/>
      <c r="M11" s="875"/>
    </row>
    <row r="12" spans="1:13">
      <c r="A12" s="192"/>
      <c r="D12" s="875">
        <v>2027</v>
      </c>
      <c r="E12" s="875" t="s">
        <v>543</v>
      </c>
      <c r="G12" s="875">
        <v>12</v>
      </c>
      <c r="H12" s="192"/>
      <c r="I12" s="875"/>
      <c r="K12" s="875"/>
      <c r="M12" s="875"/>
    </row>
    <row r="13" spans="1:13">
      <c r="A13" s="192" t="s">
        <v>47</v>
      </c>
      <c r="B13" s="875" t="s">
        <v>28</v>
      </c>
      <c r="D13" s="875">
        <v>2028</v>
      </c>
      <c r="G13" s="875">
        <v>13</v>
      </c>
      <c r="H13" s="192"/>
      <c r="I13" s="875"/>
      <c r="K13" s="875"/>
      <c r="M13" s="875"/>
    </row>
    <row r="14" spans="1:13">
      <c r="A14" s="192"/>
      <c r="B14" s="875" t="s">
        <v>37</v>
      </c>
      <c r="D14" s="875">
        <v>2029</v>
      </c>
      <c r="G14" s="875">
        <v>14</v>
      </c>
      <c r="H14" s="192"/>
      <c r="I14" s="875"/>
      <c r="K14" s="875"/>
      <c r="M14" s="875"/>
    </row>
    <row r="15" spans="1:13">
      <c r="A15" s="192"/>
      <c r="B15" s="875" t="s">
        <v>38</v>
      </c>
      <c r="D15" s="875">
        <v>2030</v>
      </c>
      <c r="G15" s="875">
        <v>15</v>
      </c>
      <c r="H15" s="192"/>
      <c r="I15" s="875"/>
      <c r="K15" s="875"/>
      <c r="M15" s="875"/>
    </row>
    <row r="16" spans="1:13">
      <c r="A16" s="192"/>
      <c r="B16" s="875" t="s">
        <v>2574</v>
      </c>
      <c r="G16" s="875">
        <v>16</v>
      </c>
      <c r="H16" s="192"/>
      <c r="I16" s="875"/>
      <c r="K16" s="875"/>
      <c r="M16" s="875"/>
    </row>
    <row r="17" spans="1:13">
      <c r="A17" s="192"/>
      <c r="B17" s="875" t="s">
        <v>432</v>
      </c>
      <c r="G17" s="875">
        <v>17</v>
      </c>
      <c r="H17" s="192"/>
      <c r="I17" s="875"/>
      <c r="J17" s="192"/>
      <c r="K17" s="875"/>
      <c r="M17" s="875"/>
    </row>
    <row r="18" spans="1:13">
      <c r="A18" s="192" t="s">
        <v>48</v>
      </c>
      <c r="B18" s="875" t="s">
        <v>26</v>
      </c>
      <c r="G18" s="875">
        <v>18</v>
      </c>
      <c r="H18" s="192"/>
      <c r="I18" s="875"/>
      <c r="J18" s="192"/>
      <c r="K18" s="875"/>
      <c r="M18" s="875"/>
    </row>
    <row r="19" spans="1:13">
      <c r="A19" s="192"/>
      <c r="B19" s="875" t="s">
        <v>27</v>
      </c>
      <c r="G19" s="875">
        <v>19</v>
      </c>
      <c r="H19" s="192"/>
      <c r="I19" s="875"/>
      <c r="J19" s="192"/>
      <c r="K19" s="875"/>
      <c r="M19" s="875"/>
    </row>
    <row r="20" spans="1:13">
      <c r="A20" s="192"/>
      <c r="B20" s="875" t="s">
        <v>30</v>
      </c>
      <c r="G20" s="875">
        <v>20</v>
      </c>
      <c r="H20" s="192"/>
      <c r="I20" s="875"/>
      <c r="J20" s="192"/>
      <c r="K20" s="875"/>
      <c r="M20" s="875"/>
    </row>
    <row r="21" spans="1:13">
      <c r="A21" s="192"/>
      <c r="D21" s="875"/>
      <c r="G21" s="875">
        <v>21</v>
      </c>
      <c r="H21" s="192"/>
      <c r="I21" s="875"/>
      <c r="J21" s="192"/>
      <c r="K21" s="875"/>
      <c r="M21" s="875"/>
    </row>
    <row r="22" spans="1:13">
      <c r="A22" s="192" t="s">
        <v>396</v>
      </c>
      <c r="B22" s="875">
        <v>1</v>
      </c>
      <c r="C22" s="192" t="s">
        <v>54</v>
      </c>
      <c r="D22" s="875">
        <v>1</v>
      </c>
      <c r="G22" s="875">
        <v>22</v>
      </c>
      <c r="H22" s="192"/>
      <c r="I22" s="875"/>
      <c r="J22" s="192"/>
      <c r="K22" s="875"/>
      <c r="M22" s="875"/>
    </row>
    <row r="23" spans="1:13">
      <c r="A23" s="192"/>
      <c r="B23" s="875">
        <v>2</v>
      </c>
      <c r="D23" s="875">
        <v>2</v>
      </c>
      <c r="E23" s="192" t="s">
        <v>398</v>
      </c>
      <c r="G23" s="875">
        <v>23</v>
      </c>
      <c r="H23" s="192"/>
      <c r="I23" s="875"/>
      <c r="J23" s="192"/>
      <c r="K23" s="875"/>
      <c r="M23" s="875"/>
    </row>
    <row r="24" spans="1:13">
      <c r="A24" s="192"/>
      <c r="B24" s="875">
        <v>3</v>
      </c>
      <c r="D24" s="875">
        <v>3</v>
      </c>
      <c r="E24" s="875" t="s">
        <v>424</v>
      </c>
      <c r="G24" s="875">
        <v>24</v>
      </c>
      <c r="H24" s="192"/>
      <c r="I24" s="875"/>
      <c r="J24" s="192"/>
      <c r="K24" s="875"/>
      <c r="M24" s="875"/>
    </row>
    <row r="25" spans="1:13">
      <c r="A25" s="192"/>
      <c r="B25" s="875">
        <v>4</v>
      </c>
      <c r="D25" s="875">
        <v>4</v>
      </c>
      <c r="E25" s="875" t="s">
        <v>425</v>
      </c>
      <c r="G25" s="875">
        <v>25</v>
      </c>
      <c r="H25" s="192"/>
      <c r="I25" s="875"/>
      <c r="J25" s="192"/>
      <c r="K25" s="875"/>
      <c r="M25" s="875"/>
    </row>
    <row r="26" spans="1:13">
      <c r="A26" s="192"/>
      <c r="B26" s="875">
        <v>5</v>
      </c>
      <c r="D26" s="875">
        <v>5</v>
      </c>
      <c r="E26" s="875" t="s">
        <v>426</v>
      </c>
      <c r="G26" s="875">
        <v>26</v>
      </c>
      <c r="H26" s="192"/>
      <c r="I26" s="875"/>
      <c r="J26" s="192"/>
      <c r="K26" s="875"/>
      <c r="M26" s="875"/>
    </row>
    <row r="27" spans="1:13">
      <c r="A27" s="192"/>
      <c r="B27" s="876">
        <v>6</v>
      </c>
      <c r="D27" s="875">
        <v>6</v>
      </c>
      <c r="G27" s="875">
        <v>27</v>
      </c>
      <c r="H27" s="192"/>
      <c r="I27" s="875"/>
      <c r="J27" s="192"/>
      <c r="K27" s="875"/>
      <c r="M27" s="875"/>
    </row>
    <row r="28" spans="1:13">
      <c r="A28" s="192"/>
      <c r="B28" s="875">
        <v>7</v>
      </c>
      <c r="D28" s="875">
        <v>7</v>
      </c>
      <c r="G28" s="875">
        <v>28</v>
      </c>
      <c r="H28" s="192"/>
      <c r="I28" s="875"/>
      <c r="J28" s="192"/>
      <c r="K28" s="875"/>
      <c r="M28" s="875"/>
    </row>
    <row r="29" spans="1:13">
      <c r="A29" s="192"/>
      <c r="B29" s="877" t="s">
        <v>433</v>
      </c>
      <c r="D29" s="875">
        <v>8</v>
      </c>
      <c r="G29" s="875">
        <v>29</v>
      </c>
      <c r="H29" s="192"/>
      <c r="I29" s="875"/>
      <c r="J29" s="192"/>
      <c r="K29" s="875"/>
      <c r="M29" s="875"/>
    </row>
    <row r="30" spans="1:13">
      <c r="D30" s="875">
        <v>9</v>
      </c>
      <c r="E30" s="192" t="s">
        <v>155</v>
      </c>
      <c r="G30" s="875">
        <v>30</v>
      </c>
      <c r="H30" s="192"/>
      <c r="I30" s="875"/>
      <c r="J30" s="192"/>
      <c r="K30" s="875"/>
      <c r="M30" s="875"/>
    </row>
    <row r="31" spans="1:13">
      <c r="D31" s="875">
        <v>10</v>
      </c>
      <c r="E31" s="875" t="s">
        <v>156</v>
      </c>
      <c r="G31" s="875">
        <v>31</v>
      </c>
    </row>
    <row r="32" spans="1:13">
      <c r="A32" s="878" t="s">
        <v>88</v>
      </c>
      <c r="B32" s="875">
        <v>1</v>
      </c>
      <c r="D32" s="879">
        <v>11</v>
      </c>
      <c r="E32" s="875" t="s">
        <v>157</v>
      </c>
    </row>
    <row r="33" spans="1:13">
      <c r="B33" s="875">
        <v>2</v>
      </c>
      <c r="D33" s="879">
        <v>12</v>
      </c>
      <c r="E33" s="875" t="s">
        <v>397</v>
      </c>
    </row>
    <row r="34" spans="1:13">
      <c r="B34" s="875">
        <v>3</v>
      </c>
      <c r="D34" s="878"/>
      <c r="E34" s="875" t="s">
        <v>158</v>
      </c>
    </row>
    <row r="35" spans="1:13">
      <c r="C35" s="192" t="s">
        <v>123</v>
      </c>
      <c r="D35" s="875">
        <v>0</v>
      </c>
      <c r="E35" s="875" t="s">
        <v>2638</v>
      </c>
      <c r="M35" s="875"/>
    </row>
    <row r="36" spans="1:13" s="182" customFormat="1">
      <c r="A36" s="880" t="s">
        <v>74</v>
      </c>
      <c r="B36" s="881"/>
      <c r="E36" s="875"/>
    </row>
    <row r="37" spans="1:13" s="182" customFormat="1">
      <c r="A37" s="878" t="s">
        <v>69</v>
      </c>
      <c r="B37" s="192" t="s">
        <v>73</v>
      </c>
      <c r="C37" s="882" t="s">
        <v>161</v>
      </c>
      <c r="D37" s="883" t="s">
        <v>166</v>
      </c>
      <c r="E37" s="884" t="s">
        <v>77</v>
      </c>
    </row>
    <row r="38" spans="1:13" s="182" customFormat="1" ht="14.25">
      <c r="A38" s="875" t="s">
        <v>58</v>
      </c>
      <c r="B38" s="885" t="s">
        <v>68</v>
      </c>
      <c r="C38" s="886" t="s">
        <v>162</v>
      </c>
      <c r="D38" s="887">
        <v>1.05506E-3</v>
      </c>
      <c r="E38" s="888" t="s">
        <v>167</v>
      </c>
    </row>
    <row r="39" spans="1:13" s="182" customFormat="1" ht="14.25">
      <c r="A39" s="875" t="s">
        <v>70</v>
      </c>
      <c r="B39" s="875" t="s">
        <v>66</v>
      </c>
      <c r="C39" s="886" t="s">
        <v>163</v>
      </c>
      <c r="D39" s="889">
        <v>4.7300000000000005E-5</v>
      </c>
      <c r="E39" s="890" t="s">
        <v>762</v>
      </c>
    </row>
    <row r="40" spans="1:13" s="182" customFormat="1" ht="14.25">
      <c r="A40" s="875" t="s">
        <v>56</v>
      </c>
      <c r="B40" s="875" t="s">
        <v>67</v>
      </c>
      <c r="C40" s="886" t="s">
        <v>164</v>
      </c>
      <c r="D40" s="889">
        <v>3.5975907098049601E-6</v>
      </c>
      <c r="E40" s="888" t="s">
        <v>167</v>
      </c>
    </row>
    <row r="41" spans="1:13" s="182" customFormat="1" ht="14.25">
      <c r="A41" s="875" t="s">
        <v>59</v>
      </c>
      <c r="B41" s="875" t="s">
        <v>60</v>
      </c>
      <c r="C41" s="886" t="s">
        <v>165</v>
      </c>
      <c r="D41" s="889">
        <v>4.0399999999999999E-5</v>
      </c>
      <c r="E41" s="890" t="s">
        <v>762</v>
      </c>
    </row>
    <row r="42" spans="1:13" s="182" customFormat="1" ht="14.25">
      <c r="A42" s="875" t="s">
        <v>57</v>
      </c>
      <c r="B42" s="875" t="s">
        <v>60</v>
      </c>
      <c r="C42" s="886" t="s">
        <v>165</v>
      </c>
      <c r="D42" s="889">
        <v>3.6339999999999994E-5</v>
      </c>
      <c r="E42" s="890" t="s">
        <v>762</v>
      </c>
    </row>
    <row r="43" spans="1:13" s="182" customFormat="1" ht="14.25">
      <c r="B43" s="881"/>
      <c r="E43" s="875"/>
    </row>
    <row r="44" spans="1:13" s="182" customFormat="1">
      <c r="A44" s="891" t="s">
        <v>439</v>
      </c>
      <c r="B44" s="881">
        <f>1/D40</f>
        <v>277963.80429674115</v>
      </c>
      <c r="E44" s="875"/>
    </row>
    <row r="45" spans="1:13" s="182" customFormat="1" ht="14.25">
      <c r="B45" s="881"/>
      <c r="E45" s="875"/>
    </row>
    <row r="46" spans="1:13" s="182" customFormat="1">
      <c r="A46" s="880" t="s">
        <v>117</v>
      </c>
      <c r="B46" s="881"/>
      <c r="E46" s="875"/>
    </row>
    <row r="47" spans="1:13" s="891" customFormat="1">
      <c r="A47" s="878" t="s">
        <v>69</v>
      </c>
      <c r="B47" s="892" t="s">
        <v>75</v>
      </c>
      <c r="C47" s="891" t="s">
        <v>76</v>
      </c>
      <c r="D47" s="891" t="s">
        <v>77</v>
      </c>
      <c r="E47" s="192"/>
    </row>
    <row r="48" spans="1:13" s="182" customFormat="1" ht="28.5">
      <c r="A48" s="875" t="s">
        <v>70</v>
      </c>
      <c r="B48" s="881" t="s">
        <v>83</v>
      </c>
      <c r="C48" s="182">
        <v>2.9849999999999998E-3</v>
      </c>
      <c r="D48" s="881" t="s">
        <v>763</v>
      </c>
      <c r="E48" s="875"/>
    </row>
    <row r="49" spans="1:7" s="182" customFormat="1" ht="14.25">
      <c r="A49" s="875" t="s">
        <v>56</v>
      </c>
      <c r="B49" s="881" t="s">
        <v>79</v>
      </c>
      <c r="C49" s="182">
        <f>0.0006877768</f>
        <v>6.8777680000000002E-4</v>
      </c>
      <c r="D49" s="881" t="s">
        <v>764</v>
      </c>
      <c r="E49" s="875"/>
    </row>
    <row r="50" spans="1:7" s="182" customFormat="1" ht="28.5">
      <c r="A50" s="875" t="s">
        <v>59</v>
      </c>
      <c r="B50" s="881" t="s">
        <v>78</v>
      </c>
      <c r="C50" s="182">
        <v>3.127E-3</v>
      </c>
      <c r="D50" s="881" t="s">
        <v>765</v>
      </c>
      <c r="E50" s="875"/>
    </row>
    <row r="51" spans="1:7" s="182" customFormat="1" ht="28.5">
      <c r="A51" s="875" t="s">
        <v>57</v>
      </c>
      <c r="B51" s="881" t="s">
        <v>78</v>
      </c>
      <c r="C51" s="182">
        <v>2.6922000000000001E-3</v>
      </c>
      <c r="D51" s="881" t="s">
        <v>765</v>
      </c>
      <c r="E51" s="875"/>
    </row>
    <row r="52" spans="1:7" s="182" customFormat="1" ht="42.75">
      <c r="A52" s="875" t="s">
        <v>58</v>
      </c>
      <c r="B52" s="881" t="s">
        <v>82</v>
      </c>
      <c r="C52" s="182">
        <f>56.1*B54</f>
        <v>5.9188866E-2</v>
      </c>
      <c r="D52" s="881" t="s">
        <v>766</v>
      </c>
      <c r="E52" s="875"/>
    </row>
    <row r="53" spans="1:7" s="182" customFormat="1" ht="14.25">
      <c r="B53" s="881"/>
      <c r="E53" s="875"/>
    </row>
    <row r="54" spans="1:7" s="182" customFormat="1">
      <c r="A54" s="891" t="s">
        <v>80</v>
      </c>
      <c r="B54" s="182">
        <v>1.05506E-3</v>
      </c>
      <c r="C54" s="182" t="s">
        <v>2750</v>
      </c>
      <c r="E54" s="875"/>
    </row>
    <row r="55" spans="1:7" s="182" customFormat="1" ht="14.25">
      <c r="B55" s="881"/>
      <c r="E55" s="875"/>
    </row>
    <row r="56" spans="1:7">
      <c r="D56" s="875"/>
      <c r="G56" s="893"/>
    </row>
    <row r="57" spans="1:7">
      <c r="A57" s="894" t="s">
        <v>126</v>
      </c>
      <c r="D57" s="875"/>
      <c r="G57" s="893"/>
    </row>
    <row r="58" spans="1:7">
      <c r="A58" s="878" t="s">
        <v>69</v>
      </c>
      <c r="B58" s="892" t="s">
        <v>75</v>
      </c>
      <c r="C58" s="891" t="s">
        <v>76</v>
      </c>
      <c r="D58" s="891" t="s">
        <v>77</v>
      </c>
      <c r="G58" s="893"/>
    </row>
    <row r="59" spans="1:7">
      <c r="A59" s="875" t="s">
        <v>70</v>
      </c>
      <c r="B59" s="881" t="s">
        <v>98</v>
      </c>
      <c r="C59" s="875">
        <v>63.1</v>
      </c>
      <c r="D59" s="875" t="s">
        <v>762</v>
      </c>
      <c r="G59" s="893"/>
    </row>
    <row r="60" spans="1:7">
      <c r="A60" s="875" t="s">
        <v>56</v>
      </c>
      <c r="B60" s="881" t="s">
        <v>79</v>
      </c>
      <c r="C60" s="875">
        <f>tCO2e_KWhחשמל</f>
        <v>6.8777680000000002E-4</v>
      </c>
      <c r="D60" s="875" t="s">
        <v>764</v>
      </c>
      <c r="G60" s="893"/>
    </row>
    <row r="61" spans="1:7">
      <c r="A61" s="875" t="s">
        <v>59</v>
      </c>
      <c r="B61" s="881" t="s">
        <v>98</v>
      </c>
      <c r="C61" s="875">
        <v>77.400000000000006</v>
      </c>
      <c r="D61" s="875" t="s">
        <v>762</v>
      </c>
      <c r="G61" s="893"/>
    </row>
    <row r="62" spans="1:7">
      <c r="A62" s="875" t="s">
        <v>57</v>
      </c>
      <c r="B62" s="881" t="s">
        <v>98</v>
      </c>
      <c r="C62" s="875">
        <v>74.099999999999994</v>
      </c>
      <c r="D62" s="875" t="s">
        <v>762</v>
      </c>
      <c r="G62" s="893"/>
    </row>
    <row r="63" spans="1:7">
      <c r="A63" s="875" t="s">
        <v>58</v>
      </c>
      <c r="B63" s="881" t="s">
        <v>98</v>
      </c>
      <c r="C63" s="875">
        <v>56.1</v>
      </c>
      <c r="D63" s="875" t="s">
        <v>762</v>
      </c>
      <c r="G63" s="893"/>
    </row>
    <row r="64" spans="1:7">
      <c r="D64" s="875"/>
      <c r="G64" s="893"/>
    </row>
    <row r="65" spans="1:13">
      <c r="A65" s="894" t="s">
        <v>124</v>
      </c>
      <c r="D65" s="875"/>
      <c r="G65" s="893"/>
    </row>
    <row r="66" spans="1:13">
      <c r="A66" s="878" t="s">
        <v>69</v>
      </c>
      <c r="B66" s="892" t="s">
        <v>75</v>
      </c>
      <c r="C66" s="891" t="s">
        <v>76</v>
      </c>
      <c r="D66" s="891" t="s">
        <v>77</v>
      </c>
      <c r="G66" s="893"/>
    </row>
    <row r="67" spans="1:13" ht="43.5">
      <c r="A67" s="875" t="s">
        <v>70</v>
      </c>
      <c r="B67" s="881" t="s">
        <v>79</v>
      </c>
      <c r="C67" s="875">
        <f>C59*$B$73</f>
        <v>2.2715999999999999E-4</v>
      </c>
      <c r="D67" s="895" t="s">
        <v>767</v>
      </c>
      <c r="G67" s="893"/>
    </row>
    <row r="68" spans="1:13">
      <c r="A68" s="875" t="s">
        <v>56</v>
      </c>
      <c r="B68" s="881" t="s">
        <v>79</v>
      </c>
      <c r="C68" s="875">
        <f>C60</f>
        <v>6.8777680000000002E-4</v>
      </c>
      <c r="D68" s="895" t="s">
        <v>764</v>
      </c>
      <c r="G68" s="893"/>
    </row>
    <row r="69" spans="1:13" ht="43.5">
      <c r="A69" s="875" t="s">
        <v>59</v>
      </c>
      <c r="B69" s="881" t="s">
        <v>79</v>
      </c>
      <c r="C69" s="875">
        <f>C61*$B$73</f>
        <v>2.7864000000000003E-4</v>
      </c>
      <c r="D69" s="895" t="s">
        <v>767</v>
      </c>
      <c r="G69" s="893"/>
    </row>
    <row r="70" spans="1:13" ht="43.5">
      <c r="A70" s="875" t="s">
        <v>57</v>
      </c>
      <c r="B70" s="881" t="s">
        <v>79</v>
      </c>
      <c r="C70" s="875">
        <f>C62*$B$73</f>
        <v>2.6675999999999995E-4</v>
      </c>
      <c r="D70" s="895" t="s">
        <v>767</v>
      </c>
      <c r="G70" s="893"/>
    </row>
    <row r="71" spans="1:13" ht="43.5">
      <c r="A71" s="875" t="s">
        <v>58</v>
      </c>
      <c r="B71" s="881" t="s">
        <v>79</v>
      </c>
      <c r="C71" s="875">
        <f>C63*$B$73</f>
        <v>2.0196E-4</v>
      </c>
      <c r="D71" s="895" t="s">
        <v>767</v>
      </c>
      <c r="G71" s="893"/>
    </row>
    <row r="72" spans="1:13">
      <c r="D72" s="875"/>
      <c r="G72" s="893"/>
    </row>
    <row r="73" spans="1:13" s="182" customFormat="1">
      <c r="A73" s="891" t="s">
        <v>142</v>
      </c>
      <c r="B73" s="881">
        <v>3.5999999999999998E-6</v>
      </c>
      <c r="C73" s="182" t="s">
        <v>2751</v>
      </c>
      <c r="E73" s="875"/>
    </row>
    <row r="74" spans="1:13">
      <c r="D74" s="875"/>
      <c r="G74" s="893"/>
    </row>
    <row r="75" spans="1:13" s="896" customFormat="1" ht="18.75" thickBot="1">
      <c r="A75" s="1088" t="s">
        <v>236</v>
      </c>
      <c r="B75" s="1088"/>
      <c r="C75" s="1088"/>
      <c r="G75" s="897"/>
      <c r="I75" s="898"/>
      <c r="K75" s="898"/>
      <c r="M75" s="898"/>
    </row>
    <row r="76" spans="1:13">
      <c r="A76" s="899" t="s">
        <v>691</v>
      </c>
      <c r="D76" s="875"/>
      <c r="G76" s="893"/>
    </row>
    <row r="77" spans="1:13">
      <c r="A77" s="878" t="s">
        <v>332</v>
      </c>
      <c r="B77" s="900">
        <f>IF('2. מיזוג מבנים'!D28=0,0,'2. מיזוג מבנים'!D28)</f>
        <v>0</v>
      </c>
      <c r="D77" s="875"/>
      <c r="G77" s="893"/>
    </row>
    <row r="78" spans="1:13">
      <c r="D78" s="875"/>
      <c r="G78" s="893"/>
    </row>
    <row r="79" spans="1:13">
      <c r="A79" s="878" t="s">
        <v>663</v>
      </c>
      <c r="B79" s="875">
        <f>B81*B112</f>
        <v>0</v>
      </c>
      <c r="D79" s="875"/>
      <c r="G79" s="893"/>
    </row>
    <row r="80" spans="1:13">
      <c r="A80" s="878" t="s">
        <v>692</v>
      </c>
      <c r="B80" s="875">
        <f>B82*B112</f>
        <v>0</v>
      </c>
      <c r="D80" s="875"/>
      <c r="G80" s="893"/>
    </row>
    <row r="81" spans="1:16">
      <c r="A81" s="878" t="s">
        <v>702</v>
      </c>
      <c r="B81" s="875">
        <f>IF(B77=0,0,(B93+B109)/B77)</f>
        <v>0</v>
      </c>
      <c r="D81" s="875"/>
      <c r="G81" s="893"/>
    </row>
    <row r="82" spans="1:16">
      <c r="A82" s="878" t="s">
        <v>703</v>
      </c>
      <c r="B82" s="875">
        <f>IF(B77=0,0,(B94+B110)/B77)</f>
        <v>0</v>
      </c>
      <c r="C82" s="901"/>
      <c r="D82" s="875"/>
      <c r="G82" s="893"/>
    </row>
    <row r="83" spans="1:16">
      <c r="A83" s="901" t="s">
        <v>664</v>
      </c>
      <c r="C83" s="901"/>
      <c r="D83" s="875"/>
      <c r="G83" s="893"/>
    </row>
    <row r="84" spans="1:16">
      <c r="A84" s="901"/>
      <c r="C84" s="901"/>
      <c r="D84" s="875"/>
      <c r="G84" s="893"/>
    </row>
    <row r="85" spans="1:16" ht="29.25">
      <c r="C85" s="895" t="s">
        <v>141</v>
      </c>
      <c r="D85" s="875" t="b">
        <f>'2. מיזוג מבנים'!D28=0</f>
        <v>1</v>
      </c>
      <c r="G85" s="893"/>
    </row>
    <row r="86" spans="1:16">
      <c r="A86" s="902" t="s">
        <v>95</v>
      </c>
      <c r="D86" s="875"/>
      <c r="G86" s="893"/>
    </row>
    <row r="87" spans="1:16">
      <c r="D87" s="875"/>
      <c r="G87" s="893"/>
    </row>
    <row r="88" spans="1:16" ht="30">
      <c r="B88" s="192" t="s">
        <v>69</v>
      </c>
      <c r="C88" s="192" t="s">
        <v>71</v>
      </c>
      <c r="D88" s="192" t="s">
        <v>169</v>
      </c>
      <c r="E88" s="192" t="s">
        <v>168</v>
      </c>
      <c r="F88" s="578" t="s">
        <v>435</v>
      </c>
      <c r="G88" s="192" t="s">
        <v>81</v>
      </c>
      <c r="H88" s="192" t="s">
        <v>72</v>
      </c>
      <c r="I88" s="875"/>
      <c r="J88" s="893"/>
      <c r="K88" s="875"/>
      <c r="L88" s="192"/>
      <c r="M88" s="875"/>
      <c r="N88" s="192"/>
      <c r="P88" s="192"/>
    </row>
    <row r="89" spans="1:16">
      <c r="A89" s="878" t="s">
        <v>62</v>
      </c>
      <c r="B89" s="875">
        <f>'2. מיזוג מבנים'!C37</f>
        <v>0</v>
      </c>
      <c r="C89" s="875">
        <f>'2. מיזוג מבנים'!G43</f>
        <v>0</v>
      </c>
      <c r="D89" s="875" t="str">
        <f>IF(B89=$A$38,$D$38,IF(B89=$A$39,$D$39,IF(B89=$A$40,$D$40,IF(B89=$A$41,$D$41,IF(B89=$A$42,$D$42,"0")))))</f>
        <v>0</v>
      </c>
      <c r="E89" s="875">
        <f>D89*C89</f>
        <v>0</v>
      </c>
      <c r="F89" s="875">
        <f>E89*$B$44</f>
        <v>0</v>
      </c>
      <c r="G89" s="875" t="str">
        <f>IF(B89=$A$48,$C$48,IF(B89=$A$49,$C$49,IF(B89=$A$50,$C$50,IF(B89=$A$51,$C$51,IF(B89=$A$52,$C$52,"0")))))</f>
        <v>0</v>
      </c>
      <c r="H89" s="875">
        <f>G89*C89</f>
        <v>0</v>
      </c>
      <c r="I89" s="875"/>
      <c r="J89" s="893"/>
      <c r="K89" s="875"/>
      <c r="L89" s="192"/>
      <c r="M89" s="875"/>
      <c r="N89" s="192"/>
      <c r="P89" s="192"/>
    </row>
    <row r="90" spans="1:16">
      <c r="A90" s="878" t="s">
        <v>63</v>
      </c>
      <c r="B90" s="875">
        <f>'2. מיזוג מבנים'!C44</f>
        <v>0</v>
      </c>
      <c r="C90" s="875">
        <f>'2. מיזוג מבנים'!G50</f>
        <v>0</v>
      </c>
      <c r="D90" s="875" t="str">
        <f>IF(B90=$A$38,$D$38,IF(B90=$A$39,$D$39,IF(B90=$A$40,$D$40,IF(B90=$A$41,$D$41,IF(B90=$A$42,$D$42,"0")))))</f>
        <v>0</v>
      </c>
      <c r="E90" s="875">
        <f>D90*C90</f>
        <v>0</v>
      </c>
      <c r="F90" s="875">
        <f>E90*$B$44</f>
        <v>0</v>
      </c>
      <c r="G90" s="875" t="str">
        <f>IF(B90=$A$48,$C$48,IF(B90=$A$49,$C$49,IF(B90=$A$50,$C$50,IF(B90=$A$51,$C$51,IF(B90=$A$52,$C$52,"0")))))</f>
        <v>0</v>
      </c>
      <c r="H90" s="875">
        <f>G90*C90</f>
        <v>0</v>
      </c>
      <c r="I90" s="875"/>
      <c r="J90" s="893"/>
      <c r="K90" s="875"/>
      <c r="L90" s="192"/>
      <c r="M90" s="875"/>
      <c r="N90" s="192"/>
      <c r="P90" s="192"/>
    </row>
    <row r="91" spans="1:16">
      <c r="A91" s="878" t="s">
        <v>64</v>
      </c>
      <c r="B91" s="875">
        <f>'2. מיזוג מבנים'!C51</f>
        <v>0</v>
      </c>
      <c r="C91" s="875">
        <f>'2. מיזוג מבנים'!G57</f>
        <v>0</v>
      </c>
      <c r="D91" s="875" t="str">
        <f>IF(B91=$A$38,$D$38,IF(B91=$A$39,$D$39,IF(B91=$A$40,$D$40,IF(B91=$A$41,$D$41,IF(B91=$A$42,$D$42,"0")))))</f>
        <v>0</v>
      </c>
      <c r="E91" s="875">
        <f>D91*C91</f>
        <v>0</v>
      </c>
      <c r="F91" s="875">
        <f>E91*$B$44</f>
        <v>0</v>
      </c>
      <c r="G91" s="875" t="str">
        <f>IF(B91=$A$48,$C$48,IF(B91=$A$49,$C$49,IF(B91=$A$50,$C$50,IF(B91=$A$51,$C$51,IF(B91=$A$52,$C$52,"0")))))</f>
        <v>0</v>
      </c>
      <c r="H91" s="875">
        <f>G91*C91</f>
        <v>0</v>
      </c>
      <c r="I91" s="875"/>
      <c r="J91" s="893"/>
      <c r="K91" s="875"/>
      <c r="L91" s="192"/>
      <c r="M91" s="875"/>
      <c r="N91" s="192"/>
      <c r="P91" s="192"/>
    </row>
    <row r="92" spans="1:16">
      <c r="D92" s="875"/>
      <c r="G92" s="893"/>
    </row>
    <row r="93" spans="1:16">
      <c r="A93" s="878" t="s">
        <v>96</v>
      </c>
      <c r="B93" s="875">
        <f>SUM(H89:H91)</f>
        <v>0</v>
      </c>
      <c r="D93" s="875"/>
      <c r="G93" s="893"/>
    </row>
    <row r="94" spans="1:16">
      <c r="A94" s="878" t="s">
        <v>159</v>
      </c>
      <c r="B94" s="875">
        <f>SUM(F89:F91)</f>
        <v>0</v>
      </c>
      <c r="D94" s="875"/>
      <c r="G94" s="893"/>
    </row>
    <row r="95" spans="1:16">
      <c r="D95" s="875"/>
      <c r="G95" s="893"/>
    </row>
    <row r="96" spans="1:16">
      <c r="A96" s="902" t="s">
        <v>97</v>
      </c>
      <c r="D96" s="875"/>
      <c r="G96" s="893"/>
    </row>
    <row r="97" spans="1:15">
      <c r="B97" s="192" t="s">
        <v>69</v>
      </c>
      <c r="C97" s="192" t="s">
        <v>114</v>
      </c>
      <c r="D97" s="192" t="s">
        <v>81</v>
      </c>
      <c r="E97" s="192" t="s">
        <v>72</v>
      </c>
      <c r="G97" s="893"/>
    </row>
    <row r="98" spans="1:15">
      <c r="A98" s="878" t="s">
        <v>87</v>
      </c>
      <c r="B98" s="875">
        <f>'2. מיזוג מבנים'!F67</f>
        <v>0</v>
      </c>
      <c r="C98" s="875">
        <f>'2. מיזוג מבנים'!E67*'2. מיזוג מבנים'!G67*'2. מיזוג מבנים'!H67*'2. מיזוג מבנים'!I67</f>
        <v>0</v>
      </c>
      <c r="D98" s="875" t="str">
        <f>IF(B98=$A$67,$C$67,IF(B98=$A$68,$C$68,IF(B98=$A$69,$C$69,IF(B98=$A$70,$C$70,IF(B98=$A$71,$C$71,"0")))))</f>
        <v>0</v>
      </c>
      <c r="E98" s="875">
        <f t="shared" ref="E98:E107" si="0">D98*C98</f>
        <v>0</v>
      </c>
      <c r="G98" s="893"/>
    </row>
    <row r="99" spans="1:15">
      <c r="A99" s="878" t="s">
        <v>106</v>
      </c>
      <c r="B99" s="875">
        <f>'2. מיזוג מבנים'!F68</f>
        <v>0</v>
      </c>
      <c r="C99" s="875">
        <f>'2. מיזוג מבנים'!E68*'2. מיזוג מבנים'!G68*'2. מיזוג מבנים'!H68*'2. מיזוג מבנים'!I68</f>
        <v>0</v>
      </c>
      <c r="D99" s="875" t="str">
        <f t="shared" ref="D99:D107" si="1">IF(B99=$A$67,$C$67,IF(B99=$A$68,$C$68,IF(B99=$A$69,$C$69,IF(B99=$A$70,$C$70,IF(B99=$A$71,$C$71,"0")))))</f>
        <v>0</v>
      </c>
      <c r="E99" s="875">
        <f t="shared" si="0"/>
        <v>0</v>
      </c>
      <c r="G99" s="893"/>
    </row>
    <row r="100" spans="1:15">
      <c r="A100" s="878" t="s">
        <v>107</v>
      </c>
      <c r="B100" s="875">
        <f>'2. מיזוג מבנים'!F69</f>
        <v>0</v>
      </c>
      <c r="C100" s="875">
        <f>'2. מיזוג מבנים'!E69*'2. מיזוג מבנים'!G69*'2. מיזוג מבנים'!H69*'2. מיזוג מבנים'!I69</f>
        <v>0</v>
      </c>
      <c r="D100" s="875" t="str">
        <f t="shared" si="1"/>
        <v>0</v>
      </c>
      <c r="E100" s="875">
        <f t="shared" si="0"/>
        <v>0</v>
      </c>
      <c r="G100" s="893"/>
    </row>
    <row r="101" spans="1:15">
      <c r="A101" s="878" t="s">
        <v>108</v>
      </c>
      <c r="B101" s="875">
        <f>'2. מיזוג מבנים'!F70</f>
        <v>0</v>
      </c>
      <c r="C101" s="875">
        <f>'2. מיזוג מבנים'!E70*'2. מיזוג מבנים'!G70*'2. מיזוג מבנים'!H70*'2. מיזוג מבנים'!I70</f>
        <v>0</v>
      </c>
      <c r="D101" s="875" t="str">
        <f t="shared" si="1"/>
        <v>0</v>
      </c>
      <c r="E101" s="875">
        <f t="shared" si="0"/>
        <v>0</v>
      </c>
      <c r="G101" s="893"/>
    </row>
    <row r="102" spans="1:15">
      <c r="A102" s="878" t="s">
        <v>109</v>
      </c>
      <c r="B102" s="875">
        <f>'2. מיזוג מבנים'!F71</f>
        <v>0</v>
      </c>
      <c r="C102" s="875">
        <f>'2. מיזוג מבנים'!E71*'2. מיזוג מבנים'!G71*'2. מיזוג מבנים'!H71*'2. מיזוג מבנים'!I71</f>
        <v>0</v>
      </c>
      <c r="D102" s="875" t="str">
        <f t="shared" si="1"/>
        <v>0</v>
      </c>
      <c r="E102" s="875">
        <f t="shared" si="0"/>
        <v>0</v>
      </c>
      <c r="G102" s="893"/>
    </row>
    <row r="103" spans="1:15">
      <c r="A103" s="878" t="s">
        <v>110</v>
      </c>
      <c r="B103" s="875">
        <f>'2. מיזוג מבנים'!F72</f>
        <v>0</v>
      </c>
      <c r="C103" s="875">
        <f>'2. מיזוג מבנים'!E72*'2. מיזוג מבנים'!G72*'2. מיזוג מבנים'!H72*'2. מיזוג מבנים'!I72</f>
        <v>0</v>
      </c>
      <c r="D103" s="875" t="str">
        <f t="shared" si="1"/>
        <v>0</v>
      </c>
      <c r="E103" s="875">
        <f t="shared" si="0"/>
        <v>0</v>
      </c>
      <c r="G103" s="893"/>
    </row>
    <row r="104" spans="1:15">
      <c r="A104" s="878" t="s">
        <v>119</v>
      </c>
      <c r="B104" s="875">
        <f>'2. מיזוג מבנים'!F73</f>
        <v>0</v>
      </c>
      <c r="C104" s="875">
        <f>'2. מיזוג מבנים'!E73*'2. מיזוג מבנים'!G73*'2. מיזוג מבנים'!H73*'2. מיזוג מבנים'!I73</f>
        <v>0</v>
      </c>
      <c r="D104" s="875" t="str">
        <f t="shared" si="1"/>
        <v>0</v>
      </c>
      <c r="E104" s="875">
        <f t="shared" si="0"/>
        <v>0</v>
      </c>
      <c r="G104" s="893"/>
    </row>
    <row r="105" spans="1:15">
      <c r="A105" s="878" t="s">
        <v>120</v>
      </c>
      <c r="B105" s="875">
        <f>'2. מיזוג מבנים'!F74</f>
        <v>0</v>
      </c>
      <c r="C105" s="875">
        <f>'2. מיזוג מבנים'!E74*'2. מיזוג מבנים'!G74*'2. מיזוג מבנים'!H74*'2. מיזוג מבנים'!I74</f>
        <v>0</v>
      </c>
      <c r="D105" s="875" t="str">
        <f t="shared" si="1"/>
        <v>0</v>
      </c>
      <c r="E105" s="875">
        <f t="shared" si="0"/>
        <v>0</v>
      </c>
      <c r="G105" s="893"/>
    </row>
    <row r="106" spans="1:15">
      <c r="A106" s="878" t="s">
        <v>121</v>
      </c>
      <c r="B106" s="875">
        <f>'2. מיזוג מבנים'!F75</f>
        <v>0</v>
      </c>
      <c r="C106" s="875">
        <f>'2. מיזוג מבנים'!E75*'2. מיזוג מבנים'!G75*'2. מיזוג מבנים'!H75*'2. מיזוג מבנים'!I75</f>
        <v>0</v>
      </c>
      <c r="D106" s="875" t="str">
        <f t="shared" si="1"/>
        <v>0</v>
      </c>
      <c r="E106" s="875">
        <f t="shared" si="0"/>
        <v>0</v>
      </c>
      <c r="G106" s="893"/>
    </row>
    <row r="107" spans="1:15">
      <c r="A107" s="878" t="s">
        <v>122</v>
      </c>
      <c r="B107" s="875">
        <f>'2. מיזוג מבנים'!F76</f>
        <v>0</v>
      </c>
      <c r="C107" s="875">
        <f>'2. מיזוג מבנים'!E76*'2. מיזוג מבנים'!G76*'2. מיזוג מבנים'!H76*'2. מיזוג מבנים'!I76</f>
        <v>0</v>
      </c>
      <c r="D107" s="875" t="str">
        <f t="shared" si="1"/>
        <v>0</v>
      </c>
      <c r="E107" s="875">
        <f t="shared" si="0"/>
        <v>0</v>
      </c>
      <c r="G107" s="893"/>
    </row>
    <row r="108" spans="1:15">
      <c r="D108" s="875"/>
      <c r="I108" s="893"/>
      <c r="O108" s="192"/>
    </row>
    <row r="109" spans="1:15">
      <c r="A109" s="878" t="s">
        <v>111</v>
      </c>
      <c r="B109" s="875">
        <f>SUM(E98:E107)</f>
        <v>0</v>
      </c>
      <c r="D109" s="875"/>
      <c r="I109" s="893"/>
      <c r="O109" s="192"/>
    </row>
    <row r="110" spans="1:15">
      <c r="A110" s="878" t="s">
        <v>465</v>
      </c>
      <c r="B110" s="875">
        <f>SUM(C98:C107)</f>
        <v>0</v>
      </c>
      <c r="D110" s="875"/>
      <c r="F110" s="192"/>
      <c r="I110" s="875"/>
      <c r="O110" s="192"/>
    </row>
    <row r="111" spans="1:15">
      <c r="A111" s="899" t="s">
        <v>99</v>
      </c>
      <c r="D111" s="875"/>
      <c r="F111" s="192"/>
      <c r="I111" s="875"/>
      <c r="O111" s="192"/>
    </row>
    <row r="112" spans="1:15">
      <c r="A112" s="878" t="s">
        <v>100</v>
      </c>
      <c r="B112" s="875">
        <f>'2. מיזוג מבנים'!D93</f>
        <v>0</v>
      </c>
      <c r="D112" s="875"/>
      <c r="F112" s="192"/>
      <c r="I112" s="875"/>
      <c r="O112" s="192"/>
    </row>
    <row r="113" spans="1:15">
      <c r="D113" s="875"/>
      <c r="F113" s="192"/>
      <c r="I113" s="875"/>
      <c r="O113" s="192"/>
    </row>
    <row r="114" spans="1:15">
      <c r="B114" s="192" t="s">
        <v>69</v>
      </c>
      <c r="C114" s="192" t="s">
        <v>114</v>
      </c>
      <c r="D114" s="192" t="s">
        <v>81</v>
      </c>
      <c r="E114" s="192" t="s">
        <v>72</v>
      </c>
    </row>
    <row r="115" spans="1:15">
      <c r="A115" s="878" t="s">
        <v>87</v>
      </c>
      <c r="B115" s="875">
        <f>'2. מיזוג מבנים'!F99</f>
        <v>0</v>
      </c>
      <c r="C115" s="900">
        <f>'2. מיזוג מבנים'!E99*'2. מיזוג מבנים'!G99*'2. מיזוג מבנים'!H99*'2. מיזוג מבנים'!I99</f>
        <v>0</v>
      </c>
      <c r="D115" s="875" t="str">
        <f>IF(B115=$A$67,$C$67,IF(B115=$A$68,$C$68,IF(B115=$A$69,$C$69,IF(B115=$A$70,$C$70,IF(B115=$A$71,$C$71,"0")))))</f>
        <v>0</v>
      </c>
      <c r="E115" s="875">
        <f t="shared" ref="E115:E124" si="2">C115*D115</f>
        <v>0</v>
      </c>
    </row>
    <row r="116" spans="1:15">
      <c r="A116" s="878" t="s">
        <v>106</v>
      </c>
      <c r="B116" s="875">
        <f>'2. מיזוג מבנים'!F100</f>
        <v>0</v>
      </c>
      <c r="C116" s="900">
        <f>'2. מיזוג מבנים'!E100*'2. מיזוג מבנים'!G100*'2. מיזוג מבנים'!H100*'2. מיזוג מבנים'!I100</f>
        <v>0</v>
      </c>
      <c r="D116" s="875" t="str">
        <f t="shared" ref="D116:D124" si="3">IF(B116=$A$67,$C$67,IF(B116=$A$68,$C$68,IF(B116=$A$69,$C$69,IF(B116=$A$70,$C$70,IF(B116=$A$71,$C$71,"0")))))</f>
        <v>0</v>
      </c>
      <c r="E116" s="875">
        <f t="shared" si="2"/>
        <v>0</v>
      </c>
    </row>
    <row r="117" spans="1:15">
      <c r="A117" s="878" t="s">
        <v>107</v>
      </c>
      <c r="B117" s="875">
        <f>'2. מיזוג מבנים'!F101</f>
        <v>0</v>
      </c>
      <c r="C117" s="900">
        <f>'2. מיזוג מבנים'!E101*'2. מיזוג מבנים'!G101*'2. מיזוג מבנים'!H101*'2. מיזוג מבנים'!I101</f>
        <v>0</v>
      </c>
      <c r="D117" s="875" t="str">
        <f t="shared" si="3"/>
        <v>0</v>
      </c>
      <c r="E117" s="875">
        <f t="shared" si="2"/>
        <v>0</v>
      </c>
    </row>
    <row r="118" spans="1:15">
      <c r="A118" s="878" t="s">
        <v>108</v>
      </c>
      <c r="B118" s="875">
        <f>'2. מיזוג מבנים'!F102</f>
        <v>0</v>
      </c>
      <c r="C118" s="900">
        <f>'2. מיזוג מבנים'!E102*'2. מיזוג מבנים'!G102*'2. מיזוג מבנים'!H102*'2. מיזוג מבנים'!I102</f>
        <v>0</v>
      </c>
      <c r="D118" s="875" t="str">
        <f t="shared" si="3"/>
        <v>0</v>
      </c>
      <c r="E118" s="875">
        <f t="shared" si="2"/>
        <v>0</v>
      </c>
    </row>
    <row r="119" spans="1:15">
      <c r="A119" s="878" t="s">
        <v>109</v>
      </c>
      <c r="B119" s="875">
        <f>'2. מיזוג מבנים'!F103</f>
        <v>0</v>
      </c>
      <c r="C119" s="900">
        <f>'2. מיזוג מבנים'!E103*'2. מיזוג מבנים'!G103*'2. מיזוג מבנים'!H103*'2. מיזוג מבנים'!I103</f>
        <v>0</v>
      </c>
      <c r="D119" s="875" t="str">
        <f t="shared" si="3"/>
        <v>0</v>
      </c>
      <c r="E119" s="875">
        <f t="shared" si="2"/>
        <v>0</v>
      </c>
    </row>
    <row r="120" spans="1:15">
      <c r="A120" s="878" t="s">
        <v>110</v>
      </c>
      <c r="B120" s="875">
        <f>'2. מיזוג מבנים'!F104</f>
        <v>0</v>
      </c>
      <c r="C120" s="900">
        <f>'2. מיזוג מבנים'!E104*'2. מיזוג מבנים'!G104*'2. מיזוג מבנים'!H104*'2. מיזוג מבנים'!I104</f>
        <v>0</v>
      </c>
      <c r="D120" s="875" t="str">
        <f t="shared" si="3"/>
        <v>0</v>
      </c>
      <c r="E120" s="875">
        <f t="shared" si="2"/>
        <v>0</v>
      </c>
    </row>
    <row r="121" spans="1:15">
      <c r="A121" s="878" t="s">
        <v>119</v>
      </c>
      <c r="B121" s="875">
        <f>'2. מיזוג מבנים'!F105</f>
        <v>0</v>
      </c>
      <c r="C121" s="900">
        <f>'2. מיזוג מבנים'!E105*'2. מיזוג מבנים'!G105*'2. מיזוג מבנים'!H105*'2. מיזוג מבנים'!I105</f>
        <v>0</v>
      </c>
      <c r="D121" s="875" t="str">
        <f t="shared" si="3"/>
        <v>0</v>
      </c>
      <c r="E121" s="875">
        <f t="shared" si="2"/>
        <v>0</v>
      </c>
    </row>
    <row r="122" spans="1:15">
      <c r="A122" s="878" t="s">
        <v>120</v>
      </c>
      <c r="B122" s="875">
        <f>'2. מיזוג מבנים'!F106</f>
        <v>0</v>
      </c>
      <c r="C122" s="900">
        <f>'2. מיזוג מבנים'!E106*'2. מיזוג מבנים'!G106*'2. מיזוג מבנים'!H106*'2. מיזוג מבנים'!I106</f>
        <v>0</v>
      </c>
      <c r="D122" s="875" t="str">
        <f t="shared" si="3"/>
        <v>0</v>
      </c>
      <c r="E122" s="875">
        <f t="shared" si="2"/>
        <v>0</v>
      </c>
    </row>
    <row r="123" spans="1:15">
      <c r="A123" s="878" t="s">
        <v>121</v>
      </c>
      <c r="B123" s="875">
        <f>'2. מיזוג מבנים'!F107</f>
        <v>0</v>
      </c>
      <c r="C123" s="900">
        <f>'2. מיזוג מבנים'!E107*'2. מיזוג מבנים'!G107*'2. מיזוג מבנים'!H107*'2. מיזוג מבנים'!I107</f>
        <v>0</v>
      </c>
      <c r="D123" s="875" t="str">
        <f t="shared" si="3"/>
        <v>0</v>
      </c>
      <c r="E123" s="875">
        <f t="shared" si="2"/>
        <v>0</v>
      </c>
    </row>
    <row r="124" spans="1:15">
      <c r="A124" s="878" t="s">
        <v>122</v>
      </c>
      <c r="B124" s="875">
        <f>'2. מיזוג מבנים'!F108</f>
        <v>0</v>
      </c>
      <c r="C124" s="900">
        <f>'2. מיזוג מבנים'!E108*'2. מיזוג מבנים'!G108*'2. מיזוג מבנים'!H108*'2. מיזוג מבנים'!I108</f>
        <v>0</v>
      </c>
      <c r="D124" s="875" t="str">
        <f t="shared" si="3"/>
        <v>0</v>
      </c>
      <c r="E124" s="875">
        <f t="shared" si="2"/>
        <v>0</v>
      </c>
    </row>
    <row r="125" spans="1:15">
      <c r="D125" s="875"/>
      <c r="I125" s="875"/>
      <c r="O125" s="192"/>
    </row>
    <row r="126" spans="1:15">
      <c r="A126" s="878" t="s">
        <v>103</v>
      </c>
      <c r="B126" s="875">
        <f>SUM(E115:E124)</f>
        <v>0</v>
      </c>
      <c r="D126" s="875"/>
      <c r="F126" s="192"/>
      <c r="I126" s="875"/>
      <c r="O126" s="192"/>
    </row>
    <row r="127" spans="1:15">
      <c r="A127" s="878" t="s">
        <v>160</v>
      </c>
      <c r="B127" s="875">
        <f>SUM(C115:C124)</f>
        <v>0</v>
      </c>
      <c r="D127" s="875"/>
      <c r="F127" s="192"/>
      <c r="I127" s="875"/>
      <c r="O127" s="192"/>
    </row>
    <row r="128" spans="1:15">
      <c r="A128" s="899" t="s">
        <v>101</v>
      </c>
      <c r="D128" s="875"/>
      <c r="F128" s="192"/>
      <c r="I128" s="875"/>
      <c r="O128" s="192"/>
    </row>
    <row r="129" spans="1:16">
      <c r="D129" s="875"/>
      <c r="F129" s="192"/>
      <c r="I129" s="875"/>
      <c r="O129" s="192"/>
    </row>
    <row r="130" spans="1:16">
      <c r="A130" s="878" t="s">
        <v>170</v>
      </c>
      <c r="B130" s="875">
        <f>B79-B126</f>
        <v>0</v>
      </c>
      <c r="D130" s="875"/>
      <c r="F130" s="192"/>
      <c r="I130" s="875"/>
      <c r="O130" s="192"/>
    </row>
    <row r="131" spans="1:16">
      <c r="A131" s="878" t="s">
        <v>171</v>
      </c>
      <c r="B131" s="875">
        <f>B80-B127</f>
        <v>0</v>
      </c>
      <c r="D131" s="875"/>
      <c r="F131" s="192"/>
      <c r="I131" s="875"/>
      <c r="O131" s="192"/>
    </row>
    <row r="132" spans="1:16">
      <c r="D132" s="875"/>
      <c r="F132" s="192"/>
      <c r="I132" s="875"/>
      <c r="O132" s="192"/>
    </row>
    <row r="133" spans="1:16">
      <c r="A133" s="878" t="s">
        <v>172</v>
      </c>
      <c r="B133" s="875">
        <f>IF(B130="",0,B130*'1. פרטים כלליים ועלויות'!D53)</f>
        <v>0</v>
      </c>
      <c r="D133" s="875"/>
      <c r="F133" s="192"/>
      <c r="I133" s="875"/>
      <c r="O133" s="192"/>
    </row>
    <row r="134" spans="1:16">
      <c r="A134" s="878" t="s">
        <v>173</v>
      </c>
      <c r="B134" s="875">
        <f>B131*'1. פרטים כלליים ועלויות'!D53</f>
        <v>0</v>
      </c>
      <c r="D134" s="875"/>
      <c r="F134" s="192"/>
      <c r="I134" s="875"/>
      <c r="O134" s="192"/>
    </row>
    <row r="135" spans="1:16">
      <c r="D135" s="875"/>
      <c r="F135" s="192"/>
      <c r="I135" s="875"/>
      <c r="O135" s="192"/>
    </row>
    <row r="136" spans="1:16">
      <c r="A136" s="903" t="s">
        <v>127</v>
      </c>
      <c r="D136" s="875"/>
      <c r="F136" s="192"/>
      <c r="I136" s="875"/>
      <c r="O136" s="192"/>
    </row>
    <row r="137" spans="1:16">
      <c r="D137" s="875"/>
      <c r="F137" s="192"/>
      <c r="I137" s="875"/>
      <c r="O137" s="192"/>
    </row>
    <row r="138" spans="1:16">
      <c r="A138" s="878" t="s">
        <v>129</v>
      </c>
      <c r="D138" s="875"/>
      <c r="F138" s="192"/>
      <c r="I138" s="875"/>
      <c r="O138" s="192"/>
    </row>
    <row r="139" spans="1:16" ht="30">
      <c r="B139" s="192" t="s">
        <v>69</v>
      </c>
      <c r="C139" s="192" t="s">
        <v>71</v>
      </c>
      <c r="D139" s="192" t="s">
        <v>169</v>
      </c>
      <c r="E139" s="192" t="s">
        <v>168</v>
      </c>
      <c r="F139" s="578" t="s">
        <v>435</v>
      </c>
      <c r="G139" s="192" t="s">
        <v>81</v>
      </c>
      <c r="H139" s="192" t="s">
        <v>72</v>
      </c>
      <c r="I139" s="875"/>
      <c r="J139" s="893"/>
      <c r="K139" s="875"/>
      <c r="L139" s="192"/>
      <c r="M139" s="875"/>
      <c r="N139" s="192"/>
      <c r="P139" s="192"/>
    </row>
    <row r="140" spans="1:16">
      <c r="A140" s="878" t="s">
        <v>62</v>
      </c>
      <c r="B140" s="875">
        <f>'2. מיזוג מבנים'!C207</f>
        <v>0</v>
      </c>
      <c r="C140" s="904">
        <f>'2. מיזוג מבנים'!F213</f>
        <v>0</v>
      </c>
      <c r="D140" s="875" t="str">
        <f>IF(B140=$A$38,$D$38,IF(B140=$A$39,$D$39,IF(B140=$A$40,$D$40,IF(B140=$A$41,$D$41,IF(B140=$A$42,$D$42,"0")))))</f>
        <v>0</v>
      </c>
      <c r="E140" s="875">
        <f>D140*C140</f>
        <v>0</v>
      </c>
      <c r="F140" s="875">
        <f>E140*$B$44</f>
        <v>0</v>
      </c>
      <c r="G140" s="875" t="str">
        <f>IF(B140=$A$48,$C$48,IF(B140=$A$49,$C$49,IF(B140=$A$50,$C$50,IF(B140=$A$51,$C$51,IF(B140=$A$52,$C$52,"0")))))</f>
        <v>0</v>
      </c>
      <c r="H140" s="875">
        <f>G140*C140</f>
        <v>0</v>
      </c>
      <c r="I140" s="875"/>
      <c r="J140" s="893"/>
      <c r="K140" s="875"/>
      <c r="L140" s="192"/>
      <c r="M140" s="875"/>
      <c r="N140" s="192"/>
      <c r="P140" s="192"/>
    </row>
    <row r="141" spans="1:16">
      <c r="A141" s="878" t="s">
        <v>63</v>
      </c>
      <c r="B141" s="875">
        <f>'2. מיזוג מבנים'!C214</f>
        <v>0</v>
      </c>
      <c r="C141" s="904">
        <f>'2. מיזוג מבנים'!F220</f>
        <v>0</v>
      </c>
      <c r="D141" s="875" t="str">
        <f>IF(B141=$A$38,$D$38,IF(B141=$A$39,$D$39,IF(B141=$A$40,$D$40,IF(B141=$A$41,$D$41,IF(B141=$A$42,$D$42,"0")))))</f>
        <v>0</v>
      </c>
      <c r="E141" s="875">
        <f>D141*C141</f>
        <v>0</v>
      </c>
      <c r="F141" s="875">
        <f>E141*$B$44</f>
        <v>0</v>
      </c>
      <c r="G141" s="875" t="str">
        <f>IF(B141=$A$48,$C$48,IF(B141=$A$49,$C$49,IF(B141=$A$50,$C$50,IF(B141=$A$51,$C$51,IF(B141=$A$52,$C$52,"0")))))</f>
        <v>0</v>
      </c>
      <c r="H141" s="875">
        <f>G141*C141</f>
        <v>0</v>
      </c>
      <c r="I141" s="875"/>
      <c r="J141" s="893"/>
      <c r="K141" s="875"/>
      <c r="L141" s="192"/>
      <c r="M141" s="875"/>
      <c r="N141" s="192"/>
      <c r="P141" s="192"/>
    </row>
    <row r="142" spans="1:16">
      <c r="A142" s="878" t="s">
        <v>64</v>
      </c>
      <c r="B142" s="875">
        <f>'2. מיזוג מבנים'!C221</f>
        <v>0</v>
      </c>
      <c r="C142" s="904">
        <f>'2. מיזוג מבנים'!F227</f>
        <v>0</v>
      </c>
      <c r="D142" s="875" t="str">
        <f>IF(B142=$A$38,$D$38,IF(B142=$A$39,$D$39,IF(B142=$A$40,$D$40,IF(B142=$A$41,$D$41,IF(B142=$A$42,$D$42,"0")))))</f>
        <v>0</v>
      </c>
      <c r="E142" s="875">
        <f>D142*C142</f>
        <v>0</v>
      </c>
      <c r="F142" s="875">
        <f>E142*$B$44</f>
        <v>0</v>
      </c>
      <c r="G142" s="875" t="str">
        <f>IF(B142=$A$48,$C$48,IF(B142=$A$49,$C$49,IF(B142=$A$50,$C$50,IF(B142=$A$51,$C$51,IF(B142=$A$52,$C$52,"0")))))</f>
        <v>0</v>
      </c>
      <c r="H142" s="875">
        <f>G142*C142</f>
        <v>0</v>
      </c>
      <c r="I142" s="875"/>
      <c r="J142" s="893"/>
      <c r="K142" s="875"/>
      <c r="L142" s="192"/>
      <c r="M142" s="875"/>
      <c r="N142" s="192"/>
      <c r="P142" s="192"/>
    </row>
    <row r="143" spans="1:16">
      <c r="D143" s="875"/>
      <c r="G143" s="893"/>
    </row>
    <row r="144" spans="1:16">
      <c r="A144" s="878" t="s">
        <v>128</v>
      </c>
      <c r="B144" s="875">
        <f>SUM(H140:H142)</f>
        <v>0</v>
      </c>
      <c r="D144" s="875"/>
      <c r="G144" s="893"/>
    </row>
    <row r="145" spans="1:13">
      <c r="A145" s="878" t="s">
        <v>174</v>
      </c>
      <c r="B145" s="875">
        <f>SUM(F140:F142)</f>
        <v>0</v>
      </c>
      <c r="D145" s="875"/>
    </row>
    <row r="146" spans="1:13">
      <c r="A146" s="878" t="s">
        <v>693</v>
      </c>
      <c r="B146" s="875">
        <f>B81*'2. מיזוג מבנים'!D93</f>
        <v>0</v>
      </c>
      <c r="D146" s="875"/>
    </row>
    <row r="147" spans="1:13">
      <c r="A147" s="878" t="s">
        <v>694</v>
      </c>
      <c r="B147" s="875">
        <f>B82*'2. מיזוג מבנים'!D93</f>
        <v>0</v>
      </c>
      <c r="D147" s="875"/>
    </row>
    <row r="148" spans="1:13">
      <c r="D148" s="875"/>
    </row>
    <row r="149" spans="1:13" ht="42.75" customHeight="1">
      <c r="A149" s="905" t="s">
        <v>679</v>
      </c>
      <c r="B149" s="374" t="s">
        <v>146</v>
      </c>
      <c r="C149" s="185" t="s">
        <v>645</v>
      </c>
      <c r="D149" s="906" t="s">
        <v>646</v>
      </c>
      <c r="E149" s="374" t="s">
        <v>144</v>
      </c>
      <c r="F149" s="185" t="s">
        <v>145</v>
      </c>
      <c r="G149" s="185" t="s">
        <v>148</v>
      </c>
    </row>
    <row r="150" spans="1:13" s="269" customFormat="1">
      <c r="A150" s="269" t="s">
        <v>56</v>
      </c>
      <c r="B150" s="269" t="s">
        <v>67</v>
      </c>
      <c r="C150" s="907">
        <f>SUMIF($B$88:$B$92,A150,$C$88:$C$92)+SUMIF($B$98:$B$107,A150,$C$98:$C$107)</f>
        <v>0</v>
      </c>
      <c r="D150" s="908" t="e">
        <f>C150/$B$77</f>
        <v>#DIV/0!</v>
      </c>
      <c r="E150" s="269">
        <f>SUMIF($B$115:$B$124,A150,$C$115:$C$124)</f>
        <v>0</v>
      </c>
      <c r="F150" s="907">
        <f>C150-E150</f>
        <v>0</v>
      </c>
      <c r="G150" s="909" t="e">
        <f>F150/C150</f>
        <v>#DIV/0!</v>
      </c>
      <c r="I150" s="185"/>
      <c r="K150" s="185"/>
    </row>
    <row r="151" spans="1:13" s="896" customFormat="1" ht="18.75" thickBot="1">
      <c r="A151" s="1088" t="s">
        <v>237</v>
      </c>
      <c r="B151" s="1088"/>
      <c r="C151" s="1088"/>
      <c r="G151" s="897"/>
      <c r="I151" s="898"/>
      <c r="K151" s="898"/>
      <c r="M151" s="898"/>
    </row>
    <row r="152" spans="1:13">
      <c r="C152" s="900"/>
    </row>
    <row r="153" spans="1:13">
      <c r="A153" s="899" t="s">
        <v>394</v>
      </c>
      <c r="B153" s="371"/>
      <c r="C153" s="192"/>
      <c r="D153" s="875"/>
      <c r="H153" s="192"/>
      <c r="I153" s="875"/>
      <c r="J153" s="192"/>
      <c r="K153" s="875"/>
      <c r="L153" s="192"/>
      <c r="M153" s="875"/>
    </row>
    <row r="154" spans="1:13">
      <c r="A154" s="371"/>
      <c r="B154" s="371"/>
      <c r="C154" s="192"/>
      <c r="D154" s="875"/>
      <c r="H154" s="192"/>
      <c r="I154" s="875"/>
      <c r="J154" s="192"/>
      <c r="K154" s="875"/>
      <c r="L154" s="192"/>
      <c r="M154" s="875"/>
    </row>
    <row r="155" spans="1:13" ht="43.5">
      <c r="A155" s="371"/>
      <c r="B155" s="910" t="s">
        <v>2652</v>
      </c>
      <c r="C155" s="910" t="s">
        <v>2650</v>
      </c>
      <c r="D155" s="186" t="s">
        <v>735</v>
      </c>
      <c r="E155" s="186" t="s">
        <v>2649</v>
      </c>
      <c r="F155" s="911" t="s">
        <v>2617</v>
      </c>
      <c r="G155" s="186" t="s">
        <v>2618</v>
      </c>
      <c r="H155" s="910" t="s">
        <v>2640</v>
      </c>
      <c r="I155" s="875"/>
      <c r="J155" s="192"/>
      <c r="K155" s="875"/>
      <c r="M155" s="875"/>
    </row>
    <row r="156" spans="1:13">
      <c r="A156" s="371">
        <v>1</v>
      </c>
      <c r="B156" s="875">
        <f>'3. תאורה'!E17*'3. תאורה'!G17*'3. תאורה'!F17/1000*'10. קבועים'!$C$49</f>
        <v>0</v>
      </c>
      <c r="C156" s="900">
        <f>IF(OR('3. תאורה'!E41="",'3. תאורה'!G41=""),0,'3. תאורה'!E41*'3. תאורה'!F41*'3. תאורה'!G41/1000*'10. קבועים'!$C$49)</f>
        <v>0</v>
      </c>
      <c r="D156" s="912">
        <f>'3. תאורה'!E17*'3. תאורה'!G17*'3. תאורה'!F17/1000</f>
        <v>0</v>
      </c>
      <c r="E156" s="881">
        <f>IF(OR('3. תאורה'!E41=""),0,'3. תאורה'!E41*'3. תאורה'!F41*'3. תאורה'!G41/1000)</f>
        <v>0</v>
      </c>
      <c r="F156" s="913">
        <f>IF(AND('3. תאורה'!H41&lt;&gt;"",'3. תאורה'!J41&lt;&gt;"",'3. תאורה'!L41&lt;&gt;""),'3. תאורה'!J41,IF(AND(OR('3. תאורה'!L41="",'3. תאורה'!J41=""),'3. תאורה'!H41&lt;&gt;""),'3. תאורה'!I41,0))</f>
        <v>0</v>
      </c>
      <c r="G156" s="875">
        <f>IFERROR(E156*(100%-F156),0)</f>
        <v>0</v>
      </c>
      <c r="H156" s="900">
        <f>IFERROR(C156*(100%-F156),0)</f>
        <v>0</v>
      </c>
      <c r="I156" s="875"/>
      <c r="J156" s="192"/>
      <c r="K156" s="875"/>
      <c r="L156" s="192"/>
      <c r="M156" s="875"/>
    </row>
    <row r="157" spans="1:13">
      <c r="A157" s="371">
        <v>2</v>
      </c>
      <c r="B157" s="875">
        <f>'3. תאורה'!E18*'3. תאורה'!G18*'3. תאורה'!F18/1000*'10. קבועים'!$C$49</f>
        <v>0</v>
      </c>
      <c r="C157" s="900">
        <f>IF(OR('3. תאורה'!E42="",'3. תאורה'!G42=""),0,'3. תאורה'!E42*'3. תאורה'!F42*'3. תאורה'!G42/1000*'10. קבועים'!$C$49)</f>
        <v>0</v>
      </c>
      <c r="D157" s="912">
        <f>'3. תאורה'!E18*'3. תאורה'!G18*'3. תאורה'!F18/1000</f>
        <v>0</v>
      </c>
      <c r="E157" s="881">
        <f>IF(OR('3. תאורה'!E42=""),0,'3. תאורה'!E42*'3. תאורה'!F42*'3. תאורה'!G42/1000)</f>
        <v>0</v>
      </c>
      <c r="F157" s="913">
        <f>IF(AND('3. תאורה'!H42&lt;&gt;"",'3. תאורה'!J42&lt;&gt;"",'3. תאורה'!L42&lt;&gt;""),'3. תאורה'!J42,IF(AND(OR('3. תאורה'!L42="",'3. תאורה'!J42=""),'3. תאורה'!H42&lt;&gt;""),'3. תאורה'!I42,0))</f>
        <v>0</v>
      </c>
      <c r="G157" s="875">
        <f t="shared" ref="G157:G165" si="4">IFERROR(E157*(100%-F157),0)</f>
        <v>0</v>
      </c>
      <c r="H157" s="900">
        <f>IFERROR(C157*(100%-F157),0)</f>
        <v>0</v>
      </c>
      <c r="I157" s="875"/>
      <c r="J157" s="192"/>
      <c r="K157" s="875"/>
      <c r="L157" s="192"/>
      <c r="M157" s="875"/>
    </row>
    <row r="158" spans="1:13">
      <c r="A158" s="371">
        <v>3</v>
      </c>
      <c r="B158" s="875">
        <f>'3. תאורה'!E19*'3. תאורה'!G19*'3. תאורה'!F19/1000*'10. קבועים'!$C$49</f>
        <v>0</v>
      </c>
      <c r="C158" s="900">
        <f>IF(OR('3. תאורה'!E43="",'3. תאורה'!G43=""),0,'3. תאורה'!E43*'3. תאורה'!F43*'3. תאורה'!G43/1000*'10. קבועים'!$C$49)</f>
        <v>0</v>
      </c>
      <c r="D158" s="912">
        <f>'3. תאורה'!E19*'3. תאורה'!G19*'3. תאורה'!F19/1000</f>
        <v>0</v>
      </c>
      <c r="E158" s="881">
        <f>IF(OR('3. תאורה'!E43=""),0,'3. תאורה'!E43*'3. תאורה'!F43*'3. תאורה'!G43/1000)</f>
        <v>0</v>
      </c>
      <c r="F158" s="913">
        <f>IF(AND('3. תאורה'!H43&lt;&gt;"",'3. תאורה'!J43&lt;&gt;"",'3. תאורה'!L43&lt;&gt;""),'3. תאורה'!J43,IF(AND(OR('3. תאורה'!L43="",'3. תאורה'!J43=""),'3. תאורה'!H43&lt;&gt;""),'3. תאורה'!I43,0))</f>
        <v>0</v>
      </c>
      <c r="G158" s="875">
        <f>IFERROR(E158*(100%-F158),0)</f>
        <v>0</v>
      </c>
      <c r="H158" s="900">
        <f t="shared" ref="H158:H165" si="5">IFERROR(C158*(100%-F158),0)</f>
        <v>0</v>
      </c>
      <c r="I158" s="875"/>
      <c r="J158" s="192"/>
      <c r="K158" s="875"/>
      <c r="L158" s="192"/>
      <c r="M158" s="875"/>
    </row>
    <row r="159" spans="1:13">
      <c r="A159" s="914">
        <v>4</v>
      </c>
      <c r="B159" s="875">
        <f>'3. תאורה'!E20*'3. תאורה'!G20*'3. תאורה'!F20/1000*'10. קבועים'!$C$49</f>
        <v>0</v>
      </c>
      <c r="C159" s="900">
        <f>IF(OR('3. תאורה'!E44="",'3. תאורה'!G44=""),0,'3. תאורה'!E44*'3. תאורה'!F44*'3. תאורה'!G44/1000*'10. קבועים'!$C$49)</f>
        <v>0</v>
      </c>
      <c r="D159" s="912">
        <f>'3. תאורה'!E20*'3. תאורה'!G20*'3. תאורה'!F20/1000</f>
        <v>0</v>
      </c>
      <c r="E159" s="881">
        <f>IF(OR('3. תאורה'!E44=""),0,'3. תאורה'!E44*'3. תאורה'!F44*'3. תאורה'!G44/1000)</f>
        <v>0</v>
      </c>
      <c r="F159" s="913">
        <f>IF(AND('3. תאורה'!H44&lt;&gt;"",'3. תאורה'!J44&lt;&gt;"",'3. תאורה'!L44&lt;&gt;""),'3. תאורה'!J44,IF(AND(OR('3. תאורה'!L44="",'3. תאורה'!J44=""),'3. תאורה'!H44&lt;&gt;""),'3. תאורה'!I44,0))</f>
        <v>0</v>
      </c>
      <c r="G159" s="875">
        <f t="shared" si="4"/>
        <v>0</v>
      </c>
      <c r="H159" s="900">
        <f t="shared" si="5"/>
        <v>0</v>
      </c>
      <c r="I159" s="875"/>
      <c r="J159" s="192"/>
      <c r="K159" s="875"/>
      <c r="L159" s="192"/>
      <c r="M159" s="875"/>
    </row>
    <row r="160" spans="1:13">
      <c r="A160" s="914">
        <v>5</v>
      </c>
      <c r="B160" s="875">
        <f>'3. תאורה'!E21*'3. תאורה'!G21*'3. תאורה'!F21/1000*'10. קבועים'!$C$49</f>
        <v>0</v>
      </c>
      <c r="C160" s="900">
        <f>IF(OR('3. תאורה'!E45="",'3. תאורה'!G45=""),0,'3. תאורה'!E45*'3. תאורה'!F45*'3. תאורה'!G45/1000*'10. קבועים'!$C$49)</f>
        <v>0</v>
      </c>
      <c r="D160" s="912">
        <f>'3. תאורה'!E21*'3. תאורה'!G21*'3. תאורה'!F21/1000</f>
        <v>0</v>
      </c>
      <c r="E160" s="881">
        <f>IF(OR('3. תאורה'!E45=""),0,'3. תאורה'!E45*'3. תאורה'!F45*'3. תאורה'!G45/1000)</f>
        <v>0</v>
      </c>
      <c r="F160" s="913">
        <f>IF(AND('3. תאורה'!H45&lt;&gt;"",'3. תאורה'!J45&lt;&gt;"",'3. תאורה'!L45&lt;&gt;""),'3. תאורה'!J45,IF(AND(OR('3. תאורה'!L45="",'3. תאורה'!J45=""),'3. תאורה'!H45&lt;&gt;""),'3. תאורה'!I45,0))</f>
        <v>0</v>
      </c>
      <c r="G160" s="875">
        <f t="shared" si="4"/>
        <v>0</v>
      </c>
      <c r="H160" s="900">
        <f t="shared" si="5"/>
        <v>0</v>
      </c>
      <c r="I160" s="875"/>
      <c r="J160" s="192"/>
      <c r="K160" s="875"/>
      <c r="L160" s="192"/>
      <c r="M160" s="875"/>
    </row>
    <row r="161" spans="1:13">
      <c r="A161" s="914">
        <v>6</v>
      </c>
      <c r="B161" s="875">
        <f>'3. תאורה'!E22*'3. תאורה'!G22*'3. תאורה'!F22/1000*'10. קבועים'!$C$49</f>
        <v>0</v>
      </c>
      <c r="C161" s="900">
        <f>IF(OR('3. תאורה'!E46="",'3. תאורה'!G46=""),0,'3. תאורה'!E46*'3. תאורה'!F46*'3. תאורה'!G46/1000*'10. קבועים'!$C$49)</f>
        <v>0</v>
      </c>
      <c r="D161" s="912">
        <f>'3. תאורה'!E22*'3. תאורה'!G22*'3. תאורה'!F22/1000</f>
        <v>0</v>
      </c>
      <c r="E161" s="881">
        <f>IF(OR('3. תאורה'!E46=""),0,'3. תאורה'!E46*'3. תאורה'!F46*'3. תאורה'!G46/1000)</f>
        <v>0</v>
      </c>
      <c r="F161" s="913">
        <f>IF(AND('3. תאורה'!H46&lt;&gt;"",'3. תאורה'!J46&lt;&gt;"",'3. תאורה'!L46&lt;&gt;""),'3. תאורה'!J46,IF(AND(OR('3. תאורה'!L46="",'3. תאורה'!J46=""),'3. תאורה'!H46&lt;&gt;""),'3. תאורה'!I46,0))</f>
        <v>0</v>
      </c>
      <c r="G161" s="875">
        <f t="shared" si="4"/>
        <v>0</v>
      </c>
      <c r="H161" s="900">
        <f t="shared" si="5"/>
        <v>0</v>
      </c>
      <c r="I161" s="875"/>
      <c r="J161" s="192"/>
      <c r="K161" s="875"/>
      <c r="L161" s="192"/>
      <c r="M161" s="875"/>
    </row>
    <row r="162" spans="1:13">
      <c r="A162" s="914">
        <v>7</v>
      </c>
      <c r="B162" s="875">
        <f>'3. תאורה'!E23*'3. תאורה'!G23*'3. תאורה'!F23/1000*'10. קבועים'!$C$49</f>
        <v>0</v>
      </c>
      <c r="C162" s="900">
        <f>IF(OR('3. תאורה'!E47="",'3. תאורה'!G47=""),0,'3. תאורה'!E47*'3. תאורה'!F47*'3. תאורה'!G47/1000*'10. קבועים'!$C$49)</f>
        <v>0</v>
      </c>
      <c r="D162" s="912">
        <f>'3. תאורה'!E23*'3. תאורה'!G23*'3. תאורה'!F23/1000</f>
        <v>0</v>
      </c>
      <c r="E162" s="881">
        <f>IF(OR('3. תאורה'!E47=""),0,'3. תאורה'!E47*'3. תאורה'!F47*'3. תאורה'!G47/1000)</f>
        <v>0</v>
      </c>
      <c r="F162" s="913">
        <f>IF(AND('3. תאורה'!H47&lt;&gt;"",'3. תאורה'!J47&lt;&gt;"",'3. תאורה'!L47&lt;&gt;""),'3. תאורה'!J47,IF(AND(OR('3. תאורה'!L47="",'3. תאורה'!J47=""),'3. תאורה'!H47&lt;&gt;""),'3. תאורה'!I47,0))</f>
        <v>0</v>
      </c>
      <c r="G162" s="875">
        <f t="shared" si="4"/>
        <v>0</v>
      </c>
      <c r="H162" s="900">
        <f t="shared" si="5"/>
        <v>0</v>
      </c>
      <c r="I162" s="875"/>
      <c r="J162" s="192"/>
      <c r="K162" s="875"/>
      <c r="L162" s="192"/>
      <c r="M162" s="875"/>
    </row>
    <row r="163" spans="1:13">
      <c r="A163" s="914">
        <v>8</v>
      </c>
      <c r="B163" s="875">
        <f>'3. תאורה'!E24*'3. תאורה'!G24*'3. תאורה'!F24/1000*'10. קבועים'!$C$49</f>
        <v>0</v>
      </c>
      <c r="C163" s="900">
        <f>IF(OR('3. תאורה'!E48="",'3. תאורה'!G48=""),0,'3. תאורה'!E48*'3. תאורה'!F48*'3. תאורה'!G48/1000*'10. קבועים'!$C$49)</f>
        <v>0</v>
      </c>
      <c r="D163" s="912">
        <f>'3. תאורה'!E24*'3. תאורה'!G24*'3. תאורה'!F24/1000</f>
        <v>0</v>
      </c>
      <c r="E163" s="881">
        <f>IF(OR('3. תאורה'!E48=""),0,'3. תאורה'!E48*'3. תאורה'!F48*'3. תאורה'!G48/1000)</f>
        <v>0</v>
      </c>
      <c r="F163" s="913">
        <f>IF(AND('3. תאורה'!H48&lt;&gt;"",'3. תאורה'!J48&lt;&gt;"",'3. תאורה'!L48&lt;&gt;""),'3. תאורה'!J48,IF(AND(OR('3. תאורה'!L48="",'3. תאורה'!J48=""),'3. תאורה'!H48&lt;&gt;""),'3. תאורה'!I48,0))</f>
        <v>0</v>
      </c>
      <c r="G163" s="875">
        <f t="shared" si="4"/>
        <v>0</v>
      </c>
      <c r="H163" s="900">
        <f t="shared" si="5"/>
        <v>0</v>
      </c>
      <c r="I163" s="875"/>
      <c r="J163" s="192"/>
      <c r="K163" s="875"/>
      <c r="L163" s="192"/>
      <c r="M163" s="875"/>
    </row>
    <row r="164" spans="1:13">
      <c r="A164" s="914">
        <v>9</v>
      </c>
      <c r="B164" s="875">
        <f>'3. תאורה'!E25*'3. תאורה'!G25*'3. תאורה'!F25/1000*'10. קבועים'!$C$49</f>
        <v>0</v>
      </c>
      <c r="C164" s="900">
        <f>IF(OR('3. תאורה'!E49="",'3. תאורה'!G49=""),0,'3. תאורה'!E49*'3. תאורה'!F49*'3. תאורה'!G49/1000*'10. קבועים'!$C$49)</f>
        <v>0</v>
      </c>
      <c r="D164" s="912">
        <f>'3. תאורה'!E25*'3. תאורה'!G25*'3. תאורה'!F25/1000</f>
        <v>0</v>
      </c>
      <c r="E164" s="881">
        <f>IF(OR('3. תאורה'!E49=""),0,'3. תאורה'!E49*'3. תאורה'!F49*'3. תאורה'!G49/1000)</f>
        <v>0</v>
      </c>
      <c r="F164" s="913">
        <f>IF(AND('3. תאורה'!H49&lt;&gt;"",'3. תאורה'!J49&lt;&gt;"",'3. תאורה'!L49&lt;&gt;""),'3. תאורה'!J49,IF(AND(OR('3. תאורה'!L49="",'3. תאורה'!J49=""),'3. תאורה'!H49&lt;&gt;""),'3. תאורה'!I49,0))</f>
        <v>0</v>
      </c>
      <c r="G164" s="875">
        <f t="shared" si="4"/>
        <v>0</v>
      </c>
      <c r="H164" s="900">
        <f t="shared" si="5"/>
        <v>0</v>
      </c>
      <c r="I164" s="875"/>
      <c r="J164" s="192"/>
      <c r="K164" s="875"/>
      <c r="L164" s="192"/>
      <c r="M164" s="875"/>
    </row>
    <row r="165" spans="1:13">
      <c r="A165" s="914">
        <v>10</v>
      </c>
      <c r="B165" s="875">
        <f>'3. תאורה'!E26*'3. תאורה'!G26*'3. תאורה'!F26/1000*'10. קבועים'!$C$49</f>
        <v>0</v>
      </c>
      <c r="C165" s="900">
        <f>IF(OR('3. תאורה'!E50="",'3. תאורה'!G50=""),0,'3. תאורה'!E50*'3. תאורה'!F50*'3. תאורה'!G50/1000*'10. קבועים'!$C$49)</f>
        <v>0</v>
      </c>
      <c r="D165" s="912">
        <f>'3. תאורה'!E26*'3. תאורה'!G26*'3. תאורה'!F26/1000</f>
        <v>0</v>
      </c>
      <c r="E165" s="881">
        <f>IF(OR('3. תאורה'!E50=""),0,'3. תאורה'!E50*'3. תאורה'!F50*'3. תאורה'!G50/1000)</f>
        <v>0</v>
      </c>
      <c r="F165" s="913">
        <f>IF(AND('3. תאורה'!H50&lt;&gt;"",'3. תאורה'!J50&lt;&gt;"",'3. תאורה'!L50&lt;&gt;""),'3. תאורה'!J50,IF(AND(OR('3. תאורה'!L50="",'3. תאורה'!J50=""),'3. תאורה'!H50&lt;&gt;""),'3. תאורה'!I50,0))</f>
        <v>0</v>
      </c>
      <c r="G165" s="875">
        <f t="shared" si="4"/>
        <v>0</v>
      </c>
      <c r="H165" s="900">
        <f t="shared" si="5"/>
        <v>0</v>
      </c>
      <c r="I165" s="875"/>
      <c r="J165" s="192"/>
      <c r="K165" s="875"/>
      <c r="L165" s="192"/>
      <c r="M165" s="875"/>
    </row>
    <row r="166" spans="1:13">
      <c r="A166" s="914"/>
      <c r="C166" s="900"/>
      <c r="D166" s="912"/>
      <c r="E166" s="881"/>
      <c r="F166" s="881"/>
      <c r="H166" s="192"/>
      <c r="I166" s="875"/>
      <c r="J166" s="192"/>
      <c r="K166" s="875"/>
      <c r="L166" s="192"/>
      <c r="M166" s="875"/>
    </row>
    <row r="167" spans="1:13">
      <c r="A167" s="899" t="s">
        <v>2607</v>
      </c>
      <c r="C167" s="900"/>
      <c r="D167" s="875"/>
      <c r="E167" s="881"/>
      <c r="F167" s="881"/>
      <c r="G167" s="881"/>
      <c r="H167" s="192"/>
      <c r="I167" s="875"/>
      <c r="J167" s="192"/>
      <c r="K167" s="875"/>
      <c r="L167" s="192"/>
      <c r="M167" s="875"/>
    </row>
    <row r="168" spans="1:13">
      <c r="A168" s="875"/>
      <c r="D168" s="875"/>
      <c r="E168" s="881"/>
      <c r="F168" s="881"/>
      <c r="H168" s="192"/>
      <c r="I168" s="875"/>
      <c r="J168" s="192"/>
      <c r="K168" s="875"/>
      <c r="L168" s="192"/>
      <c r="M168" s="875"/>
    </row>
    <row r="169" spans="1:13">
      <c r="A169" s="124" t="s">
        <v>2608</v>
      </c>
      <c r="B169" s="124" t="s">
        <v>2611</v>
      </c>
      <c r="D169" s="124" t="s">
        <v>2624</v>
      </c>
      <c r="E169" s="881"/>
      <c r="F169" s="881"/>
      <c r="H169" s="192"/>
      <c r="I169" s="875"/>
      <c r="J169" s="192"/>
      <c r="K169" s="875"/>
      <c r="L169" s="192"/>
      <c r="M169" s="875"/>
    </row>
    <row r="170" spans="1:13">
      <c r="A170" s="915" t="s">
        <v>2609</v>
      </c>
      <c r="B170" s="916">
        <v>0.06</v>
      </c>
      <c r="D170" s="915" t="s">
        <v>2625</v>
      </c>
      <c r="E170" s="881"/>
      <c r="F170" s="881"/>
      <c r="H170" s="192"/>
      <c r="I170" s="875"/>
      <c r="J170" s="192"/>
      <c r="K170" s="875"/>
      <c r="L170" s="192"/>
      <c r="M170" s="875"/>
    </row>
    <row r="171" spans="1:13">
      <c r="A171" s="915" t="s">
        <v>2610</v>
      </c>
      <c r="B171" s="916">
        <v>0.05</v>
      </c>
      <c r="D171" s="915" t="s">
        <v>2626</v>
      </c>
      <c r="E171" s="881"/>
      <c r="F171" s="914"/>
      <c r="H171" s="192"/>
      <c r="I171" s="875"/>
      <c r="J171" s="192"/>
      <c r="K171" s="875"/>
      <c r="L171" s="192"/>
      <c r="M171" s="875"/>
    </row>
    <row r="172" spans="1:13">
      <c r="A172" s="915" t="s">
        <v>2615</v>
      </c>
      <c r="B172" s="916">
        <v>7.0000000000000007E-2</v>
      </c>
      <c r="C172" s="914"/>
      <c r="D172" s="915" t="s">
        <v>2627</v>
      </c>
      <c r="E172" s="881"/>
      <c r="F172" s="914"/>
      <c r="H172" s="192"/>
      <c r="I172" s="875"/>
      <c r="J172" s="192"/>
      <c r="K172" s="875"/>
      <c r="L172" s="192"/>
      <c r="M172" s="875"/>
    </row>
    <row r="173" spans="1:13">
      <c r="A173" s="915" t="s">
        <v>2614</v>
      </c>
      <c r="B173" s="916">
        <v>0.03</v>
      </c>
      <c r="C173" s="914"/>
      <c r="D173" s="915" t="s">
        <v>2628</v>
      </c>
      <c r="E173" s="881"/>
      <c r="F173" s="914"/>
      <c r="H173" s="192"/>
      <c r="I173" s="875"/>
      <c r="J173" s="192"/>
      <c r="K173" s="875"/>
      <c r="L173" s="192"/>
      <c r="M173" s="875"/>
    </row>
    <row r="174" spans="1:13">
      <c r="A174" s="915" t="s">
        <v>2616</v>
      </c>
      <c r="B174" s="916">
        <v>7.0000000000000007E-2</v>
      </c>
      <c r="C174" s="914"/>
      <c r="D174" s="915" t="s">
        <v>432</v>
      </c>
      <c r="E174" s="881"/>
      <c r="F174" s="914"/>
      <c r="H174" s="192"/>
      <c r="I174" s="875"/>
      <c r="J174" s="192"/>
      <c r="K174" s="875"/>
      <c r="L174" s="192"/>
      <c r="M174" s="875"/>
    </row>
    <row r="175" spans="1:13">
      <c r="A175" s="915" t="s">
        <v>2619</v>
      </c>
      <c r="B175" s="916">
        <v>0</v>
      </c>
      <c r="C175" s="914"/>
      <c r="D175" s="914"/>
      <c r="E175" s="881"/>
      <c r="F175" s="914"/>
      <c r="H175" s="192"/>
      <c r="I175" s="875"/>
      <c r="J175" s="192"/>
      <c r="K175" s="875"/>
      <c r="L175" s="192"/>
      <c r="M175" s="875"/>
    </row>
    <row r="176" spans="1:13">
      <c r="A176" s="875"/>
      <c r="C176" s="914"/>
      <c r="D176" s="914"/>
      <c r="E176" s="881"/>
      <c r="F176" s="914"/>
      <c r="H176" s="192"/>
      <c r="I176" s="875"/>
      <c r="J176" s="192"/>
      <c r="K176" s="875"/>
      <c r="L176" s="192"/>
      <c r="M176" s="875"/>
    </row>
    <row r="177" spans="1:14">
      <c r="A177" s="371"/>
      <c r="D177" s="881"/>
      <c r="E177" s="881"/>
      <c r="F177" s="881"/>
      <c r="G177" s="881"/>
      <c r="I177" s="875"/>
      <c r="J177" s="192"/>
      <c r="K177" s="875"/>
      <c r="L177" s="192"/>
      <c r="M177" s="875"/>
      <c r="N177" s="192"/>
    </row>
    <row r="178" spans="1:14">
      <c r="A178" s="899" t="s">
        <v>241</v>
      </c>
      <c r="D178" s="881"/>
      <c r="E178" s="881"/>
      <c r="F178" s="881"/>
      <c r="G178" s="881"/>
      <c r="H178" s="917"/>
      <c r="I178" s="875"/>
      <c r="J178" s="192"/>
      <c r="K178" s="875"/>
      <c r="L178" s="192"/>
      <c r="M178" s="875"/>
      <c r="N178" s="192"/>
    </row>
    <row r="179" spans="1:14">
      <c r="A179" s="875"/>
      <c r="D179" s="881"/>
      <c r="E179" s="881"/>
      <c r="F179" s="881"/>
      <c r="G179" s="881"/>
      <c r="I179" s="875"/>
      <c r="J179" s="192"/>
      <c r="K179" s="875"/>
      <c r="L179" s="192"/>
      <c r="M179" s="875"/>
      <c r="N179" s="192"/>
    </row>
    <row r="180" spans="1:14">
      <c r="A180" s="875"/>
      <c r="D180" s="875"/>
      <c r="F180" s="881"/>
      <c r="G180" s="881"/>
      <c r="I180" s="875"/>
      <c r="J180" s="192"/>
      <c r="K180" s="875"/>
      <c r="L180" s="192"/>
      <c r="M180" s="875"/>
      <c r="N180" s="192"/>
    </row>
    <row r="181" spans="1:14" ht="28.5">
      <c r="A181" s="918" t="s">
        <v>2642</v>
      </c>
      <c r="B181" s="915">
        <f>SUM(B156:B165)</f>
        <v>0</v>
      </c>
      <c r="D181" s="919" t="s">
        <v>736</v>
      </c>
      <c r="E181" s="920">
        <f>SUM(D156:D165)</f>
        <v>0</v>
      </c>
      <c r="F181" s="881"/>
      <c r="H181" s="192"/>
      <c r="I181" s="875"/>
      <c r="J181" s="192"/>
      <c r="K181" s="875"/>
      <c r="L181" s="192"/>
      <c r="M181" s="875"/>
    </row>
    <row r="182" spans="1:14" ht="28.5">
      <c r="A182" s="921" t="s">
        <v>2641</v>
      </c>
      <c r="B182" s="922">
        <f>SUM(H156:H165)</f>
        <v>0</v>
      </c>
      <c r="D182" s="919" t="s">
        <v>2645</v>
      </c>
      <c r="E182" s="920">
        <f>SUM(G156:G165)</f>
        <v>0</v>
      </c>
      <c r="F182" s="881"/>
      <c r="H182" s="192"/>
      <c r="I182" s="875"/>
      <c r="J182" s="192"/>
      <c r="K182" s="875"/>
      <c r="L182" s="192"/>
      <c r="M182" s="875"/>
    </row>
    <row r="183" spans="1:14">
      <c r="A183" s="923" t="s">
        <v>2643</v>
      </c>
      <c r="B183" s="924">
        <f>B181-B182</f>
        <v>0</v>
      </c>
      <c r="D183" s="919" t="s">
        <v>392</v>
      </c>
      <c r="E183" s="925">
        <f>E181-E182</f>
        <v>0</v>
      </c>
      <c r="H183" s="192"/>
      <c r="I183" s="875"/>
      <c r="J183" s="192"/>
      <c r="K183" s="875"/>
      <c r="L183" s="192"/>
      <c r="M183" s="875"/>
    </row>
    <row r="184" spans="1:14" ht="28.5">
      <c r="A184" s="918" t="s">
        <v>2644</v>
      </c>
      <c r="B184" s="915">
        <f>B183*'1. פרטים כלליים ועלויות'!$D$53</f>
        <v>0</v>
      </c>
      <c r="D184" s="919" t="s">
        <v>393</v>
      </c>
      <c r="E184" s="920">
        <f>E183*'1. פרטים כלליים ועלויות'!$D$53</f>
        <v>0</v>
      </c>
      <c r="H184" s="192"/>
      <c r="I184" s="875"/>
      <c r="J184" s="192"/>
      <c r="K184" s="875"/>
      <c r="L184" s="192"/>
      <c r="M184" s="875"/>
    </row>
    <row r="185" spans="1:14">
      <c r="A185" s="875"/>
      <c r="E185" s="192"/>
      <c r="H185" s="192"/>
      <c r="I185" s="875"/>
      <c r="J185" s="192"/>
      <c r="K185" s="875"/>
      <c r="L185" s="192"/>
      <c r="M185" s="875"/>
    </row>
    <row r="186" spans="1:14">
      <c r="A186" s="875"/>
      <c r="E186" s="192"/>
      <c r="H186" s="192"/>
      <c r="I186" s="875"/>
      <c r="J186" s="192"/>
      <c r="K186" s="875"/>
      <c r="L186" s="192"/>
      <c r="M186" s="875"/>
    </row>
    <row r="187" spans="1:14">
      <c r="A187" s="371"/>
      <c r="F187" s="881"/>
      <c r="G187" s="881"/>
      <c r="I187" s="875"/>
      <c r="J187" s="192"/>
      <c r="K187" s="875"/>
      <c r="L187" s="192"/>
      <c r="M187" s="875"/>
      <c r="N187" s="192"/>
    </row>
    <row r="188" spans="1:14">
      <c r="A188" s="905" t="s">
        <v>143</v>
      </c>
      <c r="D188" s="875"/>
    </row>
    <row r="189" spans="1:14">
      <c r="A189" s="192" t="s">
        <v>69</v>
      </c>
      <c r="B189" s="578" t="s">
        <v>146</v>
      </c>
      <c r="C189" s="192" t="s">
        <v>737</v>
      </c>
      <c r="D189" s="578" t="s">
        <v>144</v>
      </c>
      <c r="E189" s="192" t="s">
        <v>145</v>
      </c>
      <c r="F189" s="192" t="s">
        <v>148</v>
      </c>
      <c r="H189" s="192"/>
      <c r="I189" s="875"/>
      <c r="J189" s="192"/>
      <c r="K189" s="875"/>
      <c r="L189" s="192"/>
      <c r="M189" s="875"/>
    </row>
    <row r="190" spans="1:14">
      <c r="A190" s="875" t="s">
        <v>56</v>
      </c>
      <c r="B190" s="875" t="s">
        <v>67</v>
      </c>
      <c r="C190" s="926">
        <f>E181</f>
        <v>0</v>
      </c>
      <c r="D190" s="926">
        <f>E182</f>
        <v>0</v>
      </c>
      <c r="E190" s="926">
        <f>C190-D190</f>
        <v>0</v>
      </c>
      <c r="F190" s="913">
        <f>IF(E190=0,0,E190/C190)</f>
        <v>0</v>
      </c>
      <c r="H190" s="927"/>
      <c r="I190" s="875"/>
      <c r="J190" s="192"/>
      <c r="K190" s="875"/>
      <c r="L190" s="192"/>
      <c r="M190" s="875"/>
    </row>
    <row r="191" spans="1:14">
      <c r="A191" s="875"/>
      <c r="B191" s="371"/>
    </row>
    <row r="192" spans="1:14" s="896" customFormat="1" ht="18.75" thickBot="1">
      <c r="A192" s="1088" t="s">
        <v>264</v>
      </c>
      <c r="B192" s="1088"/>
      <c r="C192" s="1088"/>
      <c r="G192" s="897"/>
      <c r="I192" s="898"/>
      <c r="K192" s="898"/>
      <c r="M192" s="898"/>
    </row>
    <row r="194" spans="1:245">
      <c r="A194" s="891" t="s">
        <v>484</v>
      </c>
      <c r="B194" s="881">
        <v>1.163E-3</v>
      </c>
      <c r="C194" s="182" t="s">
        <v>2752</v>
      </c>
      <c r="D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182"/>
      <c r="BB194" s="182"/>
      <c r="BC194" s="182"/>
      <c r="BD194" s="182"/>
      <c r="BE194" s="182"/>
      <c r="BF194" s="182"/>
      <c r="BG194" s="182"/>
      <c r="BH194" s="182"/>
      <c r="BI194" s="182"/>
      <c r="BJ194" s="182"/>
      <c r="BK194" s="182"/>
      <c r="BL194" s="182"/>
      <c r="BM194" s="182"/>
      <c r="BN194" s="182"/>
      <c r="BO194" s="182"/>
      <c r="BP194" s="182"/>
      <c r="BQ194" s="182"/>
      <c r="BR194" s="182"/>
      <c r="BS194" s="182"/>
      <c r="BT194" s="182"/>
      <c r="BU194" s="182"/>
      <c r="BV194" s="182"/>
      <c r="BW194" s="182"/>
      <c r="BX194" s="182"/>
      <c r="BY194" s="182"/>
      <c r="BZ194" s="182"/>
      <c r="CA194" s="182"/>
      <c r="CB194" s="182"/>
      <c r="CC194" s="182"/>
      <c r="CD194" s="182"/>
      <c r="CE194" s="182"/>
      <c r="CF194" s="182"/>
      <c r="CG194" s="182"/>
      <c r="CH194" s="182"/>
      <c r="CI194" s="182"/>
      <c r="CJ194" s="182"/>
      <c r="CK194" s="182"/>
      <c r="CL194" s="182"/>
      <c r="CM194" s="182"/>
      <c r="CN194" s="182"/>
      <c r="CO194" s="182"/>
      <c r="CP194" s="182"/>
      <c r="CQ194" s="182"/>
      <c r="CR194" s="182"/>
      <c r="CS194" s="182"/>
      <c r="CT194" s="182"/>
      <c r="CU194" s="182"/>
      <c r="CV194" s="182"/>
      <c r="CW194" s="182"/>
      <c r="CX194" s="182"/>
      <c r="CY194" s="182"/>
      <c r="CZ194" s="182"/>
      <c r="DA194" s="182"/>
      <c r="DB194" s="182"/>
      <c r="DC194" s="182"/>
      <c r="DD194" s="182"/>
      <c r="DE194" s="182"/>
      <c r="DF194" s="182"/>
      <c r="DG194" s="182"/>
      <c r="DH194" s="182"/>
      <c r="DI194" s="182"/>
      <c r="DJ194" s="182"/>
      <c r="DK194" s="182"/>
      <c r="DL194" s="182"/>
      <c r="DM194" s="182"/>
      <c r="DN194" s="182"/>
      <c r="DO194" s="182"/>
      <c r="DP194" s="182"/>
      <c r="DQ194" s="182"/>
      <c r="DR194" s="182"/>
      <c r="DS194" s="182"/>
      <c r="DT194" s="182"/>
      <c r="DU194" s="182"/>
      <c r="DV194" s="182"/>
      <c r="DW194" s="182"/>
      <c r="DX194" s="182"/>
      <c r="DY194" s="182"/>
      <c r="DZ194" s="182"/>
      <c r="EA194" s="182"/>
      <c r="EB194" s="182"/>
      <c r="EC194" s="182"/>
      <c r="ED194" s="182"/>
      <c r="EE194" s="182"/>
      <c r="EF194" s="182"/>
      <c r="EG194" s="182"/>
      <c r="EH194" s="182"/>
      <c r="EI194" s="182"/>
      <c r="EJ194" s="182"/>
      <c r="EK194" s="182"/>
      <c r="EL194" s="182"/>
      <c r="EM194" s="182"/>
      <c r="EN194" s="182"/>
      <c r="EO194" s="182"/>
      <c r="EP194" s="182"/>
      <c r="EQ194" s="182"/>
      <c r="ER194" s="182"/>
      <c r="ES194" s="182"/>
      <c r="ET194" s="182"/>
      <c r="EU194" s="182"/>
      <c r="EV194" s="182"/>
      <c r="EW194" s="182"/>
      <c r="EX194" s="182"/>
      <c r="EY194" s="182"/>
      <c r="EZ194" s="182"/>
      <c r="FA194" s="182"/>
      <c r="FB194" s="182"/>
      <c r="FC194" s="182"/>
      <c r="FD194" s="182"/>
      <c r="FE194" s="182"/>
      <c r="FF194" s="182"/>
      <c r="FG194" s="182"/>
      <c r="FH194" s="182"/>
      <c r="FI194" s="182"/>
      <c r="FJ194" s="182"/>
      <c r="FK194" s="182"/>
      <c r="FL194" s="182"/>
      <c r="FM194" s="182"/>
      <c r="FN194" s="182"/>
      <c r="FO194" s="182"/>
      <c r="FP194" s="182"/>
      <c r="FQ194" s="182"/>
      <c r="FR194" s="182"/>
      <c r="FS194" s="182"/>
      <c r="FT194" s="182"/>
      <c r="FU194" s="182"/>
      <c r="FV194" s="182"/>
      <c r="FW194" s="182"/>
      <c r="FX194" s="182"/>
      <c r="FY194" s="182"/>
      <c r="FZ194" s="182"/>
      <c r="GA194" s="182"/>
      <c r="GB194" s="182"/>
      <c r="GC194" s="182"/>
      <c r="GD194" s="182"/>
      <c r="GE194" s="182"/>
      <c r="GF194" s="182"/>
      <c r="GG194" s="182"/>
      <c r="GH194" s="182"/>
      <c r="GI194" s="182"/>
      <c r="GJ194" s="182"/>
      <c r="GK194" s="182"/>
      <c r="GL194" s="182"/>
      <c r="GM194" s="182"/>
      <c r="GN194" s="182"/>
      <c r="GO194" s="182"/>
      <c r="GP194" s="182"/>
      <c r="GQ194" s="182"/>
      <c r="GR194" s="182"/>
      <c r="GS194" s="182"/>
      <c r="GT194" s="182"/>
      <c r="GU194" s="182"/>
      <c r="GV194" s="182"/>
      <c r="GW194" s="182"/>
      <c r="GX194" s="182"/>
      <c r="GY194" s="182"/>
      <c r="GZ194" s="182"/>
      <c r="HA194" s="182"/>
      <c r="HB194" s="182"/>
      <c r="HC194" s="182"/>
      <c r="HD194" s="182"/>
      <c r="HE194" s="182"/>
      <c r="HF194" s="182"/>
      <c r="HG194" s="182"/>
      <c r="HH194" s="182"/>
      <c r="HI194" s="182"/>
      <c r="HJ194" s="182"/>
      <c r="HK194" s="182"/>
      <c r="HL194" s="182"/>
      <c r="HM194" s="182"/>
      <c r="HN194" s="182"/>
      <c r="HO194" s="182"/>
      <c r="HP194" s="182"/>
      <c r="HQ194" s="182"/>
      <c r="HR194" s="182"/>
      <c r="HS194" s="182"/>
      <c r="HT194" s="182"/>
      <c r="HU194" s="182"/>
      <c r="HV194" s="182"/>
      <c r="HW194" s="182"/>
      <c r="HX194" s="182"/>
      <c r="HY194" s="182"/>
      <c r="HZ194" s="182"/>
      <c r="IA194" s="182"/>
      <c r="IB194" s="182"/>
      <c r="IC194" s="182"/>
      <c r="ID194" s="182"/>
      <c r="IE194" s="182"/>
      <c r="IF194" s="182"/>
      <c r="IG194" s="182"/>
      <c r="IH194" s="182"/>
      <c r="II194" s="182"/>
      <c r="IJ194" s="182"/>
      <c r="IK194" s="182"/>
    </row>
    <row r="195" spans="1:245">
      <c r="A195" s="891" t="s">
        <v>395</v>
      </c>
      <c r="B195" s="881">
        <v>1</v>
      </c>
      <c r="C195" s="182"/>
      <c r="D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182"/>
      <c r="BB195" s="182"/>
      <c r="BC195" s="182"/>
      <c r="BD195" s="182"/>
      <c r="BE195" s="182"/>
      <c r="BF195" s="182"/>
      <c r="BG195" s="182"/>
      <c r="BH195" s="182"/>
      <c r="BI195" s="182"/>
      <c r="BJ195" s="182"/>
      <c r="BK195" s="182"/>
      <c r="BL195" s="182"/>
      <c r="BM195" s="182"/>
      <c r="BN195" s="182"/>
      <c r="BO195" s="182"/>
      <c r="BP195" s="182"/>
      <c r="BQ195" s="182"/>
      <c r="BR195" s="182"/>
      <c r="BS195" s="182"/>
      <c r="BT195" s="182"/>
      <c r="BU195" s="182"/>
      <c r="BV195" s="182"/>
      <c r="BW195" s="182"/>
      <c r="BX195" s="182"/>
      <c r="BY195" s="182"/>
      <c r="BZ195" s="182"/>
      <c r="CA195" s="182"/>
      <c r="CB195" s="182"/>
      <c r="CC195" s="182"/>
      <c r="CD195" s="182"/>
      <c r="CE195" s="182"/>
      <c r="CF195" s="182"/>
      <c r="CG195" s="182"/>
      <c r="CH195" s="182"/>
      <c r="CI195" s="182"/>
      <c r="CJ195" s="182"/>
      <c r="CK195" s="182"/>
      <c r="CL195" s="182"/>
      <c r="CM195" s="182"/>
      <c r="CN195" s="182"/>
      <c r="CO195" s="182"/>
      <c r="CP195" s="182"/>
      <c r="CQ195" s="182"/>
      <c r="CR195" s="182"/>
      <c r="CS195" s="182"/>
      <c r="CT195" s="182"/>
      <c r="CU195" s="182"/>
      <c r="CV195" s="182"/>
      <c r="CW195" s="182"/>
      <c r="CX195" s="182"/>
      <c r="CY195" s="182"/>
      <c r="CZ195" s="182"/>
      <c r="DA195" s="182"/>
      <c r="DB195" s="182"/>
      <c r="DC195" s="182"/>
      <c r="DD195" s="182"/>
      <c r="DE195" s="182"/>
      <c r="DF195" s="182"/>
      <c r="DG195" s="182"/>
      <c r="DH195" s="182"/>
      <c r="DI195" s="182"/>
      <c r="DJ195" s="182"/>
      <c r="DK195" s="182"/>
      <c r="DL195" s="182"/>
      <c r="DM195" s="182"/>
      <c r="DN195" s="182"/>
      <c r="DO195" s="182"/>
      <c r="DP195" s="182"/>
      <c r="DQ195" s="182"/>
      <c r="DR195" s="182"/>
      <c r="DS195" s="182"/>
      <c r="DT195" s="182"/>
      <c r="DU195" s="182"/>
      <c r="DV195" s="182"/>
      <c r="DW195" s="182"/>
      <c r="DX195" s="182"/>
      <c r="DY195" s="182"/>
      <c r="DZ195" s="182"/>
      <c r="EA195" s="182"/>
      <c r="EB195" s="182"/>
      <c r="EC195" s="182"/>
      <c r="ED195" s="182"/>
      <c r="EE195" s="182"/>
      <c r="EF195" s="182"/>
      <c r="EG195" s="182"/>
      <c r="EH195" s="182"/>
      <c r="EI195" s="182"/>
      <c r="EJ195" s="182"/>
      <c r="EK195" s="182"/>
      <c r="EL195" s="182"/>
      <c r="EM195" s="182"/>
      <c r="EN195" s="182"/>
      <c r="EO195" s="182"/>
      <c r="EP195" s="182"/>
      <c r="EQ195" s="182"/>
      <c r="ER195" s="182"/>
      <c r="ES195" s="182"/>
      <c r="ET195" s="182"/>
      <c r="EU195" s="182"/>
      <c r="EV195" s="182"/>
      <c r="EW195" s="182"/>
      <c r="EX195" s="182"/>
      <c r="EY195" s="182"/>
      <c r="EZ195" s="182"/>
      <c r="FA195" s="182"/>
      <c r="FB195" s="182"/>
      <c r="FC195" s="182"/>
      <c r="FD195" s="182"/>
      <c r="FE195" s="182"/>
      <c r="FF195" s="182"/>
      <c r="FG195" s="182"/>
      <c r="FH195" s="182"/>
      <c r="FI195" s="182"/>
      <c r="FJ195" s="182"/>
      <c r="FK195" s="182"/>
      <c r="FL195" s="182"/>
      <c r="FM195" s="182"/>
      <c r="FN195" s="182"/>
      <c r="FO195" s="182"/>
      <c r="FP195" s="182"/>
      <c r="FQ195" s="182"/>
      <c r="FR195" s="182"/>
      <c r="FS195" s="182"/>
      <c r="FT195" s="182"/>
      <c r="FU195" s="182"/>
      <c r="FV195" s="182"/>
      <c r="FW195" s="182"/>
      <c r="FX195" s="182"/>
      <c r="FY195" s="182"/>
      <c r="FZ195" s="182"/>
      <c r="GA195" s="182"/>
      <c r="GB195" s="182"/>
      <c r="GC195" s="182"/>
      <c r="GD195" s="182"/>
      <c r="GE195" s="182"/>
      <c r="GF195" s="182"/>
      <c r="GG195" s="182"/>
      <c r="GH195" s="182"/>
      <c r="GI195" s="182"/>
      <c r="GJ195" s="182"/>
      <c r="GK195" s="182"/>
      <c r="GL195" s="182"/>
      <c r="GM195" s="182"/>
      <c r="GN195" s="182"/>
      <c r="GO195" s="182"/>
      <c r="GP195" s="182"/>
      <c r="GQ195" s="182"/>
      <c r="GR195" s="182"/>
      <c r="GS195" s="182"/>
      <c r="GT195" s="182"/>
      <c r="GU195" s="182"/>
      <c r="GV195" s="182"/>
      <c r="GW195" s="182"/>
      <c r="GX195" s="182"/>
      <c r="GY195" s="182"/>
      <c r="GZ195" s="182"/>
      <c r="HA195" s="182"/>
      <c r="HB195" s="182"/>
      <c r="HC195" s="182"/>
      <c r="HD195" s="182"/>
      <c r="HE195" s="182"/>
      <c r="HF195" s="182"/>
      <c r="HG195" s="182"/>
      <c r="HH195" s="182"/>
      <c r="HI195" s="182"/>
      <c r="HJ195" s="182"/>
      <c r="HK195" s="182"/>
      <c r="HL195" s="182"/>
      <c r="HM195" s="182"/>
      <c r="HN195" s="182"/>
      <c r="HO195" s="182"/>
      <c r="HP195" s="182"/>
      <c r="HQ195" s="182"/>
      <c r="HR195" s="182"/>
      <c r="HS195" s="182"/>
      <c r="HT195" s="182"/>
      <c r="HU195" s="182"/>
      <c r="HV195" s="182"/>
      <c r="HW195" s="182"/>
      <c r="HX195" s="182"/>
      <c r="HY195" s="182"/>
      <c r="HZ195" s="182"/>
      <c r="IA195" s="182"/>
      <c r="IB195" s="182"/>
      <c r="IC195" s="182"/>
      <c r="ID195" s="182"/>
      <c r="IE195" s="182"/>
      <c r="IF195" s="182"/>
      <c r="IG195" s="182"/>
      <c r="IH195" s="182"/>
      <c r="II195" s="182"/>
      <c r="IJ195" s="182"/>
      <c r="IK195" s="182"/>
    </row>
    <row r="196" spans="1:245">
      <c r="A196" s="891"/>
      <c r="B196" s="881">
        <v>2</v>
      </c>
      <c r="C196" s="182"/>
      <c r="D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182"/>
      <c r="BB196" s="182"/>
      <c r="BC196" s="182"/>
      <c r="BD196" s="182"/>
      <c r="BE196" s="182"/>
      <c r="BF196" s="182"/>
      <c r="BG196" s="182"/>
      <c r="BH196" s="182"/>
      <c r="BI196" s="182"/>
      <c r="BJ196" s="182"/>
      <c r="BK196" s="182"/>
      <c r="BL196" s="182"/>
      <c r="BM196" s="182"/>
      <c r="BN196" s="182"/>
      <c r="BO196" s="182"/>
      <c r="BP196" s="182"/>
      <c r="BQ196" s="182"/>
      <c r="BR196" s="182"/>
      <c r="BS196" s="182"/>
      <c r="BT196" s="182"/>
      <c r="BU196" s="182"/>
      <c r="BV196" s="182"/>
      <c r="BW196" s="182"/>
      <c r="BX196" s="182"/>
      <c r="BY196" s="182"/>
      <c r="BZ196" s="182"/>
      <c r="CA196" s="182"/>
      <c r="CB196" s="182"/>
      <c r="CC196" s="182"/>
      <c r="CD196" s="182"/>
      <c r="CE196" s="182"/>
      <c r="CF196" s="182"/>
      <c r="CG196" s="182"/>
      <c r="CH196" s="182"/>
      <c r="CI196" s="182"/>
      <c r="CJ196" s="182"/>
      <c r="CK196" s="182"/>
      <c r="CL196" s="182"/>
      <c r="CM196" s="182"/>
      <c r="CN196" s="182"/>
      <c r="CO196" s="182"/>
      <c r="CP196" s="182"/>
      <c r="CQ196" s="182"/>
      <c r="CR196" s="182"/>
      <c r="CS196" s="182"/>
      <c r="CT196" s="182"/>
      <c r="CU196" s="182"/>
      <c r="CV196" s="182"/>
      <c r="CW196" s="182"/>
      <c r="CX196" s="182"/>
      <c r="CY196" s="182"/>
      <c r="CZ196" s="182"/>
      <c r="DA196" s="182"/>
      <c r="DB196" s="182"/>
      <c r="DC196" s="182"/>
      <c r="DD196" s="182"/>
      <c r="DE196" s="182"/>
      <c r="DF196" s="182"/>
      <c r="DG196" s="182"/>
      <c r="DH196" s="182"/>
      <c r="DI196" s="182"/>
      <c r="DJ196" s="182"/>
      <c r="DK196" s="182"/>
      <c r="DL196" s="182"/>
      <c r="DM196" s="182"/>
      <c r="DN196" s="182"/>
      <c r="DO196" s="182"/>
      <c r="DP196" s="182"/>
      <c r="DQ196" s="182"/>
      <c r="DR196" s="182"/>
      <c r="DS196" s="182"/>
      <c r="DT196" s="182"/>
      <c r="DU196" s="182"/>
      <c r="DV196" s="182"/>
      <c r="DW196" s="182"/>
      <c r="DX196" s="182"/>
      <c r="DY196" s="182"/>
      <c r="DZ196" s="182"/>
      <c r="EA196" s="182"/>
      <c r="EB196" s="182"/>
      <c r="EC196" s="182"/>
      <c r="ED196" s="182"/>
      <c r="EE196" s="182"/>
      <c r="EF196" s="182"/>
      <c r="EG196" s="182"/>
      <c r="EH196" s="182"/>
      <c r="EI196" s="182"/>
      <c r="EJ196" s="182"/>
      <c r="EK196" s="182"/>
      <c r="EL196" s="182"/>
      <c r="EM196" s="182"/>
      <c r="EN196" s="182"/>
      <c r="EO196" s="182"/>
      <c r="EP196" s="182"/>
      <c r="EQ196" s="182"/>
      <c r="ER196" s="182"/>
      <c r="ES196" s="182"/>
      <c r="ET196" s="182"/>
      <c r="EU196" s="182"/>
      <c r="EV196" s="182"/>
      <c r="EW196" s="182"/>
      <c r="EX196" s="182"/>
      <c r="EY196" s="182"/>
      <c r="EZ196" s="182"/>
      <c r="FA196" s="182"/>
      <c r="FB196" s="182"/>
      <c r="FC196" s="182"/>
      <c r="FD196" s="182"/>
      <c r="FE196" s="182"/>
      <c r="FF196" s="182"/>
      <c r="FG196" s="182"/>
      <c r="FH196" s="182"/>
      <c r="FI196" s="182"/>
      <c r="FJ196" s="182"/>
      <c r="FK196" s="182"/>
      <c r="FL196" s="182"/>
      <c r="FM196" s="182"/>
      <c r="FN196" s="182"/>
      <c r="FO196" s="182"/>
      <c r="FP196" s="182"/>
      <c r="FQ196" s="182"/>
      <c r="FR196" s="182"/>
      <c r="FS196" s="182"/>
      <c r="FT196" s="182"/>
      <c r="FU196" s="182"/>
      <c r="FV196" s="182"/>
      <c r="FW196" s="182"/>
      <c r="FX196" s="182"/>
      <c r="FY196" s="182"/>
      <c r="FZ196" s="182"/>
      <c r="GA196" s="182"/>
      <c r="GB196" s="182"/>
      <c r="GC196" s="182"/>
      <c r="GD196" s="182"/>
      <c r="GE196" s="182"/>
      <c r="GF196" s="182"/>
      <c r="GG196" s="182"/>
      <c r="GH196" s="182"/>
      <c r="GI196" s="182"/>
      <c r="GJ196" s="182"/>
      <c r="GK196" s="182"/>
      <c r="GL196" s="182"/>
      <c r="GM196" s="182"/>
      <c r="GN196" s="182"/>
      <c r="GO196" s="182"/>
      <c r="GP196" s="182"/>
      <c r="GQ196" s="182"/>
      <c r="GR196" s="182"/>
      <c r="GS196" s="182"/>
      <c r="GT196" s="182"/>
      <c r="GU196" s="182"/>
      <c r="GV196" s="182"/>
      <c r="GW196" s="182"/>
      <c r="GX196" s="182"/>
      <c r="GY196" s="182"/>
      <c r="GZ196" s="182"/>
      <c r="HA196" s="182"/>
      <c r="HB196" s="182"/>
      <c r="HC196" s="182"/>
      <c r="HD196" s="182"/>
      <c r="HE196" s="182"/>
      <c r="HF196" s="182"/>
      <c r="HG196" s="182"/>
      <c r="HH196" s="182"/>
      <c r="HI196" s="182"/>
      <c r="HJ196" s="182"/>
      <c r="HK196" s="182"/>
      <c r="HL196" s="182"/>
      <c r="HM196" s="182"/>
      <c r="HN196" s="182"/>
      <c r="HO196" s="182"/>
      <c r="HP196" s="182"/>
      <c r="HQ196" s="182"/>
      <c r="HR196" s="182"/>
      <c r="HS196" s="182"/>
      <c r="HT196" s="182"/>
      <c r="HU196" s="182"/>
      <c r="HV196" s="182"/>
      <c r="HW196" s="182"/>
      <c r="HX196" s="182"/>
      <c r="HY196" s="182"/>
      <c r="HZ196" s="182"/>
      <c r="IA196" s="182"/>
      <c r="IB196" s="182"/>
      <c r="IC196" s="182"/>
      <c r="ID196" s="182"/>
      <c r="IE196" s="182"/>
      <c r="IF196" s="182"/>
      <c r="IG196" s="182"/>
      <c r="IH196" s="182"/>
      <c r="II196" s="182"/>
      <c r="IJ196" s="182"/>
      <c r="IK196" s="182"/>
    </row>
    <row r="197" spans="1:245">
      <c r="A197" s="891"/>
      <c r="B197" s="881">
        <v>3</v>
      </c>
      <c r="C197" s="182"/>
      <c r="D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182"/>
      <c r="AG197" s="182"/>
      <c r="AH197" s="182"/>
      <c r="AI197" s="182"/>
      <c r="AJ197" s="182"/>
      <c r="AK197" s="182"/>
      <c r="AL197" s="182"/>
      <c r="AM197" s="182"/>
      <c r="AN197" s="182"/>
      <c r="AO197" s="182"/>
      <c r="AP197" s="182"/>
      <c r="AQ197" s="182"/>
      <c r="AR197" s="182"/>
      <c r="AS197" s="182"/>
      <c r="AT197" s="182"/>
      <c r="AU197" s="182"/>
      <c r="AV197" s="182"/>
      <c r="AW197" s="182"/>
      <c r="AX197" s="182"/>
      <c r="AY197" s="182"/>
      <c r="AZ197" s="182"/>
      <c r="BA197" s="182"/>
      <c r="BB197" s="182"/>
      <c r="BC197" s="182"/>
      <c r="BD197" s="182"/>
      <c r="BE197" s="182"/>
      <c r="BF197" s="182"/>
      <c r="BG197" s="182"/>
      <c r="BH197" s="182"/>
      <c r="BI197" s="182"/>
      <c r="BJ197" s="182"/>
      <c r="BK197" s="182"/>
      <c r="BL197" s="182"/>
      <c r="BM197" s="182"/>
      <c r="BN197" s="182"/>
      <c r="BO197" s="182"/>
      <c r="BP197" s="182"/>
      <c r="BQ197" s="182"/>
      <c r="BR197" s="182"/>
      <c r="BS197" s="182"/>
      <c r="BT197" s="182"/>
      <c r="BU197" s="182"/>
      <c r="BV197" s="182"/>
      <c r="BW197" s="182"/>
      <c r="BX197" s="182"/>
      <c r="BY197" s="182"/>
      <c r="BZ197" s="182"/>
      <c r="CA197" s="182"/>
      <c r="CB197" s="182"/>
      <c r="CC197" s="182"/>
      <c r="CD197" s="182"/>
      <c r="CE197" s="182"/>
      <c r="CF197" s="182"/>
      <c r="CG197" s="182"/>
      <c r="CH197" s="182"/>
      <c r="CI197" s="182"/>
      <c r="CJ197" s="182"/>
      <c r="CK197" s="182"/>
      <c r="CL197" s="182"/>
      <c r="CM197" s="182"/>
      <c r="CN197" s="182"/>
      <c r="CO197" s="182"/>
      <c r="CP197" s="182"/>
      <c r="CQ197" s="182"/>
      <c r="CR197" s="182"/>
      <c r="CS197" s="182"/>
      <c r="CT197" s="182"/>
      <c r="CU197" s="182"/>
      <c r="CV197" s="182"/>
      <c r="CW197" s="182"/>
      <c r="CX197" s="182"/>
      <c r="CY197" s="182"/>
      <c r="CZ197" s="182"/>
      <c r="DA197" s="182"/>
      <c r="DB197" s="182"/>
      <c r="DC197" s="182"/>
      <c r="DD197" s="182"/>
      <c r="DE197" s="182"/>
      <c r="DF197" s="182"/>
      <c r="DG197" s="182"/>
      <c r="DH197" s="182"/>
      <c r="DI197" s="182"/>
      <c r="DJ197" s="182"/>
      <c r="DK197" s="182"/>
      <c r="DL197" s="182"/>
      <c r="DM197" s="182"/>
      <c r="DN197" s="182"/>
      <c r="DO197" s="182"/>
      <c r="DP197" s="182"/>
      <c r="DQ197" s="182"/>
      <c r="DR197" s="182"/>
      <c r="DS197" s="182"/>
      <c r="DT197" s="182"/>
      <c r="DU197" s="182"/>
      <c r="DV197" s="182"/>
      <c r="DW197" s="182"/>
      <c r="DX197" s="182"/>
      <c r="DY197" s="182"/>
      <c r="DZ197" s="182"/>
      <c r="EA197" s="182"/>
      <c r="EB197" s="182"/>
      <c r="EC197" s="182"/>
      <c r="ED197" s="182"/>
      <c r="EE197" s="182"/>
      <c r="EF197" s="182"/>
      <c r="EG197" s="182"/>
      <c r="EH197" s="182"/>
      <c r="EI197" s="182"/>
      <c r="EJ197" s="182"/>
      <c r="EK197" s="182"/>
      <c r="EL197" s="182"/>
      <c r="EM197" s="182"/>
      <c r="EN197" s="182"/>
      <c r="EO197" s="182"/>
      <c r="EP197" s="182"/>
      <c r="EQ197" s="182"/>
      <c r="ER197" s="182"/>
      <c r="ES197" s="182"/>
      <c r="ET197" s="182"/>
      <c r="EU197" s="182"/>
      <c r="EV197" s="182"/>
      <c r="EW197" s="182"/>
      <c r="EX197" s="182"/>
      <c r="EY197" s="182"/>
      <c r="EZ197" s="182"/>
      <c r="FA197" s="182"/>
      <c r="FB197" s="182"/>
      <c r="FC197" s="182"/>
      <c r="FD197" s="182"/>
      <c r="FE197" s="182"/>
      <c r="FF197" s="182"/>
      <c r="FG197" s="182"/>
      <c r="FH197" s="182"/>
      <c r="FI197" s="182"/>
      <c r="FJ197" s="182"/>
      <c r="FK197" s="182"/>
      <c r="FL197" s="182"/>
      <c r="FM197" s="182"/>
      <c r="FN197" s="182"/>
      <c r="FO197" s="182"/>
      <c r="FP197" s="182"/>
      <c r="FQ197" s="182"/>
      <c r="FR197" s="182"/>
      <c r="FS197" s="182"/>
      <c r="FT197" s="182"/>
      <c r="FU197" s="182"/>
      <c r="FV197" s="182"/>
      <c r="FW197" s="182"/>
      <c r="FX197" s="182"/>
      <c r="FY197" s="182"/>
      <c r="FZ197" s="182"/>
      <c r="GA197" s="182"/>
      <c r="GB197" s="182"/>
      <c r="GC197" s="182"/>
      <c r="GD197" s="182"/>
      <c r="GE197" s="182"/>
      <c r="GF197" s="182"/>
      <c r="GG197" s="182"/>
      <c r="GH197" s="182"/>
      <c r="GI197" s="182"/>
      <c r="GJ197" s="182"/>
      <c r="GK197" s="182"/>
      <c r="GL197" s="182"/>
      <c r="GM197" s="182"/>
      <c r="GN197" s="182"/>
      <c r="GO197" s="182"/>
      <c r="GP197" s="182"/>
      <c r="GQ197" s="182"/>
      <c r="GR197" s="182"/>
      <c r="GS197" s="182"/>
      <c r="GT197" s="182"/>
      <c r="GU197" s="182"/>
      <c r="GV197" s="182"/>
      <c r="GW197" s="182"/>
      <c r="GX197" s="182"/>
      <c r="GY197" s="182"/>
      <c r="GZ197" s="182"/>
      <c r="HA197" s="182"/>
      <c r="HB197" s="182"/>
      <c r="HC197" s="182"/>
      <c r="HD197" s="182"/>
      <c r="HE197" s="182"/>
      <c r="HF197" s="182"/>
      <c r="HG197" s="182"/>
      <c r="HH197" s="182"/>
      <c r="HI197" s="182"/>
      <c r="HJ197" s="182"/>
      <c r="HK197" s="182"/>
      <c r="HL197" s="182"/>
      <c r="HM197" s="182"/>
      <c r="HN197" s="182"/>
      <c r="HO197" s="182"/>
      <c r="HP197" s="182"/>
      <c r="HQ197" s="182"/>
      <c r="HR197" s="182"/>
      <c r="HS197" s="182"/>
      <c r="HT197" s="182"/>
      <c r="HU197" s="182"/>
      <c r="HV197" s="182"/>
      <c r="HW197" s="182"/>
      <c r="HX197" s="182"/>
      <c r="HY197" s="182"/>
      <c r="HZ197" s="182"/>
      <c r="IA197" s="182"/>
      <c r="IB197" s="182"/>
      <c r="IC197" s="182"/>
      <c r="ID197" s="182"/>
      <c r="IE197" s="182"/>
      <c r="IF197" s="182"/>
      <c r="IG197" s="182"/>
      <c r="IH197" s="182"/>
      <c r="II197" s="182"/>
      <c r="IJ197" s="182"/>
      <c r="IK197" s="182"/>
    </row>
    <row r="198" spans="1:245">
      <c r="A198" s="891"/>
      <c r="B198" s="881">
        <v>4</v>
      </c>
      <c r="C198" s="182"/>
      <c r="D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182"/>
      <c r="BB198" s="182"/>
      <c r="BC198" s="182"/>
      <c r="BD198" s="182"/>
      <c r="BE198" s="182"/>
      <c r="BF198" s="182"/>
      <c r="BG198" s="182"/>
      <c r="BH198" s="182"/>
      <c r="BI198" s="182"/>
      <c r="BJ198" s="182"/>
      <c r="BK198" s="182"/>
      <c r="BL198" s="182"/>
      <c r="BM198" s="182"/>
      <c r="BN198" s="182"/>
      <c r="BO198" s="182"/>
      <c r="BP198" s="182"/>
      <c r="BQ198" s="182"/>
      <c r="BR198" s="182"/>
      <c r="BS198" s="182"/>
      <c r="BT198" s="182"/>
      <c r="BU198" s="182"/>
      <c r="BV198" s="182"/>
      <c r="BW198" s="182"/>
      <c r="BX198" s="182"/>
      <c r="BY198" s="182"/>
      <c r="BZ198" s="182"/>
      <c r="CA198" s="182"/>
      <c r="CB198" s="182"/>
      <c r="CC198" s="182"/>
      <c r="CD198" s="182"/>
      <c r="CE198" s="182"/>
      <c r="CF198" s="182"/>
      <c r="CG198" s="182"/>
      <c r="CH198" s="182"/>
      <c r="CI198" s="182"/>
      <c r="CJ198" s="182"/>
      <c r="CK198" s="182"/>
      <c r="CL198" s="182"/>
      <c r="CM198" s="182"/>
      <c r="CN198" s="182"/>
      <c r="CO198" s="182"/>
      <c r="CP198" s="182"/>
      <c r="CQ198" s="182"/>
      <c r="CR198" s="182"/>
      <c r="CS198" s="182"/>
      <c r="CT198" s="182"/>
      <c r="CU198" s="182"/>
      <c r="CV198" s="182"/>
      <c r="CW198" s="182"/>
      <c r="CX198" s="182"/>
      <c r="CY198" s="182"/>
      <c r="CZ198" s="182"/>
      <c r="DA198" s="182"/>
      <c r="DB198" s="182"/>
      <c r="DC198" s="182"/>
      <c r="DD198" s="182"/>
      <c r="DE198" s="182"/>
      <c r="DF198" s="182"/>
      <c r="DG198" s="182"/>
      <c r="DH198" s="182"/>
      <c r="DI198" s="182"/>
      <c r="DJ198" s="182"/>
      <c r="DK198" s="182"/>
      <c r="DL198" s="182"/>
      <c r="DM198" s="182"/>
      <c r="DN198" s="182"/>
      <c r="DO198" s="182"/>
      <c r="DP198" s="182"/>
      <c r="DQ198" s="182"/>
      <c r="DR198" s="182"/>
      <c r="DS198" s="182"/>
      <c r="DT198" s="182"/>
      <c r="DU198" s="182"/>
      <c r="DV198" s="182"/>
      <c r="DW198" s="182"/>
      <c r="DX198" s="182"/>
      <c r="DY198" s="182"/>
      <c r="DZ198" s="182"/>
      <c r="EA198" s="182"/>
      <c r="EB198" s="182"/>
      <c r="EC198" s="182"/>
      <c r="ED198" s="182"/>
      <c r="EE198" s="182"/>
      <c r="EF198" s="182"/>
      <c r="EG198" s="182"/>
      <c r="EH198" s="182"/>
      <c r="EI198" s="182"/>
      <c r="EJ198" s="182"/>
      <c r="EK198" s="182"/>
      <c r="EL198" s="182"/>
      <c r="EM198" s="182"/>
      <c r="EN198" s="182"/>
      <c r="EO198" s="182"/>
      <c r="EP198" s="182"/>
      <c r="EQ198" s="182"/>
      <c r="ER198" s="182"/>
      <c r="ES198" s="182"/>
      <c r="ET198" s="182"/>
      <c r="EU198" s="182"/>
      <c r="EV198" s="182"/>
      <c r="EW198" s="182"/>
      <c r="EX198" s="182"/>
      <c r="EY198" s="182"/>
      <c r="EZ198" s="182"/>
      <c r="FA198" s="182"/>
      <c r="FB198" s="182"/>
      <c r="FC198" s="182"/>
      <c r="FD198" s="182"/>
      <c r="FE198" s="182"/>
      <c r="FF198" s="182"/>
      <c r="FG198" s="182"/>
      <c r="FH198" s="182"/>
      <c r="FI198" s="182"/>
      <c r="FJ198" s="182"/>
      <c r="FK198" s="182"/>
      <c r="FL198" s="182"/>
      <c r="FM198" s="182"/>
      <c r="FN198" s="182"/>
      <c r="FO198" s="182"/>
      <c r="FP198" s="182"/>
      <c r="FQ198" s="182"/>
      <c r="FR198" s="182"/>
      <c r="FS198" s="182"/>
      <c r="FT198" s="182"/>
      <c r="FU198" s="182"/>
      <c r="FV198" s="182"/>
      <c r="FW198" s="182"/>
      <c r="FX198" s="182"/>
      <c r="FY198" s="182"/>
      <c r="FZ198" s="182"/>
      <c r="GA198" s="182"/>
      <c r="GB198" s="182"/>
      <c r="GC198" s="182"/>
      <c r="GD198" s="182"/>
      <c r="GE198" s="182"/>
      <c r="GF198" s="182"/>
      <c r="GG198" s="182"/>
      <c r="GH198" s="182"/>
      <c r="GI198" s="182"/>
      <c r="GJ198" s="182"/>
      <c r="GK198" s="182"/>
      <c r="GL198" s="182"/>
      <c r="GM198" s="182"/>
      <c r="GN198" s="182"/>
      <c r="GO198" s="182"/>
      <c r="GP198" s="182"/>
      <c r="GQ198" s="182"/>
      <c r="GR198" s="182"/>
      <c r="GS198" s="182"/>
      <c r="GT198" s="182"/>
      <c r="GU198" s="182"/>
      <c r="GV198" s="182"/>
      <c r="GW198" s="182"/>
      <c r="GX198" s="182"/>
      <c r="GY198" s="182"/>
      <c r="GZ198" s="182"/>
      <c r="HA198" s="182"/>
      <c r="HB198" s="182"/>
      <c r="HC198" s="182"/>
      <c r="HD198" s="182"/>
      <c r="HE198" s="182"/>
      <c r="HF198" s="182"/>
      <c r="HG198" s="182"/>
      <c r="HH198" s="182"/>
      <c r="HI198" s="182"/>
      <c r="HJ198" s="182"/>
      <c r="HK198" s="182"/>
      <c r="HL198" s="182"/>
      <c r="HM198" s="182"/>
      <c r="HN198" s="182"/>
      <c r="HO198" s="182"/>
      <c r="HP198" s="182"/>
      <c r="HQ198" s="182"/>
      <c r="HR198" s="182"/>
      <c r="HS198" s="182"/>
      <c r="HT198" s="182"/>
      <c r="HU198" s="182"/>
      <c r="HV198" s="182"/>
      <c r="HW198" s="182"/>
      <c r="HX198" s="182"/>
      <c r="HY198" s="182"/>
      <c r="HZ198" s="182"/>
      <c r="IA198" s="182"/>
      <c r="IB198" s="182"/>
      <c r="IC198" s="182"/>
      <c r="ID198" s="182"/>
      <c r="IE198" s="182"/>
      <c r="IF198" s="182"/>
      <c r="IG198" s="182"/>
      <c r="IH198" s="182"/>
      <c r="II198" s="182"/>
      <c r="IJ198" s="182"/>
      <c r="IK198" s="182"/>
    </row>
    <row r="199" spans="1:245">
      <c r="A199" s="891"/>
      <c r="B199" s="881">
        <v>5</v>
      </c>
      <c r="C199" s="182"/>
      <c r="D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182"/>
      <c r="BB199" s="182"/>
      <c r="BC199" s="182"/>
      <c r="BD199" s="182"/>
      <c r="BE199" s="182"/>
      <c r="BF199" s="182"/>
      <c r="BG199" s="182"/>
      <c r="BH199" s="182"/>
      <c r="BI199" s="182"/>
      <c r="BJ199" s="182"/>
      <c r="BK199" s="182"/>
      <c r="BL199" s="182"/>
      <c r="BM199" s="182"/>
      <c r="BN199" s="182"/>
      <c r="BO199" s="182"/>
      <c r="BP199" s="182"/>
      <c r="BQ199" s="182"/>
      <c r="BR199" s="182"/>
      <c r="BS199" s="182"/>
      <c r="BT199" s="182"/>
      <c r="BU199" s="182"/>
      <c r="BV199" s="182"/>
      <c r="BW199" s="182"/>
      <c r="BX199" s="182"/>
      <c r="BY199" s="182"/>
      <c r="BZ199" s="182"/>
      <c r="CA199" s="182"/>
      <c r="CB199" s="182"/>
      <c r="CC199" s="182"/>
      <c r="CD199" s="182"/>
      <c r="CE199" s="182"/>
      <c r="CF199" s="182"/>
      <c r="CG199" s="182"/>
      <c r="CH199" s="182"/>
      <c r="CI199" s="182"/>
      <c r="CJ199" s="182"/>
      <c r="CK199" s="182"/>
      <c r="CL199" s="182"/>
      <c r="CM199" s="182"/>
      <c r="CN199" s="182"/>
      <c r="CO199" s="182"/>
      <c r="CP199" s="182"/>
      <c r="CQ199" s="182"/>
      <c r="CR199" s="182"/>
      <c r="CS199" s="182"/>
      <c r="CT199" s="182"/>
      <c r="CU199" s="182"/>
      <c r="CV199" s="182"/>
      <c r="CW199" s="182"/>
      <c r="CX199" s="182"/>
      <c r="CY199" s="182"/>
      <c r="CZ199" s="182"/>
      <c r="DA199" s="182"/>
      <c r="DB199" s="182"/>
      <c r="DC199" s="182"/>
      <c r="DD199" s="182"/>
      <c r="DE199" s="182"/>
      <c r="DF199" s="182"/>
      <c r="DG199" s="182"/>
      <c r="DH199" s="182"/>
      <c r="DI199" s="182"/>
      <c r="DJ199" s="182"/>
      <c r="DK199" s="182"/>
      <c r="DL199" s="182"/>
      <c r="DM199" s="182"/>
      <c r="DN199" s="182"/>
      <c r="DO199" s="182"/>
      <c r="DP199" s="182"/>
      <c r="DQ199" s="182"/>
      <c r="DR199" s="182"/>
      <c r="DS199" s="182"/>
      <c r="DT199" s="182"/>
      <c r="DU199" s="182"/>
      <c r="DV199" s="182"/>
      <c r="DW199" s="182"/>
      <c r="DX199" s="182"/>
      <c r="DY199" s="182"/>
      <c r="DZ199" s="182"/>
      <c r="EA199" s="182"/>
      <c r="EB199" s="182"/>
      <c r="EC199" s="182"/>
      <c r="ED199" s="182"/>
      <c r="EE199" s="182"/>
      <c r="EF199" s="182"/>
      <c r="EG199" s="182"/>
      <c r="EH199" s="182"/>
      <c r="EI199" s="182"/>
      <c r="EJ199" s="182"/>
      <c r="EK199" s="182"/>
      <c r="EL199" s="182"/>
      <c r="EM199" s="182"/>
      <c r="EN199" s="182"/>
      <c r="EO199" s="182"/>
      <c r="EP199" s="182"/>
      <c r="EQ199" s="182"/>
      <c r="ER199" s="182"/>
      <c r="ES199" s="182"/>
      <c r="ET199" s="182"/>
      <c r="EU199" s="182"/>
      <c r="EV199" s="182"/>
      <c r="EW199" s="182"/>
      <c r="EX199" s="182"/>
      <c r="EY199" s="182"/>
      <c r="EZ199" s="182"/>
      <c r="FA199" s="182"/>
      <c r="FB199" s="182"/>
      <c r="FC199" s="182"/>
      <c r="FD199" s="182"/>
      <c r="FE199" s="182"/>
      <c r="FF199" s="182"/>
      <c r="FG199" s="182"/>
      <c r="FH199" s="182"/>
      <c r="FI199" s="182"/>
      <c r="FJ199" s="182"/>
      <c r="FK199" s="182"/>
      <c r="FL199" s="182"/>
      <c r="FM199" s="182"/>
      <c r="FN199" s="182"/>
      <c r="FO199" s="182"/>
      <c r="FP199" s="182"/>
      <c r="FQ199" s="182"/>
      <c r="FR199" s="182"/>
      <c r="FS199" s="182"/>
      <c r="FT199" s="182"/>
      <c r="FU199" s="182"/>
      <c r="FV199" s="182"/>
      <c r="FW199" s="182"/>
      <c r="FX199" s="182"/>
      <c r="FY199" s="182"/>
      <c r="FZ199" s="182"/>
      <c r="GA199" s="182"/>
      <c r="GB199" s="182"/>
      <c r="GC199" s="182"/>
      <c r="GD199" s="182"/>
      <c r="GE199" s="182"/>
      <c r="GF199" s="182"/>
      <c r="GG199" s="182"/>
      <c r="GH199" s="182"/>
      <c r="GI199" s="182"/>
      <c r="GJ199" s="182"/>
      <c r="GK199" s="182"/>
      <c r="GL199" s="182"/>
      <c r="GM199" s="182"/>
      <c r="GN199" s="182"/>
      <c r="GO199" s="182"/>
      <c r="GP199" s="182"/>
      <c r="GQ199" s="182"/>
      <c r="GR199" s="182"/>
      <c r="GS199" s="182"/>
      <c r="GT199" s="182"/>
      <c r="GU199" s="182"/>
      <c r="GV199" s="182"/>
      <c r="GW199" s="182"/>
      <c r="GX199" s="182"/>
      <c r="GY199" s="182"/>
      <c r="GZ199" s="182"/>
      <c r="HA199" s="182"/>
      <c r="HB199" s="182"/>
      <c r="HC199" s="182"/>
      <c r="HD199" s="182"/>
      <c r="HE199" s="182"/>
      <c r="HF199" s="182"/>
      <c r="HG199" s="182"/>
      <c r="HH199" s="182"/>
      <c r="HI199" s="182"/>
      <c r="HJ199" s="182"/>
      <c r="HK199" s="182"/>
      <c r="HL199" s="182"/>
      <c r="HM199" s="182"/>
      <c r="HN199" s="182"/>
      <c r="HO199" s="182"/>
      <c r="HP199" s="182"/>
      <c r="HQ199" s="182"/>
      <c r="HR199" s="182"/>
      <c r="HS199" s="182"/>
      <c r="HT199" s="182"/>
      <c r="HU199" s="182"/>
      <c r="HV199" s="182"/>
      <c r="HW199" s="182"/>
      <c r="HX199" s="182"/>
      <c r="HY199" s="182"/>
      <c r="HZ199" s="182"/>
      <c r="IA199" s="182"/>
      <c r="IB199" s="182"/>
      <c r="IC199" s="182"/>
      <c r="ID199" s="182"/>
      <c r="IE199" s="182"/>
      <c r="IF199" s="182"/>
      <c r="IG199" s="182"/>
      <c r="IH199" s="182"/>
      <c r="II199" s="182"/>
      <c r="IJ199" s="182"/>
      <c r="IK199" s="182"/>
    </row>
    <row r="200" spans="1:245">
      <c r="B200" s="881">
        <v>6</v>
      </c>
    </row>
    <row r="202" spans="1:245" ht="18">
      <c r="A202" s="928" t="s">
        <v>288</v>
      </c>
      <c r="B202" s="371"/>
      <c r="C202" s="371"/>
      <c r="D202" s="371"/>
      <c r="E202" s="371"/>
      <c r="F202" s="371"/>
      <c r="G202" s="578"/>
      <c r="H202" s="891"/>
    </row>
    <row r="203" spans="1:245">
      <c r="A203" s="878" t="s">
        <v>695</v>
      </c>
      <c r="B203" s="371"/>
      <c r="C203" s="371"/>
      <c r="D203" s="371"/>
      <c r="E203" s="371"/>
      <c r="F203" s="371"/>
      <c r="G203" s="578"/>
      <c r="H203" s="891"/>
      <c r="I203" s="929" t="s">
        <v>309</v>
      </c>
      <c r="J203" s="930"/>
      <c r="K203" s="930"/>
      <c r="L203" s="930"/>
    </row>
    <row r="204" spans="1:245" ht="30">
      <c r="B204" s="192" t="s">
        <v>69</v>
      </c>
      <c r="C204" s="192" t="s">
        <v>114</v>
      </c>
      <c r="D204" s="192" t="s">
        <v>169</v>
      </c>
      <c r="E204" s="192" t="s">
        <v>168</v>
      </c>
      <c r="F204" s="578" t="s">
        <v>435</v>
      </c>
      <c r="G204" s="192" t="s">
        <v>81</v>
      </c>
      <c r="H204" s="192" t="s">
        <v>72</v>
      </c>
      <c r="I204" s="891"/>
      <c r="J204" s="929" t="s">
        <v>310</v>
      </c>
      <c r="K204" s="929" t="s">
        <v>311</v>
      </c>
      <c r="L204" s="931" t="s">
        <v>312</v>
      </c>
      <c r="M204" s="929" t="s">
        <v>189</v>
      </c>
      <c r="N204" s="192"/>
    </row>
    <row r="205" spans="1:245">
      <c r="A205" s="878" t="s">
        <v>62</v>
      </c>
      <c r="B205" s="875">
        <f>'4. חימום מים'!D26</f>
        <v>0</v>
      </c>
      <c r="C205" s="875">
        <f>'4. חימום מים'!F26</f>
        <v>0</v>
      </c>
      <c r="D205" s="875" t="str">
        <f>IF(B205=$A$38,$D$38,IF(B205=$A$39,$D$39,IF(B205=$A$40,$D$40,IF(B205=$A$41,$D$41,IF(B205=$A$42,$D$42,"0")))))</f>
        <v>0</v>
      </c>
      <c r="E205" s="875">
        <f>D205*C205</f>
        <v>0</v>
      </c>
      <c r="F205" s="875">
        <f>E205*$B$44</f>
        <v>0</v>
      </c>
      <c r="G205" s="875" t="str">
        <f>IF(B205=$A$48,$C$48,IF(B205=$A$49,$C$49,IF(B205=$A$50,$C$50,IF(B205=$A$51,$C$51,IF(B205=$A$52,$C$52,"0")))))</f>
        <v>0</v>
      </c>
      <c r="H205" s="875">
        <f>G205*C205</f>
        <v>0</v>
      </c>
      <c r="I205" s="891"/>
      <c r="J205" s="932" t="s">
        <v>58</v>
      </c>
      <c r="K205" s="930">
        <f>SUMIF(B205:B207,J205,C205:C207)</f>
        <v>0</v>
      </c>
      <c r="L205" s="930">
        <f>IF(C212&gt;0,K205/C212,0)</f>
        <v>0</v>
      </c>
      <c r="M205" s="933" t="s">
        <v>518</v>
      </c>
      <c r="N205" s="192"/>
    </row>
    <row r="206" spans="1:245">
      <c r="A206" s="878" t="s">
        <v>63</v>
      </c>
      <c r="B206" s="875">
        <f>'4. חימום מים'!D27</f>
        <v>0</v>
      </c>
      <c r="C206" s="875">
        <f>'4. חימום מים'!F27</f>
        <v>0</v>
      </c>
      <c r="D206" s="875" t="str">
        <f>IF(B206=$A$38,$D$38,IF(B206=$A$39,$D$39,IF(B206=$A$40,$D$40,IF(B206=$A$41,$D$41,IF(B206=$A$42,$D$42,"0")))))</f>
        <v>0</v>
      </c>
      <c r="E206" s="875">
        <f>D206*C206</f>
        <v>0</v>
      </c>
      <c r="F206" s="875">
        <f>E206*$B$44</f>
        <v>0</v>
      </c>
      <c r="G206" s="875" t="str">
        <f>IF(B206=$A$48,$C$48,IF(B206=$A$49,$C$49,IF(B206=$A$50,$C$50,IF(B206=$A$51,$C$51,IF(B206=$A$52,$C$52,"0")))))</f>
        <v>0</v>
      </c>
      <c r="H206" s="875">
        <f>G206*C206</f>
        <v>0</v>
      </c>
      <c r="I206" s="891"/>
      <c r="J206" s="932" t="s">
        <v>70</v>
      </c>
      <c r="K206" s="930">
        <f>SUMIF($B$205:$B$207,J206,$C$205:$C$207)</f>
        <v>0</v>
      </c>
      <c r="L206" s="930">
        <f>IF($C$212&gt;0,K206/$C$212,0)</f>
        <v>0</v>
      </c>
      <c r="M206" s="933" t="s">
        <v>515</v>
      </c>
      <c r="N206" s="192"/>
    </row>
    <row r="207" spans="1:245">
      <c r="A207" s="878" t="s">
        <v>64</v>
      </c>
      <c r="B207" s="875">
        <f>'4. חימום מים'!D28</f>
        <v>0</v>
      </c>
      <c r="C207" s="875">
        <f>'4. חימום מים'!F28</f>
        <v>0</v>
      </c>
      <c r="D207" s="875" t="str">
        <f>IF(B207=$A$38,$D$38,IF(B207=$A$39,$D$39,IF(B207=$A$40,$D$40,IF(B207=$A$41,$D$41,IF(B207=$A$42,$D$42,"0")))))</f>
        <v>0</v>
      </c>
      <c r="E207" s="875">
        <f>D207*C207</f>
        <v>0</v>
      </c>
      <c r="F207" s="875">
        <f>E207*$B$44</f>
        <v>0</v>
      </c>
      <c r="G207" s="875" t="str">
        <f>IF(B207=$A$48,$C$48,IF(B207=$A$49,$C$49,IF(B207=$A$50,$C$50,IF(B207=$A$51,$C$51,IF(B207=$A$52,$C$52,"0")))))</f>
        <v>0</v>
      </c>
      <c r="H207" s="875">
        <f>G207*C207</f>
        <v>0</v>
      </c>
      <c r="I207" s="891"/>
      <c r="J207" s="932" t="s">
        <v>56</v>
      </c>
      <c r="K207" s="930">
        <f>SUMIF($B$205:$B$207,J207,$C$205:$C$207)</f>
        <v>0</v>
      </c>
      <c r="L207" s="930">
        <f>IF($C$212&gt;0,K207/$C$212,0)</f>
        <v>0</v>
      </c>
      <c r="M207" s="933" t="s">
        <v>516</v>
      </c>
      <c r="N207" s="192"/>
    </row>
    <row r="208" spans="1:245">
      <c r="A208" s="371"/>
      <c r="B208" s="371"/>
      <c r="C208" s="192"/>
      <c r="D208" s="875"/>
      <c r="E208" s="371"/>
      <c r="F208" s="371"/>
      <c r="G208" s="578"/>
      <c r="H208" s="891"/>
      <c r="I208" s="875"/>
      <c r="J208" s="932" t="s">
        <v>59</v>
      </c>
      <c r="K208" s="930">
        <f>SUMIF($B$205:$B$207,J208,$C$205:$C$207)</f>
        <v>0</v>
      </c>
      <c r="L208" s="930">
        <f>IF($C$212&gt;0,K208/$C$212,0)</f>
        <v>0</v>
      </c>
      <c r="M208" s="933" t="s">
        <v>517</v>
      </c>
    </row>
    <row r="209" spans="1:14">
      <c r="A209" s="878" t="s">
        <v>289</v>
      </c>
      <c r="B209" s="875" t="s">
        <v>60</v>
      </c>
      <c r="C209" s="875">
        <f>'4. חימום מים'!B31*1000</f>
        <v>0</v>
      </c>
      <c r="D209" s="371"/>
      <c r="E209" s="371"/>
      <c r="F209" s="371"/>
      <c r="G209" s="578"/>
      <c r="H209" s="891"/>
      <c r="I209" s="875"/>
      <c r="J209" s="932" t="s">
        <v>57</v>
      </c>
      <c r="K209" s="930">
        <f>SUMIF($B$205:$B$207,J209,$C$205:$C$207)</f>
        <v>0</v>
      </c>
      <c r="L209" s="930">
        <f>IF($C$212&gt;0,K209/$C$212,0)</f>
        <v>0</v>
      </c>
      <c r="M209" s="933" t="s">
        <v>517</v>
      </c>
    </row>
    <row r="210" spans="1:14">
      <c r="A210" s="878" t="s">
        <v>290</v>
      </c>
      <c r="B210" s="875" t="s">
        <v>254</v>
      </c>
      <c r="C210" s="875">
        <f>'4. חימום מים'!D31-'4. חימום מים'!C31</f>
        <v>0</v>
      </c>
      <c r="D210" s="371"/>
      <c r="E210" s="371"/>
      <c r="F210" s="371"/>
      <c r="G210" s="578"/>
      <c r="H210" s="891"/>
    </row>
    <row r="211" spans="1:14">
      <c r="B211" s="192"/>
      <c r="C211" s="192"/>
      <c r="E211" s="192"/>
      <c r="F211" s="192"/>
      <c r="G211" s="578"/>
      <c r="H211" s="891"/>
    </row>
    <row r="212" spans="1:14">
      <c r="A212" s="891" t="s">
        <v>265</v>
      </c>
      <c r="B212" s="875" t="s">
        <v>67</v>
      </c>
      <c r="C212" s="912">
        <f>C209*C210*$B$194</f>
        <v>0</v>
      </c>
      <c r="D212" s="371"/>
      <c r="E212" s="371"/>
      <c r="F212" s="371"/>
      <c r="G212" s="578"/>
      <c r="H212" s="891"/>
    </row>
    <row r="213" spans="1:14">
      <c r="A213" s="878" t="s">
        <v>704</v>
      </c>
      <c r="B213" s="875">
        <f>IF(H205=0,0,(H205+H206+H207)/C212)</f>
        <v>0</v>
      </c>
      <c r="C213" s="901" t="s">
        <v>266</v>
      </c>
      <c r="D213" s="371"/>
      <c r="E213" s="371"/>
      <c r="F213" s="371"/>
      <c r="G213" s="578"/>
      <c r="H213" s="891"/>
    </row>
    <row r="214" spans="1:14">
      <c r="A214" s="891" t="s">
        <v>647</v>
      </c>
      <c r="B214" s="875">
        <f>B213*C228</f>
        <v>0</v>
      </c>
      <c r="C214" s="901" t="s">
        <v>267</v>
      </c>
      <c r="D214" s="371"/>
      <c r="E214" s="371"/>
      <c r="F214" s="371"/>
      <c r="G214" s="578"/>
      <c r="H214" s="891"/>
    </row>
    <row r="215" spans="1:14">
      <c r="A215" s="891"/>
      <c r="C215" s="901"/>
      <c r="D215" s="371"/>
      <c r="E215" s="371"/>
      <c r="F215" s="371"/>
      <c r="G215" s="578"/>
      <c r="H215" s="891"/>
    </row>
    <row r="216" spans="1:14">
      <c r="A216" s="891" t="s">
        <v>705</v>
      </c>
      <c r="B216" s="875">
        <f>IF(F205=0,0,(F205+F206+F207)/C212)</f>
        <v>0</v>
      </c>
      <c r="C216" s="901"/>
      <c r="D216" s="371"/>
      <c r="E216" s="371"/>
      <c r="F216" s="371"/>
      <c r="G216" s="578"/>
      <c r="H216" s="891"/>
    </row>
    <row r="217" spans="1:14">
      <c r="A217" s="891" t="s">
        <v>648</v>
      </c>
      <c r="B217" s="875">
        <f>B216*C228</f>
        <v>0</v>
      </c>
      <c r="C217" s="901"/>
      <c r="D217" s="371"/>
      <c r="E217" s="371"/>
      <c r="F217" s="371"/>
      <c r="G217" s="578"/>
      <c r="H217" s="891"/>
    </row>
    <row r="218" spans="1:14">
      <c r="B218" s="192"/>
      <c r="C218" s="192"/>
      <c r="E218" s="192"/>
      <c r="F218" s="192"/>
      <c r="G218" s="578"/>
      <c r="H218" s="891"/>
    </row>
    <row r="219" spans="1:14">
      <c r="A219" s="878" t="s">
        <v>291</v>
      </c>
      <c r="B219" s="371"/>
      <c r="C219" s="371"/>
      <c r="D219" s="371"/>
      <c r="E219" s="371"/>
      <c r="F219" s="371"/>
      <c r="G219" s="578"/>
      <c r="H219" s="891"/>
    </row>
    <row r="220" spans="1:14" ht="30">
      <c r="B220" s="192" t="s">
        <v>69</v>
      </c>
      <c r="C220" s="192" t="s">
        <v>114</v>
      </c>
      <c r="D220" s="192" t="s">
        <v>169</v>
      </c>
      <c r="E220" s="192" t="s">
        <v>168</v>
      </c>
      <c r="F220" s="578" t="s">
        <v>435</v>
      </c>
      <c r="G220" s="192" t="s">
        <v>81</v>
      </c>
      <c r="H220" s="192" t="s">
        <v>72</v>
      </c>
      <c r="I220" s="891"/>
      <c r="J220" s="192"/>
      <c r="K220" s="875"/>
      <c r="L220" s="192"/>
      <c r="M220" s="875"/>
      <c r="N220" s="192"/>
    </row>
    <row r="221" spans="1:14">
      <c r="A221" s="878" t="s">
        <v>62</v>
      </c>
      <c r="B221" s="875">
        <f>'4. חימום מים'!D80</f>
        <v>0</v>
      </c>
      <c r="C221" s="875">
        <f>'4. חימום מים'!F80</f>
        <v>0</v>
      </c>
      <c r="D221" s="875" t="str">
        <f>IF(B221=$A$38,$D$38,IF(B221=$A$39,$D$39,IF(B221=$A$40,$D$40,IF(B221=$A$41,$D$41,IF(B221=$A$42,$D$42,"0")))))</f>
        <v>0</v>
      </c>
      <c r="E221" s="875">
        <f>D221*C221</f>
        <v>0</v>
      </c>
      <c r="F221" s="875">
        <f>E221*$B$44</f>
        <v>0</v>
      </c>
      <c r="G221" s="875" t="str">
        <f>IF(B221=$A$48,$C$48,IF(B221=$A$49,$C$49,IF(B221=$A$50,$C$50,IF(B221=$A$51,$C$51,IF(B221=$A$52,$C$52,"0")))))</f>
        <v>0</v>
      </c>
      <c r="H221" s="875">
        <f>G221*C221</f>
        <v>0</v>
      </c>
      <c r="I221" s="891"/>
      <c r="J221" s="192"/>
      <c r="K221" s="875"/>
      <c r="L221" s="192"/>
      <c r="M221" s="875"/>
      <c r="N221" s="192"/>
    </row>
    <row r="222" spans="1:14">
      <c r="A222" s="878" t="s">
        <v>63</v>
      </c>
      <c r="B222" s="875">
        <f>'4. חימום מים'!D81</f>
        <v>0</v>
      </c>
      <c r="C222" s="875">
        <f>'4. חימום מים'!F81</f>
        <v>0</v>
      </c>
      <c r="D222" s="875" t="str">
        <f>IF(B222=$A$38,$D$38,IF(B222=$A$39,$D$39,IF(B222=$A$40,$D$40,IF(B222=$A$41,$D$41,IF(B222=$A$42,$D$42,"0")))))</f>
        <v>0</v>
      </c>
      <c r="E222" s="875">
        <f>D222*C222</f>
        <v>0</v>
      </c>
      <c r="F222" s="875">
        <f>E222*$B$44</f>
        <v>0</v>
      </c>
      <c r="G222" s="875" t="str">
        <f>IF(B222=$A$48,$C$48,IF(B222=$A$49,$C$49,IF(B222=$A$50,$C$50,IF(B222=$A$51,$C$51,IF(B222=$A$52,$C$52,"0")))))</f>
        <v>0</v>
      </c>
      <c r="H222" s="875">
        <f>G222*C222</f>
        <v>0</v>
      </c>
      <c r="I222" s="891"/>
      <c r="J222" s="192"/>
      <c r="K222" s="875"/>
      <c r="L222" s="192"/>
      <c r="M222" s="875"/>
      <c r="N222" s="192"/>
    </row>
    <row r="223" spans="1:14">
      <c r="A223" s="878" t="s">
        <v>64</v>
      </c>
      <c r="B223" s="875">
        <f>'4. חימום מים'!D82</f>
        <v>0</v>
      </c>
      <c r="C223" s="875">
        <f>'4. חימום מים'!F82</f>
        <v>0</v>
      </c>
      <c r="D223" s="875" t="str">
        <f>IF(B223=$A$38,$D$38,IF(B223=$A$39,$D$39,IF(B223=$A$40,$D$40,IF(B223=$A$41,$D$41,IF(B223=$A$42,$D$42,"0")))))</f>
        <v>0</v>
      </c>
      <c r="E223" s="875">
        <f>D223*C223</f>
        <v>0</v>
      </c>
      <c r="F223" s="875">
        <f>E223*$B$44</f>
        <v>0</v>
      </c>
      <c r="G223" s="875" t="str">
        <f>IF(B223=$A$48,$C$48,IF(B223=$A$49,$C$49,IF(B223=$A$50,$C$50,IF(B223=$A$51,$C$51,IF(B223=$A$52,$C$52,"0")))))</f>
        <v>0</v>
      </c>
      <c r="H223" s="875">
        <f>G223*C223</f>
        <v>0</v>
      </c>
      <c r="I223" s="891"/>
      <c r="J223" s="192"/>
      <c r="K223" s="875"/>
      <c r="L223" s="192"/>
      <c r="M223" s="875"/>
      <c r="N223" s="192"/>
    </row>
    <row r="224" spans="1:14">
      <c r="B224" s="192"/>
      <c r="C224" s="192"/>
      <c r="E224" s="192"/>
      <c r="F224" s="192"/>
      <c r="G224" s="578"/>
      <c r="H224" s="891"/>
    </row>
    <row r="225" spans="1:14">
      <c r="A225" s="878" t="s">
        <v>289</v>
      </c>
      <c r="B225" s="875" t="s">
        <v>60</v>
      </c>
      <c r="C225" s="875">
        <f>'4. חימום מים'!B85*1000</f>
        <v>0</v>
      </c>
      <c r="D225" s="875"/>
      <c r="G225" s="578"/>
      <c r="H225" s="891"/>
    </row>
    <row r="226" spans="1:14">
      <c r="A226" s="878" t="s">
        <v>290</v>
      </c>
      <c r="B226" s="875" t="s">
        <v>254</v>
      </c>
      <c r="C226" s="875">
        <f>'4. חימום מים'!D85-'4. חימום מים'!C85</f>
        <v>0</v>
      </c>
      <c r="D226" s="875"/>
      <c r="G226" s="578"/>
      <c r="H226" s="891"/>
    </row>
    <row r="227" spans="1:14">
      <c r="B227" s="192"/>
      <c r="C227" s="192"/>
      <c r="E227" s="192"/>
      <c r="F227" s="192"/>
      <c r="G227" s="578"/>
      <c r="H227" s="891"/>
    </row>
    <row r="228" spans="1:14">
      <c r="A228" s="891" t="s">
        <v>265</v>
      </c>
      <c r="B228" s="875" t="s">
        <v>67</v>
      </c>
      <c r="C228" s="881">
        <f>C226*C225*$B$194</f>
        <v>0</v>
      </c>
      <c r="D228" s="192" t="s">
        <v>270</v>
      </c>
      <c r="E228" s="875" t="s">
        <v>269</v>
      </c>
      <c r="F228" s="875">
        <f>B214-C229</f>
        <v>0</v>
      </c>
      <c r="G228" s="578"/>
      <c r="H228" s="891"/>
    </row>
    <row r="229" spans="1:14" ht="30">
      <c r="A229" s="891" t="s">
        <v>647</v>
      </c>
      <c r="B229" s="875" t="s">
        <v>269</v>
      </c>
      <c r="C229" s="934">
        <f>H221+H222+H223</f>
        <v>0</v>
      </c>
      <c r="D229" s="892" t="s">
        <v>2600</v>
      </c>
      <c r="E229" s="875" t="s">
        <v>269</v>
      </c>
      <c r="F229" s="135">
        <f>F228*'1. פרטים כלליים ועלויות'!$D$53</f>
        <v>0</v>
      </c>
      <c r="G229" s="578"/>
      <c r="H229" s="891"/>
    </row>
    <row r="230" spans="1:14">
      <c r="A230" s="891"/>
      <c r="C230" s="935"/>
      <c r="D230" s="891"/>
      <c r="F230" s="182"/>
      <c r="G230" s="578"/>
      <c r="H230" s="891"/>
    </row>
    <row r="231" spans="1:14">
      <c r="A231" s="891" t="s">
        <v>648</v>
      </c>
      <c r="B231" s="875" t="s">
        <v>67</v>
      </c>
      <c r="C231" s="934">
        <f>F221+F222+F223</f>
        <v>0</v>
      </c>
      <c r="D231" s="192" t="s">
        <v>272</v>
      </c>
      <c r="E231" s="875" t="s">
        <v>67</v>
      </c>
      <c r="F231" s="875">
        <f>B217-C231</f>
        <v>0</v>
      </c>
      <c r="G231" s="578"/>
      <c r="H231" s="891"/>
    </row>
    <row r="232" spans="1:14" ht="30">
      <c r="A232" s="891"/>
      <c r="C232" s="934"/>
      <c r="D232" s="892" t="s">
        <v>2602</v>
      </c>
      <c r="E232" s="875" t="s">
        <v>67</v>
      </c>
      <c r="F232" s="182">
        <f>F231*'1. פרטים כלליים ועלויות'!$D$53</f>
        <v>0</v>
      </c>
      <c r="G232" s="578"/>
      <c r="H232" s="891"/>
    </row>
    <row r="233" spans="1:14">
      <c r="A233" s="891"/>
      <c r="C233" s="934"/>
      <c r="D233" s="891"/>
      <c r="F233" s="182"/>
      <c r="G233" s="578"/>
      <c r="H233" s="891"/>
    </row>
    <row r="234" spans="1:14" ht="30">
      <c r="A234" s="192" t="s">
        <v>69</v>
      </c>
      <c r="B234" s="578" t="s">
        <v>146</v>
      </c>
      <c r="C234" s="192" t="s">
        <v>649</v>
      </c>
      <c r="D234" s="936" t="s">
        <v>650</v>
      </c>
      <c r="E234" s="578" t="s">
        <v>144</v>
      </c>
      <c r="F234" s="192" t="s">
        <v>145</v>
      </c>
      <c r="G234" s="192" t="s">
        <v>148</v>
      </c>
      <c r="M234" s="875"/>
    </row>
    <row r="235" spans="1:14">
      <c r="A235" s="875" t="s">
        <v>56</v>
      </c>
      <c r="B235" s="875" t="s">
        <v>67</v>
      </c>
      <c r="C235" s="900">
        <f>B217</f>
        <v>0</v>
      </c>
      <c r="D235" s="886">
        <f>B216</f>
        <v>0</v>
      </c>
      <c r="E235" s="875">
        <f>C231</f>
        <v>0</v>
      </c>
      <c r="F235" s="875">
        <f>C235-E235</f>
        <v>0</v>
      </c>
      <c r="G235" s="927">
        <f>IF(F235=0,0,F235/C235)</f>
        <v>0</v>
      </c>
      <c r="M235" s="875"/>
    </row>
    <row r="236" spans="1:14">
      <c r="A236" s="875"/>
      <c r="C236" s="900"/>
      <c r="D236" s="886"/>
      <c r="G236" s="927"/>
      <c r="M236" s="875"/>
    </row>
    <row r="237" spans="1:14">
      <c r="A237" s="891" t="s">
        <v>470</v>
      </c>
      <c r="C237" s="934"/>
      <c r="G237" s="578"/>
      <c r="H237" s="891"/>
    </row>
    <row r="238" spans="1:14" ht="30">
      <c r="B238" s="192" t="s">
        <v>69</v>
      </c>
      <c r="C238" s="192" t="s">
        <v>114</v>
      </c>
      <c r="D238" s="192" t="s">
        <v>169</v>
      </c>
      <c r="E238" s="192" t="s">
        <v>168</v>
      </c>
      <c r="F238" s="578" t="s">
        <v>435</v>
      </c>
      <c r="G238" s="192" t="s">
        <v>81</v>
      </c>
      <c r="H238" s="192" t="s">
        <v>72</v>
      </c>
      <c r="I238" s="891"/>
      <c r="J238" s="192"/>
      <c r="K238" s="875"/>
      <c r="L238" s="192"/>
      <c r="M238" s="875"/>
      <c r="N238" s="192"/>
    </row>
    <row r="239" spans="1:14">
      <c r="A239" s="878" t="s">
        <v>62</v>
      </c>
      <c r="B239" s="875">
        <f>'4. חימום מים'!D239</f>
        <v>0</v>
      </c>
      <c r="C239" s="875">
        <f>'4. חימום מים'!F239</f>
        <v>0</v>
      </c>
      <c r="D239" s="875" t="str">
        <f>IF(B239=$A$38,$D$38,IF(B239=$A$39,$D$39,IF(B239=$A$40,$D$40,IF(B239=$A$41,$D$41,IF(B239=$A$42,$D$42,"0")))))</f>
        <v>0</v>
      </c>
      <c r="E239" s="875">
        <f>D239*C239</f>
        <v>0</v>
      </c>
      <c r="F239" s="875">
        <f>E239*$B$44</f>
        <v>0</v>
      </c>
      <c r="G239" s="875" t="str">
        <f>IF(B239=$A$48,$C$48,IF(B239=$A$49,$C$49,IF(B239=$A$50,$C$50,IF(B239=$A$51,$C$51,IF(B239=$A$52,$C$52,"0")))))</f>
        <v>0</v>
      </c>
      <c r="H239" s="875">
        <f>G239*C239</f>
        <v>0</v>
      </c>
      <c r="I239" s="891"/>
      <c r="J239" s="192"/>
      <c r="K239" s="875"/>
      <c r="L239" s="192"/>
      <c r="M239" s="875"/>
      <c r="N239" s="192"/>
    </row>
    <row r="240" spans="1:14">
      <c r="A240" s="878" t="s">
        <v>63</v>
      </c>
      <c r="B240" s="875">
        <f>'4. חימום מים'!D240</f>
        <v>0</v>
      </c>
      <c r="C240" s="875">
        <f>'4. חימום מים'!F240</f>
        <v>0</v>
      </c>
      <c r="D240" s="875" t="str">
        <f>IF(B240=$A$38,$D$38,IF(B240=$A$39,$D$39,IF(B240=$A$40,$D$40,IF(B240=$A$41,$D$41,IF(B240=$A$42,$D$42,"0")))))</f>
        <v>0</v>
      </c>
      <c r="E240" s="875">
        <f>D240*C240</f>
        <v>0</v>
      </c>
      <c r="F240" s="875">
        <f>E240*$B$44</f>
        <v>0</v>
      </c>
      <c r="G240" s="875" t="str">
        <f>IF(B240=$A$48,$C$48,IF(B240=$A$49,$C$49,IF(B240=$A$50,$C$50,IF(B240=$A$51,$C$51,IF(B240=$A$52,$C$52,"0")))))</f>
        <v>0</v>
      </c>
      <c r="H240" s="875">
        <f>G240*C240</f>
        <v>0</v>
      </c>
      <c r="I240" s="891"/>
      <c r="J240" s="192"/>
      <c r="K240" s="875"/>
      <c r="L240" s="192"/>
      <c r="M240" s="875"/>
      <c r="N240" s="192"/>
    </row>
    <row r="241" spans="1:14">
      <c r="A241" s="878" t="s">
        <v>64</v>
      </c>
      <c r="B241" s="875">
        <f>'4. חימום מים'!D241</f>
        <v>0</v>
      </c>
      <c r="C241" s="875">
        <f>'4. חימום מים'!F241</f>
        <v>0</v>
      </c>
      <c r="D241" s="875" t="str">
        <f>IF(B241=$A$38,$D$38,IF(B241=$A$39,$D$39,IF(B241=$A$40,$D$40,IF(B241=$A$41,$D$41,IF(B241=$A$42,$D$42,"0")))))</f>
        <v>0</v>
      </c>
      <c r="E241" s="875">
        <f>D241*C241</f>
        <v>0</v>
      </c>
      <c r="F241" s="875">
        <f>E241*$B$44</f>
        <v>0</v>
      </c>
      <c r="G241" s="875" t="str">
        <f>IF(B241=$A$48,$C$48,IF(B241=$A$49,$C$49,IF(B241=$A$50,$C$50,IF(B241=$A$51,$C$51,IF(B241=$A$52,$C$52,"0")))))</f>
        <v>0</v>
      </c>
      <c r="H241" s="875">
        <f>G241*C241</f>
        <v>0</v>
      </c>
      <c r="I241" s="891"/>
      <c r="J241" s="192"/>
      <c r="K241" s="875"/>
      <c r="L241" s="192"/>
      <c r="M241" s="875"/>
      <c r="N241" s="192"/>
    </row>
    <row r="242" spans="1:14">
      <c r="B242" s="192"/>
      <c r="C242" s="192"/>
      <c r="E242" s="192"/>
      <c r="F242" s="192"/>
      <c r="G242" s="578"/>
      <c r="H242" s="891"/>
    </row>
    <row r="243" spans="1:14">
      <c r="A243" s="878" t="s">
        <v>289</v>
      </c>
      <c r="B243" s="875" t="s">
        <v>60</v>
      </c>
      <c r="C243" s="875">
        <f>'4. חימום מים'!B244*1000</f>
        <v>0</v>
      </c>
      <c r="D243" s="875"/>
      <c r="G243" s="578"/>
      <c r="H243" s="891"/>
    </row>
    <row r="244" spans="1:14">
      <c r="A244" s="878" t="s">
        <v>290</v>
      </c>
      <c r="B244" s="875" t="s">
        <v>254</v>
      </c>
      <c r="C244" s="875">
        <f>'4. חימום מים'!D244-'4. חימום מים'!C244</f>
        <v>0</v>
      </c>
      <c r="D244" s="875"/>
      <c r="G244" s="578"/>
      <c r="H244" s="891"/>
    </row>
    <row r="245" spans="1:14">
      <c r="B245" s="192"/>
      <c r="C245" s="192"/>
      <c r="E245" s="192"/>
      <c r="F245" s="192"/>
      <c r="G245" s="578"/>
      <c r="H245" s="891"/>
    </row>
    <row r="246" spans="1:14">
      <c r="A246" s="891" t="s">
        <v>265</v>
      </c>
      <c r="B246" s="875" t="s">
        <v>67</v>
      </c>
      <c r="C246" s="912">
        <f>C243*C244*$B$194</f>
        <v>0</v>
      </c>
      <c r="G246" s="578"/>
      <c r="H246" s="891"/>
    </row>
    <row r="247" spans="1:14">
      <c r="A247" s="937" t="s">
        <v>209</v>
      </c>
      <c r="B247" s="914">
        <f>(H239+H240+H241)</f>
        <v>0</v>
      </c>
      <c r="C247" s="901"/>
      <c r="D247" s="891"/>
      <c r="F247" s="182"/>
      <c r="G247" s="578"/>
      <c r="H247" s="891"/>
    </row>
    <row r="248" spans="1:14">
      <c r="A248" s="938" t="s">
        <v>460</v>
      </c>
      <c r="B248" s="914">
        <f>(F239+F240+F241)</f>
        <v>0</v>
      </c>
      <c r="C248" s="901"/>
      <c r="D248" s="891"/>
      <c r="F248" s="182"/>
      <c r="G248" s="578"/>
      <c r="H248" s="891"/>
    </row>
    <row r="249" spans="1:14">
      <c r="A249" s="891"/>
      <c r="B249" s="914"/>
      <c r="C249" s="901"/>
      <c r="D249" s="891"/>
      <c r="F249" s="182"/>
      <c r="G249" s="578"/>
      <c r="H249" s="891"/>
    </row>
    <row r="250" spans="1:14">
      <c r="A250" s="891" t="s">
        <v>471</v>
      </c>
      <c r="C250" s="934"/>
      <c r="G250" s="578"/>
      <c r="H250" s="891"/>
    </row>
    <row r="251" spans="1:14" ht="30">
      <c r="B251" s="192" t="s">
        <v>69</v>
      </c>
      <c r="C251" s="192" t="s">
        <v>114</v>
      </c>
      <c r="D251" s="192" t="s">
        <v>169</v>
      </c>
      <c r="E251" s="192" t="s">
        <v>168</v>
      </c>
      <c r="F251" s="578" t="s">
        <v>435</v>
      </c>
      <c r="G251" s="192" t="s">
        <v>81</v>
      </c>
      <c r="H251" s="192" t="s">
        <v>72</v>
      </c>
      <c r="I251" s="891"/>
      <c r="J251" s="192"/>
      <c r="K251" s="875"/>
      <c r="L251" s="192"/>
      <c r="M251" s="875"/>
      <c r="N251" s="192"/>
    </row>
    <row r="252" spans="1:14">
      <c r="A252" s="878" t="s">
        <v>62</v>
      </c>
      <c r="B252" s="875">
        <f>'4. חימום מים'!D332</f>
        <v>0</v>
      </c>
      <c r="C252" s="875">
        <f>'4. חימום מים'!F332</f>
        <v>0</v>
      </c>
      <c r="D252" s="875" t="str">
        <f>IF(B252=$A$38,$D$38,IF(B252=$A$39,$D$39,IF(B252=$A$40,$D$40,IF(B252=$A$41,$D$41,IF(B252=$A$42,$D$42,"0")))))</f>
        <v>0</v>
      </c>
      <c r="E252" s="875">
        <f>D252*C252</f>
        <v>0</v>
      </c>
      <c r="F252" s="875">
        <f>E252*$B$44</f>
        <v>0</v>
      </c>
      <c r="G252" s="875" t="str">
        <f>IF(B252=$A$48,$C$48,IF(B252=$A$49,$C$49,IF(B252=$A$50,$C$50,IF(B252=$A$51,$C$51,IF(B252=$A$52,$C$52,"0")))))</f>
        <v>0</v>
      </c>
      <c r="H252" s="875">
        <f>G252*C252</f>
        <v>0</v>
      </c>
      <c r="I252" s="891"/>
      <c r="J252" s="192"/>
      <c r="K252" s="875"/>
      <c r="L252" s="192"/>
      <c r="M252" s="875"/>
      <c r="N252" s="192"/>
    </row>
    <row r="253" spans="1:14">
      <c r="A253" s="878" t="s">
        <v>63</v>
      </c>
      <c r="B253" s="875">
        <f>'4. חימום מים'!D333</f>
        <v>0</v>
      </c>
      <c r="C253" s="875">
        <f>'4. חימום מים'!F333</f>
        <v>0</v>
      </c>
      <c r="D253" s="875" t="str">
        <f>IF(B253=$A$38,$D$38,IF(B253=$A$39,$D$39,IF(B253=$A$40,$D$40,IF(B253=$A$41,$D$41,IF(B253=$A$42,$D$42,"0")))))</f>
        <v>0</v>
      </c>
      <c r="E253" s="875">
        <f>D253*C253</f>
        <v>0</v>
      </c>
      <c r="F253" s="875">
        <f>E253*$B$44</f>
        <v>0</v>
      </c>
      <c r="G253" s="875" t="str">
        <f>IF(B253=$A$48,$C$48,IF(B253=$A$49,$C$49,IF(B253=$A$50,$C$50,IF(B253=$A$51,$C$51,IF(B253=$A$52,$C$52,"0")))))</f>
        <v>0</v>
      </c>
      <c r="H253" s="875">
        <f>G253*C253</f>
        <v>0</v>
      </c>
      <c r="I253" s="891"/>
      <c r="J253" s="192"/>
      <c r="K253" s="875"/>
      <c r="L253" s="192"/>
      <c r="M253" s="875"/>
      <c r="N253" s="192"/>
    </row>
    <row r="254" spans="1:14">
      <c r="A254" s="878" t="s">
        <v>64</v>
      </c>
      <c r="B254" s="875">
        <f>'4. חימום מים'!D334</f>
        <v>0</v>
      </c>
      <c r="C254" s="875">
        <f>'4. חימום מים'!F334</f>
        <v>0</v>
      </c>
      <c r="D254" s="875" t="str">
        <f>IF(B254=$A$38,$D$38,IF(B254=$A$39,$D$39,IF(B254=$A$40,$D$40,IF(B254=$A$41,$D$41,IF(B254=$A$42,$D$42,"0")))))</f>
        <v>0</v>
      </c>
      <c r="E254" s="875">
        <f>D254*C254</f>
        <v>0</v>
      </c>
      <c r="F254" s="875">
        <f>E254*$B$44</f>
        <v>0</v>
      </c>
      <c r="G254" s="875" t="str">
        <f>IF(B254=$A$48,$C$48,IF(B254=$A$49,$C$49,IF(B254=$A$50,$C$50,IF(B254=$A$51,$C$51,IF(B254=$A$52,$C$52,"0")))))</f>
        <v>0</v>
      </c>
      <c r="H254" s="875">
        <f>G254*C254</f>
        <v>0</v>
      </c>
      <c r="I254" s="891"/>
      <c r="J254" s="192"/>
      <c r="K254" s="875"/>
      <c r="L254" s="192"/>
      <c r="M254" s="875"/>
      <c r="N254" s="192"/>
    </row>
    <row r="255" spans="1:14">
      <c r="B255" s="192"/>
      <c r="C255" s="192"/>
      <c r="E255" s="192"/>
      <c r="F255" s="192"/>
      <c r="G255" s="192"/>
      <c r="H255" s="578"/>
      <c r="I255" s="891"/>
      <c r="J255" s="192"/>
      <c r="K255" s="875"/>
      <c r="L255" s="192"/>
      <c r="M255" s="875"/>
      <c r="N255" s="192"/>
    </row>
    <row r="256" spans="1:14">
      <c r="A256" s="878" t="s">
        <v>289</v>
      </c>
      <c r="B256" s="875" t="s">
        <v>60</v>
      </c>
      <c r="C256" s="875">
        <f>'4. חימום מים'!B337*1000</f>
        <v>0</v>
      </c>
      <c r="D256" s="875"/>
      <c r="H256" s="578"/>
      <c r="I256" s="891"/>
      <c r="J256" s="192"/>
      <c r="K256" s="875"/>
      <c r="L256" s="192"/>
      <c r="M256" s="875"/>
      <c r="N256" s="192"/>
    </row>
    <row r="257" spans="1:14">
      <c r="A257" s="878" t="s">
        <v>290</v>
      </c>
      <c r="B257" s="875" t="s">
        <v>254</v>
      </c>
      <c r="C257" s="875">
        <f>'4. חימום מים'!D337-'4. חימום מים'!C337</f>
        <v>0</v>
      </c>
      <c r="D257" s="875"/>
      <c r="H257" s="578"/>
      <c r="I257" s="891"/>
      <c r="J257" s="192"/>
      <c r="K257" s="875"/>
      <c r="L257" s="192"/>
      <c r="M257" s="875"/>
      <c r="N257" s="192"/>
    </row>
    <row r="258" spans="1:14">
      <c r="B258" s="192"/>
      <c r="C258" s="192"/>
      <c r="E258" s="192"/>
      <c r="F258" s="192"/>
      <c r="G258" s="192"/>
      <c r="H258" s="578"/>
      <c r="I258" s="891"/>
      <c r="J258" s="192"/>
      <c r="K258" s="875"/>
      <c r="L258" s="192"/>
      <c r="M258" s="875"/>
      <c r="N258" s="192"/>
    </row>
    <row r="259" spans="1:14">
      <c r="A259" s="891" t="s">
        <v>265</v>
      </c>
      <c r="B259" s="875" t="s">
        <v>67</v>
      </c>
      <c r="C259" s="912">
        <f>C256*C257*$B$194</f>
        <v>0</v>
      </c>
      <c r="H259" s="578"/>
      <c r="I259" s="891"/>
      <c r="J259" s="192"/>
      <c r="K259" s="875"/>
      <c r="L259" s="192"/>
      <c r="M259" s="875"/>
      <c r="N259" s="192"/>
    </row>
    <row r="260" spans="1:14">
      <c r="A260" s="937" t="s">
        <v>209</v>
      </c>
      <c r="B260" s="914">
        <f>(H252+H253+H254)</f>
        <v>0</v>
      </c>
      <c r="C260" s="901"/>
      <c r="D260" s="891"/>
      <c r="G260" s="182"/>
      <c r="H260" s="578"/>
      <c r="I260" s="891"/>
      <c r="J260" s="192"/>
      <c r="K260" s="875"/>
      <c r="L260" s="192"/>
      <c r="M260" s="875"/>
      <c r="N260" s="192"/>
    </row>
    <row r="261" spans="1:14">
      <c r="A261" s="938" t="s">
        <v>460</v>
      </c>
      <c r="B261" s="914">
        <f>(F252+F253+F254)</f>
        <v>0</v>
      </c>
      <c r="C261" s="901"/>
      <c r="D261" s="891"/>
      <c r="G261" s="182"/>
      <c r="H261" s="578"/>
      <c r="I261" s="891"/>
      <c r="J261" s="192"/>
      <c r="K261" s="875"/>
      <c r="L261" s="192"/>
      <c r="M261" s="875"/>
      <c r="N261" s="192"/>
    </row>
    <row r="262" spans="1:14">
      <c r="A262" s="891"/>
      <c r="C262" s="901"/>
      <c r="D262" s="891"/>
      <c r="G262" s="182"/>
      <c r="H262" s="578"/>
      <c r="I262" s="891"/>
      <c r="J262" s="192"/>
      <c r="K262" s="875"/>
      <c r="L262" s="192"/>
      <c r="M262" s="875"/>
      <c r="N262" s="192"/>
    </row>
    <row r="263" spans="1:14">
      <c r="A263" s="891" t="s">
        <v>472</v>
      </c>
      <c r="C263" s="934"/>
      <c r="H263" s="578"/>
      <c r="I263" s="891"/>
      <c r="J263" s="192"/>
      <c r="K263" s="875"/>
      <c r="L263" s="192"/>
      <c r="M263" s="875"/>
      <c r="N263" s="192"/>
    </row>
    <row r="264" spans="1:14" ht="30">
      <c r="B264" s="192" t="s">
        <v>69</v>
      </c>
      <c r="C264" s="192" t="s">
        <v>114</v>
      </c>
      <c r="D264" s="192" t="s">
        <v>169</v>
      </c>
      <c r="E264" s="192" t="s">
        <v>168</v>
      </c>
      <c r="F264" s="578" t="s">
        <v>435</v>
      </c>
      <c r="G264" s="192" t="s">
        <v>81</v>
      </c>
      <c r="H264" s="192" t="s">
        <v>72</v>
      </c>
      <c r="I264" s="891"/>
      <c r="J264" s="192"/>
      <c r="K264" s="875"/>
      <c r="L264" s="192"/>
      <c r="M264" s="875"/>
      <c r="N264" s="192"/>
    </row>
    <row r="265" spans="1:14">
      <c r="A265" s="878" t="s">
        <v>62</v>
      </c>
      <c r="B265" s="875">
        <f>'4. חימום מים'!D425</f>
        <v>0</v>
      </c>
      <c r="C265" s="875">
        <f>'4. חימום מים'!F425</f>
        <v>0</v>
      </c>
      <c r="D265" s="875" t="str">
        <f>IF(B265=$A$38,$D$38,IF(B265=$A$39,$D$39,IF(B265=$A$40,$D$40,IF(B265=$A$41,$D$41,IF(B265=$A$42,$D$42,"0")))))</f>
        <v>0</v>
      </c>
      <c r="E265" s="875">
        <f>D265*C265</f>
        <v>0</v>
      </c>
      <c r="F265" s="875">
        <f>E265*$B$44</f>
        <v>0</v>
      </c>
      <c r="G265" s="875" t="str">
        <f>IF(B265=$A$48,$C$48,IF(B265=$A$49,$C$49,IF(B265=$A$50,$C$50,IF(B265=$A$51,$C$51,IF(B265=$A$52,$C$52,"0")))))</f>
        <v>0</v>
      </c>
      <c r="H265" s="875">
        <f>G265*C265</f>
        <v>0</v>
      </c>
      <c r="I265" s="891"/>
      <c r="J265" s="192"/>
      <c r="K265" s="875"/>
      <c r="L265" s="192"/>
      <c r="M265" s="875"/>
      <c r="N265" s="192"/>
    </row>
    <row r="266" spans="1:14">
      <c r="A266" s="878" t="s">
        <v>63</v>
      </c>
      <c r="B266" s="875">
        <f>'4. חימום מים'!D426</f>
        <v>0</v>
      </c>
      <c r="C266" s="875">
        <f>'4. חימום מים'!F426</f>
        <v>0</v>
      </c>
      <c r="D266" s="875" t="str">
        <f>IF(B266=$A$38,$D$38,IF(B266=$A$39,$D$39,IF(B266=$A$40,$D$40,IF(B266=$A$41,$D$41,IF(B266=$A$42,$D$42,"0")))))</f>
        <v>0</v>
      </c>
      <c r="E266" s="875">
        <f>D266*C266</f>
        <v>0</v>
      </c>
      <c r="F266" s="875">
        <f>E266*$B$44</f>
        <v>0</v>
      </c>
      <c r="G266" s="875" t="str">
        <f>IF(B266=$A$48,$C$48,IF(B266=$A$49,$C$49,IF(B266=$A$50,$C$50,IF(B266=$A$51,$C$51,IF(B266=$A$52,$C$52,"0")))))</f>
        <v>0</v>
      </c>
      <c r="H266" s="875">
        <f>G266*C266</f>
        <v>0</v>
      </c>
      <c r="I266" s="891"/>
      <c r="J266" s="192"/>
      <c r="K266" s="875"/>
      <c r="L266" s="192"/>
      <c r="M266" s="875"/>
      <c r="N266" s="192"/>
    </row>
    <row r="267" spans="1:14">
      <c r="A267" s="878" t="s">
        <v>64</v>
      </c>
      <c r="B267" s="875">
        <f>'4. חימום מים'!D427</f>
        <v>0</v>
      </c>
      <c r="C267" s="875">
        <f>'4. חימום מים'!F427</f>
        <v>0</v>
      </c>
      <c r="D267" s="875" t="str">
        <f>IF(B267=$A$38,$D$38,IF(B267=$A$39,$D$39,IF(B267=$A$40,$D$40,IF(B267=$A$41,$D$41,IF(B267=$A$42,$D$42,"0")))))</f>
        <v>0</v>
      </c>
      <c r="E267" s="875">
        <f>D267*C267</f>
        <v>0</v>
      </c>
      <c r="F267" s="875">
        <f>E267*$B$44</f>
        <v>0</v>
      </c>
      <c r="G267" s="875" t="str">
        <f>IF(B267=$A$48,$C$48,IF(B267=$A$49,$C$49,IF(B267=$A$50,$C$50,IF(B267=$A$51,$C$51,IF(B267=$A$52,$C$52,"0")))))</f>
        <v>0</v>
      </c>
      <c r="H267" s="875">
        <f>G267*C267</f>
        <v>0</v>
      </c>
      <c r="I267" s="891"/>
      <c r="J267" s="192"/>
      <c r="K267" s="875"/>
      <c r="L267" s="192"/>
      <c r="M267" s="875"/>
      <c r="N267" s="192"/>
    </row>
    <row r="268" spans="1:14">
      <c r="B268" s="192"/>
      <c r="C268" s="192"/>
      <c r="E268" s="192"/>
      <c r="F268" s="192"/>
      <c r="G268" s="578"/>
      <c r="H268" s="891"/>
    </row>
    <row r="269" spans="1:14">
      <c r="A269" s="878" t="s">
        <v>289</v>
      </c>
      <c r="B269" s="875" t="s">
        <v>60</v>
      </c>
      <c r="C269" s="875">
        <f>'4. חימום מים'!B430*1000</f>
        <v>0</v>
      </c>
      <c r="D269" s="875"/>
      <c r="G269" s="578"/>
      <c r="H269" s="891"/>
    </row>
    <row r="270" spans="1:14">
      <c r="A270" s="878" t="s">
        <v>290</v>
      </c>
      <c r="B270" s="875" t="s">
        <v>254</v>
      </c>
      <c r="C270" s="875">
        <f>'4. חימום מים'!D430-'4. חימום מים'!C430</f>
        <v>0</v>
      </c>
      <c r="D270" s="875"/>
      <c r="G270" s="578"/>
      <c r="H270" s="891"/>
    </row>
    <row r="271" spans="1:14">
      <c r="B271" s="192"/>
      <c r="C271" s="192"/>
      <c r="E271" s="192"/>
      <c r="F271" s="192"/>
      <c r="G271" s="578"/>
      <c r="H271" s="891"/>
    </row>
    <row r="272" spans="1:14">
      <c r="A272" s="891" t="s">
        <v>265</v>
      </c>
      <c r="B272" s="875" t="s">
        <v>67</v>
      </c>
      <c r="C272" s="912">
        <f>C269*C270*$B$194</f>
        <v>0</v>
      </c>
      <c r="G272" s="578"/>
      <c r="H272" s="891"/>
    </row>
    <row r="273" spans="1:14">
      <c r="A273" s="937" t="s">
        <v>209</v>
      </c>
      <c r="B273" s="914">
        <f>(H265+H266+H267)</f>
        <v>0</v>
      </c>
      <c r="C273" s="901"/>
      <c r="D273" s="891"/>
      <c r="F273" s="182"/>
      <c r="G273" s="578"/>
      <c r="H273" s="891"/>
    </row>
    <row r="274" spans="1:14">
      <c r="A274" s="938" t="s">
        <v>460</v>
      </c>
      <c r="B274" s="914">
        <f>(F265+F266+F267)</f>
        <v>0</v>
      </c>
      <c r="C274" s="901"/>
      <c r="D274" s="891"/>
      <c r="F274" s="182"/>
      <c r="G274" s="578"/>
      <c r="H274" s="891"/>
    </row>
    <row r="275" spans="1:14">
      <c r="A275" s="891"/>
      <c r="C275" s="901"/>
      <c r="D275" s="891"/>
      <c r="F275" s="182"/>
      <c r="G275" s="578"/>
      <c r="H275" s="891"/>
    </row>
    <row r="276" spans="1:14" ht="18">
      <c r="A276" s="928" t="s">
        <v>292</v>
      </c>
      <c r="B276" s="371"/>
      <c r="C276" s="192"/>
      <c r="E276" s="192"/>
      <c r="F276" s="192"/>
      <c r="G276" s="578"/>
      <c r="H276" s="891"/>
    </row>
    <row r="277" spans="1:14">
      <c r="A277" s="878" t="s">
        <v>696</v>
      </c>
      <c r="B277" s="371"/>
      <c r="C277" s="371"/>
      <c r="D277" s="371"/>
      <c r="E277" s="371"/>
      <c r="F277" s="371"/>
      <c r="G277" s="578"/>
      <c r="H277" s="891"/>
    </row>
    <row r="278" spans="1:14">
      <c r="B278" s="371"/>
      <c r="C278" s="371"/>
      <c r="D278" s="371"/>
      <c r="E278" s="371"/>
      <c r="F278" s="371"/>
      <c r="G278" s="578"/>
      <c r="H278" s="891"/>
      <c r="I278" s="939" t="s">
        <v>309</v>
      </c>
      <c r="J278" s="940"/>
      <c r="K278" s="940"/>
      <c r="L278" s="940"/>
    </row>
    <row r="279" spans="1:14" ht="30">
      <c r="B279" s="192" t="s">
        <v>69</v>
      </c>
      <c r="C279" s="192" t="s">
        <v>114</v>
      </c>
      <c r="D279" s="192" t="s">
        <v>169</v>
      </c>
      <c r="E279" s="192" t="s">
        <v>168</v>
      </c>
      <c r="F279" s="578" t="s">
        <v>435</v>
      </c>
      <c r="G279" s="192" t="s">
        <v>81</v>
      </c>
      <c r="H279" s="192" t="s">
        <v>72</v>
      </c>
      <c r="I279" s="891"/>
      <c r="J279" s="939" t="s">
        <v>310</v>
      </c>
      <c r="K279" s="939" t="s">
        <v>311</v>
      </c>
      <c r="L279" s="939" t="s">
        <v>312</v>
      </c>
      <c r="M279" s="939" t="s">
        <v>189</v>
      </c>
      <c r="N279" s="192"/>
    </row>
    <row r="280" spans="1:14">
      <c r="A280" s="878" t="s">
        <v>62</v>
      </c>
      <c r="B280" s="875">
        <f>'4. חימום מים'!D34</f>
        <v>0</v>
      </c>
      <c r="C280" s="875">
        <f>'4. חימום מים'!F34</f>
        <v>0</v>
      </c>
      <c r="D280" s="875" t="str">
        <f>IF(B280=$A$38,$D$38,IF(B280=$A$39,$D$39,IF(B280=$A$40,$D$40,IF(B280=$A$41,$D$41,IF(B280=$A$42,$D$42,"0")))))</f>
        <v>0</v>
      </c>
      <c r="E280" s="875">
        <f>D280*C280</f>
        <v>0</v>
      </c>
      <c r="F280" s="875">
        <f>E280*$B$44</f>
        <v>0</v>
      </c>
      <c r="G280" s="875" t="str">
        <f>IF(B280=$A$48,$C$48,IF(B280=$A$49,$C$49,IF(B280=$A$50,$C$50,IF(B280=$A$51,$C$51,IF(B280=$A$52,$C$52,"0")))))</f>
        <v>0</v>
      </c>
      <c r="H280" s="875">
        <f>G280*C280</f>
        <v>0</v>
      </c>
      <c r="I280" s="891"/>
      <c r="J280" s="941" t="s">
        <v>58</v>
      </c>
      <c r="K280" s="930">
        <f>SUMIF($B$280:$B$282,J280,$C$280:$C$282)</f>
        <v>0</v>
      </c>
      <c r="L280" s="930">
        <f>IF($C$287&gt;0,K280/$C$287,0)</f>
        <v>0</v>
      </c>
      <c r="M280" s="942" t="s">
        <v>518</v>
      </c>
      <c r="N280" s="192"/>
    </row>
    <row r="281" spans="1:14">
      <c r="A281" s="878" t="s">
        <v>63</v>
      </c>
      <c r="B281" s="875">
        <f>'4. חימום מים'!D35</f>
        <v>0</v>
      </c>
      <c r="C281" s="875">
        <f>'4. חימום מים'!F35</f>
        <v>0</v>
      </c>
      <c r="D281" s="875" t="str">
        <f>IF(B281=$A$38,$D$38,IF(B281=$A$39,$D$39,IF(B281=$A$40,$D$40,IF(B281=$A$41,$D$41,IF(B281=$A$42,$D$42,"0")))))</f>
        <v>0</v>
      </c>
      <c r="E281" s="875">
        <f>D281*C281</f>
        <v>0</v>
      </c>
      <c r="F281" s="875">
        <f>E281*$B$44</f>
        <v>0</v>
      </c>
      <c r="G281" s="875" t="str">
        <f>IF(B281=$A$48,$C$48,IF(B281=$A$49,$C$49,IF(B281=$A$50,$C$50,IF(B281=$A$51,$C$51,IF(B281=$A$52,$C$52,"0")))))</f>
        <v>0</v>
      </c>
      <c r="H281" s="875">
        <f>G281*C281</f>
        <v>0</v>
      </c>
      <c r="I281" s="891"/>
      <c r="J281" s="941" t="s">
        <v>70</v>
      </c>
      <c r="K281" s="930">
        <f>SUMIF($B$280:$B$282,J281,$C$280:$C$282)</f>
        <v>0</v>
      </c>
      <c r="L281" s="930">
        <f>IF($C$287&gt;0,K281/$C$287,0)</f>
        <v>0</v>
      </c>
      <c r="M281" s="942" t="s">
        <v>515</v>
      </c>
      <c r="N281" s="192"/>
    </row>
    <row r="282" spans="1:14">
      <c r="A282" s="878" t="s">
        <v>64</v>
      </c>
      <c r="B282" s="875">
        <f>'4. חימום מים'!D36</f>
        <v>0</v>
      </c>
      <c r="C282" s="875">
        <f>'4. חימום מים'!F36</f>
        <v>0</v>
      </c>
      <c r="D282" s="875" t="str">
        <f>IF(B282=$A$38,$D$38,IF(B282=$A$39,$D$39,IF(B282=$A$40,$D$40,IF(B282=$A$41,$D$41,IF(B282=$A$42,$D$42,"0")))))</f>
        <v>0</v>
      </c>
      <c r="E282" s="875">
        <f>D282*C282</f>
        <v>0</v>
      </c>
      <c r="F282" s="875">
        <f>E282*$B$44</f>
        <v>0</v>
      </c>
      <c r="G282" s="875" t="str">
        <f>IF(B282=$A$48,$C$48,IF(B282=$A$49,$C$49,IF(B282=$A$50,$C$50,IF(B282=$A$51,$C$51,IF(B282=$A$52,$C$52,"0")))))</f>
        <v>0</v>
      </c>
      <c r="H282" s="875">
        <f>G282*C282</f>
        <v>0</v>
      </c>
      <c r="I282" s="891"/>
      <c r="J282" s="941" t="s">
        <v>56</v>
      </c>
      <c r="K282" s="930">
        <f>SUMIF($B$280:$B$282,J282,$C$280:$C$282)</f>
        <v>0</v>
      </c>
      <c r="L282" s="930">
        <f>IF($C$287&gt;0,K282/$C$287,0)</f>
        <v>0</v>
      </c>
      <c r="M282" s="942" t="s">
        <v>516</v>
      </c>
      <c r="N282" s="192"/>
    </row>
    <row r="283" spans="1:14">
      <c r="A283" s="875"/>
      <c r="C283" s="192"/>
      <c r="D283" s="875"/>
      <c r="H283" s="578"/>
      <c r="I283" s="891"/>
      <c r="J283" s="941" t="s">
        <v>59</v>
      </c>
      <c r="K283" s="930">
        <f>SUMIF($B$280:$B$282,J283,$C$280:$C$282)</f>
        <v>0</v>
      </c>
      <c r="L283" s="930">
        <f>IF($C$287&gt;0,K283/$C$287,0)</f>
        <v>0</v>
      </c>
      <c r="M283" s="942" t="s">
        <v>517</v>
      </c>
      <c r="N283" s="192"/>
    </row>
    <row r="284" spans="1:14">
      <c r="A284" s="878" t="s">
        <v>289</v>
      </c>
      <c r="B284" s="875" t="s">
        <v>60</v>
      </c>
      <c r="C284" s="875">
        <f>'4. חימום מים'!B39*1000</f>
        <v>0</v>
      </c>
      <c r="D284" s="875"/>
      <c r="H284" s="578"/>
      <c r="I284" s="891"/>
      <c r="J284" s="941" t="s">
        <v>57</v>
      </c>
      <c r="K284" s="930">
        <f>SUMIF($B$280:$B$282,J284,$C$280:$C$282)</f>
        <v>0</v>
      </c>
      <c r="L284" s="930">
        <f>IF($C$287&gt;0,K284/$C$287,0)</f>
        <v>0</v>
      </c>
      <c r="M284" s="942" t="s">
        <v>517</v>
      </c>
      <c r="N284" s="192"/>
    </row>
    <row r="285" spans="1:14">
      <c r="A285" s="878" t="s">
        <v>290</v>
      </c>
      <c r="B285" s="875" t="s">
        <v>254</v>
      </c>
      <c r="C285" s="875">
        <f>'4. חימום מים'!D39-'4. חימום מים'!C39</f>
        <v>0</v>
      </c>
      <c r="D285" s="875"/>
      <c r="H285" s="578"/>
      <c r="I285" s="891"/>
      <c r="J285" s="192"/>
      <c r="K285" s="875"/>
      <c r="L285" s="192"/>
      <c r="M285" s="875"/>
      <c r="N285" s="192"/>
    </row>
    <row r="286" spans="1:14">
      <c r="B286" s="192"/>
      <c r="C286" s="192"/>
      <c r="E286" s="192"/>
      <c r="F286" s="192"/>
      <c r="G286" s="192"/>
      <c r="H286" s="578"/>
      <c r="I286" s="891"/>
      <c r="J286" s="192"/>
      <c r="K286" s="875"/>
      <c r="L286" s="192"/>
      <c r="M286" s="875"/>
      <c r="N286" s="192"/>
    </row>
    <row r="287" spans="1:14">
      <c r="A287" s="891" t="s">
        <v>265</v>
      </c>
      <c r="B287" s="875" t="s">
        <v>67</v>
      </c>
      <c r="C287" s="881">
        <f>C285*C284*$B$194</f>
        <v>0</v>
      </c>
      <c r="D287" s="875"/>
      <c r="H287" s="578"/>
      <c r="I287" s="891"/>
      <c r="J287" s="192"/>
      <c r="K287" s="875"/>
      <c r="L287" s="192"/>
      <c r="M287" s="875"/>
      <c r="N287" s="192"/>
    </row>
    <row r="288" spans="1:14">
      <c r="A288" s="878" t="s">
        <v>704</v>
      </c>
      <c r="B288" s="875">
        <f>IF(H280=0,0,(H280+H281+H282)/C287)</f>
        <v>0</v>
      </c>
      <c r="C288" s="901" t="s">
        <v>266</v>
      </c>
      <c r="D288" s="875"/>
      <c r="H288" s="578"/>
      <c r="I288" s="891"/>
      <c r="J288" s="192"/>
      <c r="K288" s="875"/>
      <c r="L288" s="192"/>
      <c r="M288" s="875"/>
      <c r="N288" s="192"/>
    </row>
    <row r="289" spans="1:14">
      <c r="A289" s="891" t="s">
        <v>651</v>
      </c>
      <c r="B289" s="875">
        <f>B288*C303</f>
        <v>0</v>
      </c>
      <c r="C289" s="901" t="s">
        <v>267</v>
      </c>
      <c r="D289" s="875"/>
      <c r="H289" s="578"/>
      <c r="I289" s="891"/>
      <c r="J289" s="192"/>
      <c r="K289" s="875"/>
      <c r="L289" s="192"/>
      <c r="M289" s="875"/>
      <c r="N289" s="192"/>
    </row>
    <row r="290" spans="1:14">
      <c r="A290" s="891"/>
      <c r="C290" s="901"/>
      <c r="D290" s="875"/>
      <c r="H290" s="578"/>
      <c r="I290" s="891"/>
      <c r="J290" s="192"/>
      <c r="K290" s="875"/>
      <c r="L290" s="192"/>
      <c r="M290" s="875"/>
      <c r="N290" s="192"/>
    </row>
    <row r="291" spans="1:14">
      <c r="A291" s="891" t="s">
        <v>705</v>
      </c>
      <c r="B291" s="875">
        <f>IF(F280=0,0,(F280+F281+F282)/C287)</f>
        <v>0</v>
      </c>
      <c r="C291" s="901"/>
      <c r="D291" s="875"/>
      <c r="H291" s="578"/>
      <c r="I291" s="891"/>
      <c r="J291" s="192"/>
      <c r="K291" s="875"/>
      <c r="L291" s="192"/>
      <c r="M291" s="875"/>
      <c r="N291" s="192"/>
    </row>
    <row r="292" spans="1:14">
      <c r="A292" s="891" t="s">
        <v>652</v>
      </c>
      <c r="B292" s="875">
        <f>B291*C303</f>
        <v>0</v>
      </c>
      <c r="C292" s="901"/>
      <c r="D292" s="875"/>
      <c r="H292" s="578"/>
      <c r="I292" s="891"/>
      <c r="J292" s="192"/>
      <c r="K292" s="875"/>
      <c r="L292" s="192"/>
      <c r="M292" s="875"/>
      <c r="N292" s="192"/>
    </row>
    <row r="293" spans="1:14">
      <c r="B293" s="192"/>
      <c r="C293" s="192"/>
      <c r="E293" s="192"/>
      <c r="F293" s="192"/>
      <c r="G293" s="192"/>
      <c r="H293" s="578"/>
      <c r="I293" s="891"/>
      <c r="J293" s="192"/>
      <c r="K293" s="875"/>
      <c r="L293" s="192"/>
      <c r="M293" s="875"/>
      <c r="N293" s="192"/>
    </row>
    <row r="294" spans="1:14">
      <c r="A294" s="878" t="s">
        <v>293</v>
      </c>
      <c r="D294" s="875"/>
      <c r="H294" s="578"/>
      <c r="I294" s="891"/>
      <c r="J294" s="192"/>
      <c r="K294" s="875"/>
      <c r="L294" s="192"/>
      <c r="M294" s="875"/>
      <c r="N294" s="192"/>
    </row>
    <row r="295" spans="1:14" ht="30">
      <c r="B295" s="192" t="s">
        <v>69</v>
      </c>
      <c r="C295" s="192" t="s">
        <v>114</v>
      </c>
      <c r="D295" s="192" t="s">
        <v>169</v>
      </c>
      <c r="E295" s="192" t="s">
        <v>168</v>
      </c>
      <c r="F295" s="578" t="s">
        <v>435</v>
      </c>
      <c r="G295" s="192" t="s">
        <v>81</v>
      </c>
      <c r="H295" s="192" t="s">
        <v>72</v>
      </c>
      <c r="I295" s="891"/>
      <c r="J295" s="192"/>
      <c r="K295" s="875"/>
      <c r="L295" s="192"/>
      <c r="M295" s="875"/>
      <c r="N295" s="192"/>
    </row>
    <row r="296" spans="1:14">
      <c r="A296" s="878" t="s">
        <v>62</v>
      </c>
      <c r="B296" s="875">
        <f>'4. חימום מים'!D88</f>
        <v>0</v>
      </c>
      <c r="C296" s="875">
        <f>'4. חימום מים'!F88</f>
        <v>0</v>
      </c>
      <c r="D296" s="875" t="str">
        <f>IF(B296=$A$38,$D$38,IF(B296=$A$39,$D$39,IF(B296=$A$40,$D$40,IF(B296=$A$41,$D$41,IF(B296=$A$42,$D$42,"0")))))</f>
        <v>0</v>
      </c>
      <c r="E296" s="875">
        <f>D296*C296</f>
        <v>0</v>
      </c>
      <c r="F296" s="875">
        <f>E296*$B$44</f>
        <v>0</v>
      </c>
      <c r="G296" s="875" t="str">
        <f>IF(B296=$A$48,$C$48,IF(B296=$A$49,$C$49,IF(B296=$A$50,$C$50,IF(B296=$A$51,$C$51,IF(B296=$A$52,$C$52,"0")))))</f>
        <v>0</v>
      </c>
      <c r="H296" s="875">
        <f>G296*C296</f>
        <v>0</v>
      </c>
      <c r="I296" s="891"/>
      <c r="J296" s="192"/>
      <c r="K296" s="875"/>
      <c r="L296" s="192"/>
      <c r="M296" s="875"/>
      <c r="N296" s="192"/>
    </row>
    <row r="297" spans="1:14">
      <c r="A297" s="878" t="s">
        <v>63</v>
      </c>
      <c r="B297" s="875">
        <f>'4. חימום מים'!D89</f>
        <v>0</v>
      </c>
      <c r="C297" s="875">
        <f>'4. חימום מים'!F89</f>
        <v>0</v>
      </c>
      <c r="D297" s="875" t="str">
        <f>IF(B297=$A$38,$D$38,IF(B297=$A$39,$D$39,IF(B297=$A$40,$D$40,IF(B297=$A$41,$D$41,IF(B297=$A$42,$D$42,"0")))))</f>
        <v>0</v>
      </c>
      <c r="E297" s="875">
        <f>D297*C297</f>
        <v>0</v>
      </c>
      <c r="F297" s="875">
        <f>E297*$B$44</f>
        <v>0</v>
      </c>
      <c r="G297" s="875" t="str">
        <f>IF(B297=$A$48,$C$48,IF(B297=$A$49,$C$49,IF(B297=$A$50,$C$50,IF(B297=$A$51,$C$51,IF(B297=$A$52,$C$52,"0")))))</f>
        <v>0</v>
      </c>
      <c r="H297" s="875">
        <f>G297*C297</f>
        <v>0</v>
      </c>
      <c r="I297" s="891"/>
      <c r="J297" s="192"/>
      <c r="K297" s="875"/>
      <c r="L297" s="192"/>
      <c r="M297" s="875"/>
      <c r="N297" s="192"/>
    </row>
    <row r="298" spans="1:14">
      <c r="A298" s="878" t="s">
        <v>64</v>
      </c>
      <c r="B298" s="875">
        <f>'4. חימום מים'!D90</f>
        <v>0</v>
      </c>
      <c r="C298" s="875">
        <f>'4. חימום מים'!F90</f>
        <v>0</v>
      </c>
      <c r="D298" s="875" t="str">
        <f>IF(B298=$A$38,$D$38,IF(B298=$A$39,$D$39,IF(B298=$A$40,$D$40,IF(B298=$A$41,$D$41,IF(B298=$A$42,$D$42,"0")))))</f>
        <v>0</v>
      </c>
      <c r="E298" s="875">
        <f>D298*C298</f>
        <v>0</v>
      </c>
      <c r="F298" s="875">
        <f>E298*$B$44</f>
        <v>0</v>
      </c>
      <c r="G298" s="875" t="str">
        <f>IF(B298=$A$48,$C$48,IF(B298=$A$49,$C$49,IF(B298=$A$50,$C$50,IF(B298=$A$51,$C$51,IF(B298=$A$52,$C$52,"0")))))</f>
        <v>0</v>
      </c>
      <c r="H298" s="875">
        <f>G298*C298</f>
        <v>0</v>
      </c>
      <c r="I298" s="891"/>
      <c r="J298" s="192"/>
      <c r="K298" s="875"/>
      <c r="L298" s="192"/>
      <c r="M298" s="875"/>
      <c r="N298" s="192"/>
    </row>
    <row r="299" spans="1:14">
      <c r="B299" s="192"/>
      <c r="C299" s="192"/>
      <c r="E299" s="192"/>
      <c r="F299" s="192"/>
      <c r="G299" s="578"/>
      <c r="H299" s="891"/>
    </row>
    <row r="300" spans="1:14">
      <c r="A300" s="878" t="s">
        <v>289</v>
      </c>
      <c r="B300" s="875" t="s">
        <v>60</v>
      </c>
      <c r="C300" s="875">
        <f>'4. חימום מים'!B93*1000</f>
        <v>0</v>
      </c>
      <c r="D300" s="875"/>
      <c r="G300" s="578"/>
      <c r="H300" s="891"/>
    </row>
    <row r="301" spans="1:14">
      <c r="A301" s="878" t="s">
        <v>290</v>
      </c>
      <c r="B301" s="875" t="s">
        <v>254</v>
      </c>
      <c r="C301" s="875">
        <f>'4. חימום מים'!D93-'4. חימום מים'!C93</f>
        <v>0</v>
      </c>
      <c r="D301" s="875"/>
      <c r="G301" s="578"/>
      <c r="H301" s="891"/>
    </row>
    <row r="302" spans="1:14">
      <c r="B302" s="192"/>
      <c r="C302" s="192"/>
      <c r="E302" s="192"/>
      <c r="F302" s="192"/>
      <c r="G302" s="578"/>
      <c r="H302" s="891"/>
    </row>
    <row r="303" spans="1:14">
      <c r="A303" s="891" t="s">
        <v>265</v>
      </c>
      <c r="B303" s="875" t="s">
        <v>67</v>
      </c>
      <c r="C303" s="881">
        <f>C301*C300*$B$194</f>
        <v>0</v>
      </c>
      <c r="D303" s="192" t="s">
        <v>270</v>
      </c>
      <c r="E303" s="875" t="s">
        <v>269</v>
      </c>
      <c r="F303" s="875">
        <f>B289-C304</f>
        <v>0</v>
      </c>
      <c r="G303" s="578"/>
      <c r="H303" s="891"/>
    </row>
    <row r="304" spans="1:14" ht="30">
      <c r="A304" s="891" t="s">
        <v>268</v>
      </c>
      <c r="B304" s="875" t="s">
        <v>269</v>
      </c>
      <c r="C304" s="935">
        <f>H296+H297+H298</f>
        <v>0</v>
      </c>
      <c r="D304" s="892" t="s">
        <v>2600</v>
      </c>
      <c r="E304" s="875" t="s">
        <v>269</v>
      </c>
      <c r="F304" s="182">
        <f>F303*'1. פרטים כלליים ועלויות'!$D$53</f>
        <v>0</v>
      </c>
      <c r="G304" s="578"/>
      <c r="H304" s="891"/>
    </row>
    <row r="305" spans="1:14">
      <c r="A305" s="891"/>
      <c r="C305" s="935"/>
      <c r="D305" s="891"/>
      <c r="F305" s="182"/>
      <c r="G305" s="578"/>
      <c r="H305" s="891"/>
    </row>
    <row r="306" spans="1:14">
      <c r="A306" s="891" t="s">
        <v>271</v>
      </c>
      <c r="B306" s="875" t="s">
        <v>67</v>
      </c>
      <c r="C306" s="934">
        <f>F296+F297+F298</f>
        <v>0</v>
      </c>
      <c r="D306" s="192" t="s">
        <v>272</v>
      </c>
      <c r="E306" s="875" t="s">
        <v>67</v>
      </c>
      <c r="F306" s="875">
        <f>B292-C306</f>
        <v>0</v>
      </c>
      <c r="G306" s="578"/>
      <c r="H306" s="891"/>
    </row>
    <row r="307" spans="1:14" ht="30">
      <c r="A307" s="891"/>
      <c r="C307" s="934"/>
      <c r="D307" s="892" t="s">
        <v>2602</v>
      </c>
      <c r="E307" s="875" t="s">
        <v>67</v>
      </c>
      <c r="F307" s="182">
        <f>F306*'1. פרטים כלליים ועלויות'!$D$53</f>
        <v>0</v>
      </c>
      <c r="G307" s="578"/>
      <c r="H307" s="891"/>
    </row>
    <row r="308" spans="1:14">
      <c r="A308" s="891"/>
      <c r="C308" s="934"/>
      <c r="G308" s="578"/>
      <c r="H308" s="891"/>
    </row>
    <row r="309" spans="1:14" ht="30">
      <c r="A309" s="192" t="s">
        <v>69</v>
      </c>
      <c r="B309" s="578" t="s">
        <v>146</v>
      </c>
      <c r="C309" s="192" t="s">
        <v>649</v>
      </c>
      <c r="D309" s="936" t="s">
        <v>650</v>
      </c>
      <c r="E309" s="578" t="s">
        <v>144</v>
      </c>
      <c r="F309" s="192" t="s">
        <v>145</v>
      </c>
      <c r="G309" s="192" t="s">
        <v>148</v>
      </c>
      <c r="M309" s="875"/>
    </row>
    <row r="310" spans="1:14">
      <c r="A310" s="875" t="s">
        <v>56</v>
      </c>
      <c r="B310" s="875" t="s">
        <v>67</v>
      </c>
      <c r="C310" s="900">
        <f>B292</f>
        <v>0</v>
      </c>
      <c r="D310" s="886">
        <f>B291</f>
        <v>0</v>
      </c>
      <c r="E310" s="875">
        <f>C306</f>
        <v>0</v>
      </c>
      <c r="F310" s="875">
        <f>C310-E310</f>
        <v>0</v>
      </c>
      <c r="G310" s="927">
        <f>IF(F310=0,0,F310/C310)</f>
        <v>0</v>
      </c>
      <c r="M310" s="875"/>
    </row>
    <row r="311" spans="1:14">
      <c r="A311" s="875"/>
      <c r="C311" s="900"/>
      <c r="D311" s="886"/>
      <c r="G311" s="927"/>
      <c r="M311" s="875"/>
    </row>
    <row r="312" spans="1:14">
      <c r="A312" s="891" t="s">
        <v>470</v>
      </c>
      <c r="C312" s="934"/>
      <c r="G312" s="578"/>
      <c r="H312" s="891"/>
    </row>
    <row r="313" spans="1:14" ht="30">
      <c r="B313" s="192" t="s">
        <v>69</v>
      </c>
      <c r="C313" s="192" t="s">
        <v>114</v>
      </c>
      <c r="D313" s="192" t="s">
        <v>169</v>
      </c>
      <c r="E313" s="192" t="s">
        <v>168</v>
      </c>
      <c r="F313" s="578" t="s">
        <v>435</v>
      </c>
      <c r="G313" s="192" t="s">
        <v>81</v>
      </c>
      <c r="H313" s="192" t="s">
        <v>72</v>
      </c>
      <c r="I313" s="891"/>
      <c r="J313" s="192"/>
      <c r="K313" s="875"/>
      <c r="L313" s="192"/>
      <c r="M313" s="875"/>
      <c r="N313" s="192"/>
    </row>
    <row r="314" spans="1:14">
      <c r="A314" s="878" t="s">
        <v>62</v>
      </c>
      <c r="B314" s="875">
        <f>'4. חימום מים'!D247</f>
        <v>0</v>
      </c>
      <c r="C314" s="875">
        <f>'4. חימום מים'!F247</f>
        <v>0</v>
      </c>
      <c r="D314" s="875" t="str">
        <f>IF(B314=$A$38,$D$38,IF(B314=$A$39,$D$39,IF(B314=$A$40,$D$40,IF(B314=$A$41,$D$41,IF(B314=$A$42,$D$42,"0")))))</f>
        <v>0</v>
      </c>
      <c r="E314" s="875">
        <f>D314*C314</f>
        <v>0</v>
      </c>
      <c r="F314" s="875">
        <f>E314*$B$44</f>
        <v>0</v>
      </c>
      <c r="G314" s="875" t="str">
        <f>IF(B314=$A$48,$C$48,IF(B314=$A$49,$C$49,IF(B314=$A$50,$C$50,IF(B314=$A$51,$C$51,IF(B314=$A$52,$C$52,"0")))))</f>
        <v>0</v>
      </c>
      <c r="H314" s="875">
        <f>G314*C314</f>
        <v>0</v>
      </c>
      <c r="I314" s="891"/>
      <c r="J314" s="192"/>
      <c r="K314" s="875"/>
      <c r="L314" s="192"/>
      <c r="M314" s="875"/>
      <c r="N314" s="192"/>
    </row>
    <row r="315" spans="1:14">
      <c r="A315" s="878" t="s">
        <v>63</v>
      </c>
      <c r="B315" s="875">
        <f>'4. חימום מים'!D248</f>
        <v>0</v>
      </c>
      <c r="C315" s="875">
        <f>'4. חימום מים'!F248</f>
        <v>0</v>
      </c>
      <c r="D315" s="875" t="str">
        <f>IF(B315=$A$38,$D$38,IF(B315=$A$39,$D$39,IF(B315=$A$40,$D$40,IF(B315=$A$41,$D$41,IF(B315=$A$42,$D$42,"0")))))</f>
        <v>0</v>
      </c>
      <c r="E315" s="875">
        <f>D315*C315</f>
        <v>0</v>
      </c>
      <c r="F315" s="875">
        <f>E315*$B$44</f>
        <v>0</v>
      </c>
      <c r="G315" s="875" t="str">
        <f>IF(B315=$A$48,$C$48,IF(B315=$A$49,$C$49,IF(B315=$A$50,$C$50,IF(B315=$A$51,$C$51,IF(B315=$A$52,$C$52,"0")))))</f>
        <v>0</v>
      </c>
      <c r="H315" s="875">
        <f>G315*C315</f>
        <v>0</v>
      </c>
      <c r="I315" s="891"/>
      <c r="J315" s="192"/>
      <c r="K315" s="875"/>
      <c r="L315" s="192"/>
      <c r="M315" s="875"/>
      <c r="N315" s="192"/>
    </row>
    <row r="316" spans="1:14">
      <c r="A316" s="878" t="s">
        <v>64</v>
      </c>
      <c r="B316" s="875">
        <f>'4. חימום מים'!D249</f>
        <v>0</v>
      </c>
      <c r="C316" s="875">
        <f>'4. חימום מים'!F249</f>
        <v>0</v>
      </c>
      <c r="D316" s="875" t="str">
        <f>IF(B316=$A$38,$D$38,IF(B316=$A$39,$D$39,IF(B316=$A$40,$D$40,IF(B316=$A$41,$D$41,IF(B316=$A$42,$D$42,"0")))))</f>
        <v>0</v>
      </c>
      <c r="E316" s="875">
        <f>D316*C316</f>
        <v>0</v>
      </c>
      <c r="F316" s="875">
        <f>E316*$B$44</f>
        <v>0</v>
      </c>
      <c r="G316" s="875" t="str">
        <f>IF(B316=$A$48,$C$48,IF(B316=$A$49,$C$49,IF(B316=$A$50,$C$50,IF(B316=$A$51,$C$51,IF(B316=$A$52,$C$52,"0")))))</f>
        <v>0</v>
      </c>
      <c r="H316" s="875">
        <f>G316*C316</f>
        <v>0</v>
      </c>
      <c r="I316" s="891"/>
      <c r="J316" s="192"/>
      <c r="K316" s="875"/>
      <c r="L316" s="192"/>
      <c r="M316" s="875"/>
      <c r="N316" s="192"/>
    </row>
    <row r="317" spans="1:14">
      <c r="B317" s="192"/>
      <c r="C317" s="192"/>
      <c r="E317" s="192"/>
      <c r="F317" s="192"/>
      <c r="G317" s="192"/>
      <c r="H317" s="578"/>
      <c r="I317" s="891"/>
      <c r="J317" s="192"/>
      <c r="K317" s="875"/>
      <c r="L317" s="192"/>
      <c r="M317" s="875"/>
      <c r="N317" s="192"/>
    </row>
    <row r="318" spans="1:14">
      <c r="A318" s="878" t="s">
        <v>289</v>
      </c>
      <c r="B318" s="875" t="s">
        <v>60</v>
      </c>
      <c r="C318" s="875">
        <f>'4. חימום מים'!B252*1000</f>
        <v>0</v>
      </c>
      <c r="D318" s="875"/>
      <c r="H318" s="578"/>
      <c r="I318" s="891"/>
      <c r="J318" s="192"/>
      <c r="K318" s="875"/>
      <c r="L318" s="192"/>
      <c r="M318" s="875"/>
      <c r="N318" s="192"/>
    </row>
    <row r="319" spans="1:14">
      <c r="A319" s="878" t="s">
        <v>290</v>
      </c>
      <c r="B319" s="875" t="s">
        <v>254</v>
      </c>
      <c r="C319" s="875">
        <f>'4. חימום מים'!D252-'4. חימום מים'!C252</f>
        <v>0</v>
      </c>
      <c r="D319" s="875"/>
      <c r="H319" s="578"/>
      <c r="I319" s="891"/>
      <c r="J319" s="192"/>
      <c r="K319" s="875"/>
      <c r="L319" s="192"/>
      <c r="M319" s="875"/>
      <c r="N319" s="192"/>
    </row>
    <row r="320" spans="1:14">
      <c r="B320" s="192"/>
      <c r="C320" s="192"/>
      <c r="E320" s="192"/>
      <c r="F320" s="192"/>
      <c r="G320" s="192"/>
      <c r="H320" s="578"/>
      <c r="I320" s="891"/>
      <c r="J320" s="192"/>
      <c r="K320" s="875"/>
      <c r="L320" s="192"/>
      <c r="M320" s="875"/>
      <c r="N320" s="192"/>
    </row>
    <row r="321" spans="1:14">
      <c r="A321" s="891" t="s">
        <v>265</v>
      </c>
      <c r="B321" s="875" t="s">
        <v>67</v>
      </c>
      <c r="C321" s="912">
        <f>C318*C319*$B$194</f>
        <v>0</v>
      </c>
      <c r="H321" s="578"/>
      <c r="I321" s="891"/>
      <c r="J321" s="192"/>
      <c r="K321" s="875"/>
      <c r="L321" s="192"/>
      <c r="M321" s="875"/>
      <c r="N321" s="192"/>
    </row>
    <row r="322" spans="1:14">
      <c r="A322" s="937" t="s">
        <v>209</v>
      </c>
      <c r="B322" s="914">
        <f>(H314+H315+H316)</f>
        <v>0</v>
      </c>
      <c r="C322" s="901"/>
      <c r="D322" s="891"/>
      <c r="G322" s="182"/>
      <c r="H322" s="578"/>
      <c r="I322" s="891"/>
      <c r="J322" s="192"/>
      <c r="K322" s="875"/>
      <c r="L322" s="192"/>
      <c r="M322" s="875"/>
      <c r="N322" s="192"/>
    </row>
    <row r="323" spans="1:14">
      <c r="A323" s="938" t="s">
        <v>460</v>
      </c>
      <c r="B323" s="914">
        <f>(F314+F315+F316)</f>
        <v>0</v>
      </c>
      <c r="C323" s="901"/>
      <c r="D323" s="891"/>
      <c r="G323" s="182"/>
      <c r="H323" s="578"/>
      <c r="I323" s="891"/>
      <c r="J323" s="192"/>
      <c r="K323" s="875"/>
      <c r="L323" s="192"/>
      <c r="M323" s="875"/>
      <c r="N323" s="192"/>
    </row>
    <row r="324" spans="1:14">
      <c r="A324" s="891"/>
      <c r="C324" s="901"/>
      <c r="D324" s="891"/>
      <c r="G324" s="182"/>
      <c r="H324" s="578"/>
      <c r="I324" s="891"/>
      <c r="J324" s="192"/>
      <c r="K324" s="875"/>
      <c r="L324" s="192"/>
      <c r="M324" s="875"/>
      <c r="N324" s="192"/>
    </row>
    <row r="325" spans="1:14">
      <c r="A325" s="891" t="s">
        <v>471</v>
      </c>
      <c r="C325" s="934"/>
      <c r="H325" s="578"/>
      <c r="I325" s="891"/>
      <c r="J325" s="192"/>
      <c r="K325" s="875"/>
      <c r="L325" s="192"/>
      <c r="M325" s="875"/>
      <c r="N325" s="192"/>
    </row>
    <row r="326" spans="1:14" ht="30">
      <c r="B326" s="192" t="s">
        <v>69</v>
      </c>
      <c r="C326" s="192" t="s">
        <v>114</v>
      </c>
      <c r="D326" s="192" t="s">
        <v>169</v>
      </c>
      <c r="E326" s="192" t="s">
        <v>168</v>
      </c>
      <c r="F326" s="578" t="s">
        <v>435</v>
      </c>
      <c r="G326" s="192" t="s">
        <v>81</v>
      </c>
      <c r="H326" s="192" t="s">
        <v>72</v>
      </c>
      <c r="I326" s="891"/>
      <c r="J326" s="192"/>
      <c r="K326" s="875"/>
      <c r="L326" s="192"/>
      <c r="M326" s="875"/>
      <c r="N326" s="192"/>
    </row>
    <row r="327" spans="1:14">
      <c r="A327" s="878" t="s">
        <v>62</v>
      </c>
      <c r="B327" s="875">
        <f>'4. חימום מים'!D340</f>
        <v>0</v>
      </c>
      <c r="C327" s="875">
        <f>'4. חימום מים'!F340</f>
        <v>0</v>
      </c>
      <c r="D327" s="875" t="str">
        <f>IF(B327=$A$38,$D$38,IF(B327=$A$39,$D$39,IF(B327=$A$40,$D$40,IF(B327=$A$41,$D$41,IF(B327=$A$42,$D$42,"0")))))</f>
        <v>0</v>
      </c>
      <c r="E327" s="875">
        <f>D327*C327</f>
        <v>0</v>
      </c>
      <c r="F327" s="875">
        <f>E327*$B$44</f>
        <v>0</v>
      </c>
      <c r="G327" s="875" t="str">
        <f>IF(B327=$A$48,$C$48,IF(B327=$A$49,$C$49,IF(B327=$A$50,$C$50,IF(B327=$A$51,$C$51,IF(B327=$A$52,$C$52,"0")))))</f>
        <v>0</v>
      </c>
      <c r="H327" s="875">
        <f>G327*C327</f>
        <v>0</v>
      </c>
      <c r="I327" s="891"/>
      <c r="J327" s="192"/>
      <c r="K327" s="875"/>
      <c r="L327" s="192"/>
      <c r="M327" s="875"/>
      <c r="N327" s="192"/>
    </row>
    <row r="328" spans="1:14">
      <c r="A328" s="878" t="s">
        <v>63</v>
      </c>
      <c r="B328" s="875">
        <f>'4. חימום מים'!D341</f>
        <v>0</v>
      </c>
      <c r="C328" s="875">
        <f>'4. חימום מים'!F341</f>
        <v>0</v>
      </c>
      <c r="D328" s="875" t="str">
        <f>IF(B328=$A$38,$D$38,IF(B328=$A$39,$D$39,IF(B328=$A$40,$D$40,IF(B328=$A$41,$D$41,IF(B328=$A$42,$D$42,"0")))))</f>
        <v>0</v>
      </c>
      <c r="E328" s="875">
        <f>D328*C328</f>
        <v>0</v>
      </c>
      <c r="F328" s="875">
        <f>E328*$B$44</f>
        <v>0</v>
      </c>
      <c r="G328" s="875" t="str">
        <f>IF(B328=$A$48,$C$48,IF(B328=$A$49,$C$49,IF(B328=$A$50,$C$50,IF(B328=$A$51,$C$51,IF(B328=$A$52,$C$52,"0")))))</f>
        <v>0</v>
      </c>
      <c r="H328" s="875">
        <f>G328*C328</f>
        <v>0</v>
      </c>
      <c r="I328" s="891"/>
      <c r="J328" s="192"/>
      <c r="K328" s="875"/>
      <c r="L328" s="192"/>
      <c r="M328" s="875"/>
      <c r="N328" s="192"/>
    </row>
    <row r="329" spans="1:14">
      <c r="A329" s="878" t="s">
        <v>64</v>
      </c>
      <c r="B329" s="875">
        <f>'4. חימום מים'!D342</f>
        <v>0</v>
      </c>
      <c r="C329" s="875">
        <f>'4. חימום מים'!F342</f>
        <v>0</v>
      </c>
      <c r="D329" s="875" t="str">
        <f>IF(B329=$A$38,$D$38,IF(B329=$A$39,$D$39,IF(B329=$A$40,$D$40,IF(B329=$A$41,$D$41,IF(B329=$A$42,$D$42,"0")))))</f>
        <v>0</v>
      </c>
      <c r="E329" s="875">
        <f>D329*C329</f>
        <v>0</v>
      </c>
      <c r="F329" s="875">
        <f>E329*$B$44</f>
        <v>0</v>
      </c>
      <c r="G329" s="875" t="str">
        <f>IF(B329=$A$48,$C$48,IF(B329=$A$49,$C$49,IF(B329=$A$50,$C$50,IF(B329=$A$51,$C$51,IF(B329=$A$52,$C$52,"0")))))</f>
        <v>0</v>
      </c>
      <c r="H329" s="875">
        <f>G329*C329</f>
        <v>0</v>
      </c>
      <c r="I329" s="891"/>
      <c r="J329" s="192"/>
      <c r="K329" s="875"/>
      <c r="L329" s="192"/>
      <c r="M329" s="875"/>
      <c r="N329" s="192"/>
    </row>
    <row r="330" spans="1:14">
      <c r="B330" s="192"/>
      <c r="C330" s="192"/>
      <c r="E330" s="192"/>
      <c r="F330" s="192"/>
      <c r="G330" s="578"/>
      <c r="H330" s="891"/>
    </row>
    <row r="331" spans="1:14">
      <c r="A331" s="878" t="s">
        <v>289</v>
      </c>
      <c r="B331" s="875" t="s">
        <v>60</v>
      </c>
      <c r="C331" s="875">
        <f>'4. חימום מים'!B345*1000</f>
        <v>0</v>
      </c>
      <c r="D331" s="875"/>
      <c r="G331" s="578"/>
      <c r="H331" s="891"/>
    </row>
    <row r="332" spans="1:14">
      <c r="A332" s="878" t="s">
        <v>290</v>
      </c>
      <c r="B332" s="875" t="s">
        <v>254</v>
      </c>
      <c r="C332" s="875">
        <f>'4. חימום מים'!D345-'4. חימום מים'!C345</f>
        <v>0</v>
      </c>
      <c r="D332" s="875"/>
      <c r="G332" s="578"/>
      <c r="H332" s="891"/>
    </row>
    <row r="333" spans="1:14">
      <c r="B333" s="192"/>
      <c r="C333" s="192"/>
      <c r="E333" s="192"/>
      <c r="F333" s="192"/>
      <c r="G333" s="578"/>
      <c r="H333" s="891"/>
    </row>
    <row r="334" spans="1:14">
      <c r="A334" s="891" t="s">
        <v>265</v>
      </c>
      <c r="B334" s="875" t="s">
        <v>67</v>
      </c>
      <c r="C334" s="912">
        <f>C331*C332*$B$194</f>
        <v>0</v>
      </c>
      <c r="G334" s="578"/>
      <c r="H334" s="891"/>
    </row>
    <row r="335" spans="1:14">
      <c r="A335" s="937" t="s">
        <v>209</v>
      </c>
      <c r="B335" s="914">
        <f>(H327+H328+H329)</f>
        <v>0</v>
      </c>
      <c r="C335" s="901"/>
      <c r="D335" s="891"/>
      <c r="F335" s="182"/>
      <c r="G335" s="578"/>
      <c r="H335" s="891"/>
    </row>
    <row r="336" spans="1:14">
      <c r="A336" s="938" t="s">
        <v>460</v>
      </c>
      <c r="B336" s="914">
        <f>(F327+F328+F329)</f>
        <v>0</v>
      </c>
      <c r="C336" s="901"/>
      <c r="D336" s="891"/>
      <c r="F336" s="182"/>
      <c r="G336" s="578"/>
      <c r="H336" s="891"/>
    </row>
    <row r="337" spans="1:14">
      <c r="A337" s="891"/>
      <c r="C337" s="901"/>
      <c r="D337" s="891"/>
      <c r="F337" s="182"/>
      <c r="G337" s="578"/>
      <c r="H337" s="891"/>
    </row>
    <row r="338" spans="1:14">
      <c r="A338" s="891" t="s">
        <v>472</v>
      </c>
      <c r="C338" s="934"/>
      <c r="G338" s="578"/>
      <c r="H338" s="891"/>
    </row>
    <row r="339" spans="1:14" ht="30">
      <c r="B339" s="192" t="s">
        <v>69</v>
      </c>
      <c r="C339" s="192" t="s">
        <v>114</v>
      </c>
      <c r="D339" s="192" t="s">
        <v>169</v>
      </c>
      <c r="E339" s="192" t="s">
        <v>168</v>
      </c>
      <c r="F339" s="578" t="s">
        <v>435</v>
      </c>
      <c r="G339" s="192" t="s">
        <v>81</v>
      </c>
      <c r="H339" s="192" t="s">
        <v>72</v>
      </c>
      <c r="I339" s="891"/>
      <c r="J339" s="192"/>
      <c r="K339" s="875"/>
      <c r="L339" s="192"/>
      <c r="M339" s="875"/>
      <c r="N339" s="192"/>
    </row>
    <row r="340" spans="1:14">
      <c r="A340" s="878" t="s">
        <v>62</v>
      </c>
      <c r="B340" s="875">
        <f>'4. חימום מים'!D433</f>
        <v>0</v>
      </c>
      <c r="C340" s="875">
        <f>'4. חימום מים'!F433</f>
        <v>0</v>
      </c>
      <c r="D340" s="875" t="str">
        <f>IF(B340=$A$38,$D$38,IF(B340=$A$39,$D$39,IF(B340=$A$40,$D$40,IF(B340=$A$41,$D$41,IF(B340=$A$42,$D$42,"0")))))</f>
        <v>0</v>
      </c>
      <c r="E340" s="875">
        <f>D340*C340</f>
        <v>0</v>
      </c>
      <c r="F340" s="875">
        <f>E340*$B$44</f>
        <v>0</v>
      </c>
      <c r="G340" s="875" t="str">
        <f>IF(B340=$A$48,$C$48,IF(B340=$A$49,$C$49,IF(B340=$A$50,$C$50,IF(B340=$A$51,$C$51,IF(B340=$A$52,$C$52,"0")))))</f>
        <v>0</v>
      </c>
      <c r="H340" s="875">
        <f>G340*C340</f>
        <v>0</v>
      </c>
      <c r="I340" s="891"/>
      <c r="J340" s="192"/>
      <c r="K340" s="875"/>
      <c r="L340" s="192"/>
      <c r="M340" s="875"/>
      <c r="N340" s="192"/>
    </row>
    <row r="341" spans="1:14">
      <c r="A341" s="878" t="s">
        <v>63</v>
      </c>
      <c r="B341" s="875">
        <f>'4. חימום מים'!D434</f>
        <v>0</v>
      </c>
      <c r="C341" s="875">
        <f>'4. חימום מים'!F434</f>
        <v>0</v>
      </c>
      <c r="D341" s="875" t="str">
        <f>IF(B341=$A$38,$D$38,IF(B341=$A$39,$D$39,IF(B341=$A$40,$D$40,IF(B341=$A$41,$D$41,IF(B341=$A$42,$D$42,"0")))))</f>
        <v>0</v>
      </c>
      <c r="E341" s="875">
        <f>D341*C341</f>
        <v>0</v>
      </c>
      <c r="F341" s="875">
        <f>E341*$B$44</f>
        <v>0</v>
      </c>
      <c r="G341" s="875" t="str">
        <f>IF(B341=$A$48,$C$48,IF(B341=$A$49,$C$49,IF(B341=$A$50,$C$50,IF(B341=$A$51,$C$51,IF(B341=$A$52,$C$52,"0")))))</f>
        <v>0</v>
      </c>
      <c r="H341" s="875">
        <f>G341*C341</f>
        <v>0</v>
      </c>
      <c r="I341" s="891"/>
      <c r="J341" s="192"/>
      <c r="K341" s="875"/>
      <c r="L341" s="192"/>
      <c r="M341" s="875"/>
      <c r="N341" s="192"/>
    </row>
    <row r="342" spans="1:14">
      <c r="A342" s="878" t="s">
        <v>64</v>
      </c>
      <c r="B342" s="875">
        <f>'4. חימום מים'!D435</f>
        <v>0</v>
      </c>
      <c r="C342" s="875">
        <f>'4. חימום מים'!F435</f>
        <v>0</v>
      </c>
      <c r="D342" s="875" t="str">
        <f>IF(B342=$A$38,$D$38,IF(B342=$A$39,$D$39,IF(B342=$A$40,$D$40,IF(B342=$A$41,$D$41,IF(B342=$A$42,$D$42,"0")))))</f>
        <v>0</v>
      </c>
      <c r="E342" s="875">
        <f>D342*C342</f>
        <v>0</v>
      </c>
      <c r="F342" s="875">
        <f>E342*$B$44</f>
        <v>0</v>
      </c>
      <c r="G342" s="875" t="str">
        <f>IF(B342=$A$48,$C$48,IF(B342=$A$49,$C$49,IF(B342=$A$50,$C$50,IF(B342=$A$51,$C$51,IF(B342=$A$52,$C$52,"0")))))</f>
        <v>0</v>
      </c>
      <c r="H342" s="875">
        <f>G342*C342</f>
        <v>0</v>
      </c>
      <c r="I342" s="891"/>
      <c r="J342" s="192"/>
      <c r="K342" s="875"/>
      <c r="L342" s="192"/>
      <c r="M342" s="875"/>
      <c r="N342" s="192"/>
    </row>
    <row r="343" spans="1:14">
      <c r="B343" s="192"/>
      <c r="C343" s="192"/>
      <c r="E343" s="192"/>
      <c r="F343" s="192"/>
      <c r="G343" s="192"/>
      <c r="H343" s="578"/>
      <c r="I343" s="891"/>
      <c r="J343" s="192"/>
      <c r="K343" s="875"/>
      <c r="L343" s="192"/>
      <c r="M343" s="875"/>
      <c r="N343" s="192"/>
    </row>
    <row r="344" spans="1:14">
      <c r="A344" s="878" t="s">
        <v>289</v>
      </c>
      <c r="B344" s="875" t="s">
        <v>60</v>
      </c>
      <c r="C344" s="875">
        <f>'4. חימום מים'!B438*1000</f>
        <v>0</v>
      </c>
      <c r="D344" s="875"/>
      <c r="H344" s="578"/>
      <c r="I344" s="891"/>
      <c r="J344" s="192"/>
      <c r="K344" s="875"/>
      <c r="L344" s="192"/>
      <c r="M344" s="875"/>
      <c r="N344" s="192"/>
    </row>
    <row r="345" spans="1:14">
      <c r="A345" s="878" t="s">
        <v>290</v>
      </c>
      <c r="B345" s="875" t="s">
        <v>254</v>
      </c>
      <c r="C345" s="875">
        <f>'4. חימום מים'!D438-'4. חימום מים'!C438</f>
        <v>0</v>
      </c>
      <c r="D345" s="875"/>
      <c r="H345" s="578"/>
      <c r="I345" s="891"/>
      <c r="J345" s="192"/>
      <c r="K345" s="875"/>
      <c r="L345" s="192"/>
      <c r="M345" s="875"/>
      <c r="N345" s="192"/>
    </row>
    <row r="346" spans="1:14">
      <c r="B346" s="192"/>
      <c r="C346" s="192"/>
      <c r="E346" s="192"/>
      <c r="F346" s="192"/>
      <c r="G346" s="192"/>
      <c r="H346" s="578"/>
      <c r="I346" s="891"/>
      <c r="J346" s="192"/>
      <c r="K346" s="875"/>
      <c r="L346" s="192"/>
      <c r="M346" s="875"/>
      <c r="N346" s="192"/>
    </row>
    <row r="347" spans="1:14">
      <c r="A347" s="891" t="s">
        <v>265</v>
      </c>
      <c r="B347" s="875" t="s">
        <v>67</v>
      </c>
      <c r="C347" s="912">
        <f>C344*C345*$B$194</f>
        <v>0</v>
      </c>
      <c r="H347" s="578"/>
      <c r="I347" s="891"/>
      <c r="J347" s="192"/>
      <c r="K347" s="875"/>
      <c r="L347" s="192"/>
      <c r="M347" s="875"/>
      <c r="N347" s="192"/>
    </row>
    <row r="348" spans="1:14">
      <c r="A348" s="937" t="s">
        <v>209</v>
      </c>
      <c r="B348" s="914">
        <f>(H340+H341+H342)</f>
        <v>0</v>
      </c>
      <c r="C348" s="901"/>
      <c r="D348" s="891"/>
      <c r="G348" s="182"/>
      <c r="H348" s="578"/>
      <c r="I348" s="891"/>
      <c r="J348" s="192"/>
      <c r="K348" s="875"/>
      <c r="L348" s="192"/>
      <c r="M348" s="875"/>
      <c r="N348" s="192"/>
    </row>
    <row r="349" spans="1:14">
      <c r="A349" s="938" t="s">
        <v>460</v>
      </c>
      <c r="B349" s="914">
        <f>(F340+F341+F342)</f>
        <v>0</v>
      </c>
      <c r="C349" s="901"/>
      <c r="D349" s="891"/>
      <c r="G349" s="182"/>
      <c r="H349" s="578"/>
      <c r="I349" s="891"/>
      <c r="J349" s="192"/>
      <c r="K349" s="875"/>
      <c r="L349" s="192"/>
      <c r="M349" s="875"/>
      <c r="N349" s="192"/>
    </row>
    <row r="350" spans="1:14">
      <c r="A350" s="891"/>
      <c r="C350" s="934"/>
      <c r="H350" s="578"/>
      <c r="I350" s="891"/>
      <c r="J350" s="192"/>
      <c r="K350" s="875"/>
      <c r="L350" s="192"/>
      <c r="M350" s="875"/>
      <c r="N350" s="192"/>
    </row>
    <row r="351" spans="1:14">
      <c r="B351" s="192"/>
      <c r="C351" s="935"/>
      <c r="D351" s="875"/>
      <c r="H351" s="578"/>
      <c r="I351" s="891"/>
      <c r="J351" s="192"/>
      <c r="K351" s="875"/>
      <c r="L351" s="192"/>
      <c r="M351" s="875"/>
      <c r="N351" s="192"/>
    </row>
    <row r="352" spans="1:14" ht="18">
      <c r="A352" s="928" t="s">
        <v>294</v>
      </c>
      <c r="B352" s="371"/>
      <c r="C352" s="192"/>
      <c r="E352" s="192"/>
      <c r="F352" s="192"/>
      <c r="G352" s="192"/>
      <c r="H352" s="578"/>
      <c r="I352" s="891"/>
      <c r="J352" s="192"/>
      <c r="K352" s="875"/>
      <c r="L352" s="192"/>
      <c r="M352" s="875"/>
      <c r="N352" s="192"/>
    </row>
    <row r="353" spans="1:14">
      <c r="A353" s="878" t="s">
        <v>697</v>
      </c>
      <c r="B353" s="371"/>
      <c r="C353" s="371"/>
      <c r="D353" s="371"/>
      <c r="E353" s="371"/>
      <c r="F353" s="371"/>
      <c r="G353" s="371"/>
      <c r="H353" s="578"/>
      <c r="I353" s="891"/>
      <c r="J353" s="192"/>
      <c r="K353" s="875"/>
      <c r="L353" s="192"/>
      <c r="M353" s="875"/>
      <c r="N353" s="192"/>
    </row>
    <row r="354" spans="1:14">
      <c r="B354" s="371"/>
      <c r="C354" s="371"/>
      <c r="D354" s="371"/>
      <c r="E354" s="371"/>
      <c r="F354" s="371"/>
      <c r="G354" s="371"/>
      <c r="H354" s="578"/>
      <c r="I354" s="891"/>
      <c r="J354" s="943" t="s">
        <v>309</v>
      </c>
      <c r="K354" s="944"/>
      <c r="L354" s="944"/>
      <c r="M354" s="944"/>
      <c r="N354" s="192"/>
    </row>
    <row r="355" spans="1:14" ht="30">
      <c r="B355" s="192" t="s">
        <v>69</v>
      </c>
      <c r="C355" s="192" t="s">
        <v>114</v>
      </c>
      <c r="D355" s="192" t="s">
        <v>169</v>
      </c>
      <c r="E355" s="192" t="s">
        <v>168</v>
      </c>
      <c r="F355" s="578" t="s">
        <v>435</v>
      </c>
      <c r="G355" s="192" t="s">
        <v>81</v>
      </c>
      <c r="H355" s="192" t="s">
        <v>72</v>
      </c>
      <c r="I355" s="891"/>
      <c r="J355" s="943" t="s">
        <v>310</v>
      </c>
      <c r="K355" s="943" t="s">
        <v>311</v>
      </c>
      <c r="L355" s="943" t="s">
        <v>312</v>
      </c>
      <c r="M355" s="943" t="s">
        <v>189</v>
      </c>
      <c r="N355" s="192"/>
    </row>
    <row r="356" spans="1:14">
      <c r="A356" s="878" t="s">
        <v>62</v>
      </c>
      <c r="B356" s="893">
        <f>'4. חימום מים'!D42</f>
        <v>0</v>
      </c>
      <c r="C356" s="893">
        <f>'4. חימום מים'!F42</f>
        <v>0</v>
      </c>
      <c r="D356" s="875" t="str">
        <f>IF(B356=$A$38,$D$38,IF(B356=$A$39,$D$39,IF(B356=$A$40,$D$40,IF(B356=$A$41,$D$41,IF(B356=$A$42,$D$42,"0")))))</f>
        <v>0</v>
      </c>
      <c r="E356" s="875">
        <f>D356*C356</f>
        <v>0</v>
      </c>
      <c r="F356" s="875">
        <f>E356*$B$44</f>
        <v>0</v>
      </c>
      <c r="G356" s="875" t="str">
        <f>IF(B356=$A$48,$C$48,IF(B356=$A$49,$C$49,IF(B356=$A$50,$C$50,IF(B356=$A$51,$C$51,IF(B356=$A$52,$C$52,"0")))))</f>
        <v>0</v>
      </c>
      <c r="H356" s="875">
        <f>G356*C356</f>
        <v>0</v>
      </c>
      <c r="I356" s="891"/>
      <c r="J356" s="945" t="s">
        <v>58</v>
      </c>
      <c r="K356" s="930">
        <f>SUMIF($B$356:$B$358,J356,$C$356:$C$358)</f>
        <v>0</v>
      </c>
      <c r="L356" s="930">
        <f>IF($C$363&gt;0,K356/$C$363,0)</f>
        <v>0</v>
      </c>
      <c r="M356" s="946" t="s">
        <v>518</v>
      </c>
      <c r="N356" s="192"/>
    </row>
    <row r="357" spans="1:14">
      <c r="A357" s="878" t="s">
        <v>63</v>
      </c>
      <c r="B357" s="893">
        <f>'4. חימום מים'!D43</f>
        <v>0</v>
      </c>
      <c r="C357" s="893">
        <f>'4. חימום מים'!F43</f>
        <v>0</v>
      </c>
      <c r="D357" s="875" t="str">
        <f>IF(B357=$A$38,$D$38,IF(B357=$A$39,$D$39,IF(B357=$A$40,$D$40,IF(B357=$A$41,$D$41,IF(B357=$A$42,$D$42,"0")))))</f>
        <v>0</v>
      </c>
      <c r="E357" s="875">
        <f>D357*C357</f>
        <v>0</v>
      </c>
      <c r="F357" s="875">
        <f>E357*$B$44</f>
        <v>0</v>
      </c>
      <c r="G357" s="875" t="str">
        <f>IF(B357=$A$48,$C$48,IF(B357=$A$49,$C$49,IF(B357=$A$50,$C$50,IF(B357=$A$51,$C$51,IF(B357=$A$52,$C$52,"0")))))</f>
        <v>0</v>
      </c>
      <c r="H357" s="875">
        <f>G357*C357</f>
        <v>0</v>
      </c>
      <c r="I357" s="891"/>
      <c r="J357" s="945" t="s">
        <v>70</v>
      </c>
      <c r="K357" s="930">
        <f>SUMIF($B$356:$B$358,J357,$C$356:$C$358)</f>
        <v>0</v>
      </c>
      <c r="L357" s="930">
        <f>IF($C$363&gt;0,K357/$C$363,0)</f>
        <v>0</v>
      </c>
      <c r="M357" s="946" t="s">
        <v>515</v>
      </c>
      <c r="N357" s="192"/>
    </row>
    <row r="358" spans="1:14">
      <c r="A358" s="878" t="s">
        <v>64</v>
      </c>
      <c r="B358" s="893">
        <f>'4. חימום מים'!D44</f>
        <v>0</v>
      </c>
      <c r="C358" s="893">
        <f>'4. חימום מים'!F44</f>
        <v>0</v>
      </c>
      <c r="D358" s="875" t="str">
        <f>IF(B358=$A$38,$D$38,IF(B358=$A$39,$D$39,IF(B358=$A$40,$D$40,IF(B358=$A$41,$D$41,IF(B358=$A$42,$D$42,"0")))))</f>
        <v>0</v>
      </c>
      <c r="E358" s="875">
        <f>D358*C358</f>
        <v>0</v>
      </c>
      <c r="F358" s="875">
        <f>E358*$B$44</f>
        <v>0</v>
      </c>
      <c r="G358" s="875" t="str">
        <f>IF(B358=$A$48,$C$48,IF(B358=$A$49,$C$49,IF(B358=$A$50,$C$50,IF(B358=$A$51,$C$51,IF(B358=$A$52,$C$52,"0")))))</f>
        <v>0</v>
      </c>
      <c r="H358" s="875">
        <f>G358*C358</f>
        <v>0</v>
      </c>
      <c r="I358" s="891"/>
      <c r="J358" s="945" t="s">
        <v>56</v>
      </c>
      <c r="K358" s="930">
        <f>SUMIF($B$356:$B$358,J358,$C$356:$C$358)</f>
        <v>0</v>
      </c>
      <c r="L358" s="930">
        <f>IF($C$363&gt;0,K358/$C$363,0)</f>
        <v>0</v>
      </c>
      <c r="M358" s="946" t="s">
        <v>516</v>
      </c>
      <c r="N358" s="192"/>
    </row>
    <row r="359" spans="1:14">
      <c r="A359" s="875"/>
      <c r="C359" s="192"/>
      <c r="D359" s="875"/>
      <c r="H359" s="578"/>
      <c r="I359" s="891"/>
      <c r="J359" s="945" t="s">
        <v>59</v>
      </c>
      <c r="K359" s="930">
        <f>SUMIF($B$356:$B$358,J359,$C$356:$C$358)</f>
        <v>0</v>
      </c>
      <c r="L359" s="930">
        <f>IF($C$363&gt;0,K359/$C$363,0)</f>
        <v>0</v>
      </c>
      <c r="M359" s="946" t="s">
        <v>517</v>
      </c>
      <c r="N359" s="192"/>
    </row>
    <row r="360" spans="1:14">
      <c r="A360" s="878" t="s">
        <v>289</v>
      </c>
      <c r="B360" s="875" t="s">
        <v>60</v>
      </c>
      <c r="C360" s="875">
        <f>'4. חימום מים'!B47*1000</f>
        <v>0</v>
      </c>
      <c r="D360" s="875"/>
      <c r="H360" s="578"/>
      <c r="I360" s="891"/>
      <c r="J360" s="945" t="s">
        <v>57</v>
      </c>
      <c r="K360" s="930">
        <f>SUMIF($B$356:$B$358,J360,$C$356:$C$358)</f>
        <v>0</v>
      </c>
      <c r="L360" s="930">
        <f>IF($C$363&gt;0,K360/$C$363,0)</f>
        <v>0</v>
      </c>
      <c r="M360" s="946" t="s">
        <v>517</v>
      </c>
      <c r="N360" s="192"/>
    </row>
    <row r="361" spans="1:14">
      <c r="A361" s="878" t="s">
        <v>290</v>
      </c>
      <c r="B361" s="875" t="s">
        <v>254</v>
      </c>
      <c r="C361" s="875">
        <f>'4. חימום מים'!D47-'4. חימום מים'!C47</f>
        <v>0</v>
      </c>
      <c r="D361" s="875"/>
      <c r="H361" s="578"/>
      <c r="I361" s="891"/>
      <c r="J361" s="192"/>
      <c r="K361" s="875"/>
      <c r="L361" s="192"/>
      <c r="M361" s="875"/>
      <c r="N361" s="192"/>
    </row>
    <row r="362" spans="1:14">
      <c r="B362" s="192"/>
      <c r="C362" s="192"/>
      <c r="E362" s="192"/>
      <c r="F362" s="192"/>
      <c r="G362" s="192"/>
      <c r="H362" s="578"/>
      <c r="I362" s="891"/>
      <c r="J362" s="192"/>
      <c r="K362" s="875"/>
      <c r="L362" s="192"/>
      <c r="M362" s="875"/>
      <c r="N362" s="192"/>
    </row>
    <row r="363" spans="1:14">
      <c r="A363" s="891" t="s">
        <v>265</v>
      </c>
      <c r="B363" s="875" t="s">
        <v>67</v>
      </c>
      <c r="C363" s="881">
        <f>C361*C360*$B$194</f>
        <v>0</v>
      </c>
      <c r="D363" s="875"/>
      <c r="H363" s="578"/>
      <c r="I363" s="891"/>
      <c r="J363" s="192"/>
      <c r="K363" s="875"/>
      <c r="L363" s="192"/>
      <c r="M363" s="875"/>
      <c r="N363" s="192"/>
    </row>
    <row r="364" spans="1:14">
      <c r="A364" s="878" t="s">
        <v>704</v>
      </c>
      <c r="B364" s="875">
        <f>IF(H356=0,0,(H356+H357+H358)/C363)</f>
        <v>0</v>
      </c>
      <c r="C364" s="901" t="s">
        <v>266</v>
      </c>
      <c r="D364" s="875"/>
      <c r="H364" s="578"/>
      <c r="I364" s="891"/>
      <c r="J364" s="192"/>
      <c r="K364" s="875"/>
      <c r="L364" s="192"/>
      <c r="M364" s="875"/>
      <c r="N364" s="192"/>
    </row>
    <row r="365" spans="1:14">
      <c r="A365" s="891" t="s">
        <v>651</v>
      </c>
      <c r="B365" s="875">
        <f>B364*C379</f>
        <v>0</v>
      </c>
      <c r="C365" s="901" t="s">
        <v>267</v>
      </c>
      <c r="D365" s="875"/>
      <c r="H365" s="578"/>
      <c r="I365" s="891"/>
      <c r="J365" s="192"/>
      <c r="K365" s="875"/>
      <c r="L365" s="192"/>
      <c r="M365" s="875"/>
      <c r="N365" s="192"/>
    </row>
    <row r="366" spans="1:14">
      <c r="A366" s="891"/>
      <c r="C366" s="901"/>
      <c r="D366" s="875"/>
      <c r="H366" s="578"/>
      <c r="I366" s="891"/>
      <c r="J366" s="192"/>
      <c r="K366" s="875"/>
      <c r="L366" s="192"/>
      <c r="M366" s="875"/>
      <c r="N366" s="192"/>
    </row>
    <row r="367" spans="1:14">
      <c r="A367" s="891" t="s">
        <v>705</v>
      </c>
      <c r="B367" s="875">
        <f>IF(F356=0,0,(F356+F357+F358)/C363)</f>
        <v>0</v>
      </c>
      <c r="C367" s="901"/>
      <c r="D367" s="875"/>
      <c r="H367" s="578"/>
      <c r="I367" s="891"/>
      <c r="J367" s="192"/>
      <c r="K367" s="875"/>
      <c r="L367" s="192"/>
      <c r="M367" s="875"/>
      <c r="N367" s="192"/>
    </row>
    <row r="368" spans="1:14">
      <c r="A368" s="891" t="s">
        <v>652</v>
      </c>
      <c r="B368" s="875">
        <f>B367*C379</f>
        <v>0</v>
      </c>
      <c r="C368" s="901"/>
      <c r="D368" s="875"/>
      <c r="H368" s="578"/>
      <c r="I368" s="891"/>
      <c r="J368" s="192"/>
      <c r="K368" s="875"/>
      <c r="L368" s="192"/>
      <c r="M368" s="875"/>
      <c r="N368" s="192"/>
    </row>
    <row r="369" spans="1:14">
      <c r="B369" s="192"/>
      <c r="C369" s="192"/>
      <c r="E369" s="192"/>
      <c r="F369" s="192"/>
      <c r="G369" s="192"/>
      <c r="H369" s="578"/>
      <c r="I369" s="891"/>
      <c r="J369" s="192"/>
      <c r="K369" s="875"/>
      <c r="L369" s="192"/>
      <c r="M369" s="875"/>
      <c r="N369" s="192"/>
    </row>
    <row r="370" spans="1:14">
      <c r="A370" s="878" t="s">
        <v>295</v>
      </c>
      <c r="D370" s="875"/>
      <c r="H370" s="578"/>
      <c r="I370" s="891"/>
      <c r="J370" s="192"/>
      <c r="K370" s="875"/>
      <c r="L370" s="192"/>
      <c r="M370" s="875"/>
      <c r="N370" s="192"/>
    </row>
    <row r="371" spans="1:14" ht="30">
      <c r="B371" s="192" t="s">
        <v>69</v>
      </c>
      <c r="C371" s="192" t="s">
        <v>114</v>
      </c>
      <c r="D371" s="192" t="s">
        <v>169</v>
      </c>
      <c r="E371" s="192" t="s">
        <v>168</v>
      </c>
      <c r="F371" s="578" t="s">
        <v>435</v>
      </c>
      <c r="G371" s="192" t="s">
        <v>81</v>
      </c>
      <c r="H371" s="192" t="s">
        <v>72</v>
      </c>
      <c r="I371" s="891"/>
      <c r="J371" s="192"/>
      <c r="K371" s="875"/>
      <c r="L371" s="192"/>
      <c r="M371" s="875"/>
      <c r="N371" s="192"/>
    </row>
    <row r="372" spans="1:14">
      <c r="A372" s="878" t="s">
        <v>62</v>
      </c>
      <c r="B372" s="875">
        <f>'4. חימום מים'!D96</f>
        <v>0</v>
      </c>
      <c r="C372" s="875">
        <f>'4. חימום מים'!F96</f>
        <v>0</v>
      </c>
      <c r="D372" s="875" t="str">
        <f>IF(B372=$A$38,$D$38,IF(B372=$A$39,$D$39,IF(B372=$A$40,$D$40,IF(B372=$A$41,$D$41,IF(B372=$A$42,$D$42,"0")))))</f>
        <v>0</v>
      </c>
      <c r="E372" s="875">
        <f>D372*C372</f>
        <v>0</v>
      </c>
      <c r="F372" s="875">
        <f>E372*$B$44</f>
        <v>0</v>
      </c>
      <c r="G372" s="875" t="str">
        <f>IF(B372=$A$48,$C$48,IF(B372=$A$49,$C$49,IF(B372=$A$50,$C$50,IF(B372=$A$51,$C$51,IF(B372=$A$52,$C$52,"0")))))</f>
        <v>0</v>
      </c>
      <c r="H372" s="875">
        <f>G372*C372</f>
        <v>0</v>
      </c>
      <c r="I372" s="891"/>
      <c r="J372" s="192"/>
      <c r="K372" s="875"/>
      <c r="L372" s="192"/>
      <c r="M372" s="875"/>
      <c r="N372" s="192"/>
    </row>
    <row r="373" spans="1:14">
      <c r="A373" s="878" t="s">
        <v>63</v>
      </c>
      <c r="B373" s="875">
        <f>'4. חימום מים'!D97</f>
        <v>0</v>
      </c>
      <c r="C373" s="875">
        <f>'4. חימום מים'!F97</f>
        <v>0</v>
      </c>
      <c r="D373" s="875" t="str">
        <f>IF(B373=$A$38,$D$38,IF(B373=$A$39,$D$39,IF(B373=$A$40,$D$40,IF(B373=$A$41,$D$41,IF(B373=$A$42,$D$42,"0")))))</f>
        <v>0</v>
      </c>
      <c r="E373" s="875">
        <f>D373*C373</f>
        <v>0</v>
      </c>
      <c r="F373" s="875">
        <f>E373*$B$44</f>
        <v>0</v>
      </c>
      <c r="G373" s="875" t="str">
        <f>IF(B373=$A$48,$C$48,IF(B373=$A$49,$C$49,IF(B373=$A$50,$C$50,IF(B373=$A$51,$C$51,IF(B373=$A$52,$C$52,"0")))))</f>
        <v>0</v>
      </c>
      <c r="H373" s="875">
        <f>G373*C373</f>
        <v>0</v>
      </c>
      <c r="I373" s="891"/>
      <c r="J373" s="192"/>
      <c r="K373" s="875"/>
      <c r="L373" s="192"/>
      <c r="M373" s="875"/>
      <c r="N373" s="192"/>
    </row>
    <row r="374" spans="1:14">
      <c r="A374" s="878" t="s">
        <v>64</v>
      </c>
      <c r="B374" s="875">
        <f>'4. חימום מים'!D98</f>
        <v>0</v>
      </c>
      <c r="C374" s="875">
        <f>'4. חימום מים'!F98</f>
        <v>0</v>
      </c>
      <c r="D374" s="875" t="str">
        <f>IF(B374=$A$38,$D$38,IF(B374=$A$39,$D$39,IF(B374=$A$40,$D$40,IF(B374=$A$41,$D$41,IF(B374=$A$42,$D$42,"0")))))</f>
        <v>0</v>
      </c>
      <c r="E374" s="875">
        <f>D374*C374</f>
        <v>0</v>
      </c>
      <c r="F374" s="875">
        <f>E374*$B$44</f>
        <v>0</v>
      </c>
      <c r="G374" s="875" t="str">
        <f>IF(B374=$A$48,$C$48,IF(B374=$A$49,$C$49,IF(B374=$A$50,$C$50,IF(B374=$A$51,$C$51,IF(B374=$A$52,$C$52,"0")))))</f>
        <v>0</v>
      </c>
      <c r="H374" s="875">
        <f>G374*C374</f>
        <v>0</v>
      </c>
      <c r="I374" s="891"/>
      <c r="J374" s="192"/>
      <c r="K374" s="875"/>
      <c r="L374" s="192"/>
      <c r="M374" s="875"/>
      <c r="N374" s="192"/>
    </row>
    <row r="375" spans="1:14">
      <c r="B375" s="192"/>
      <c r="C375" s="192"/>
      <c r="E375" s="192"/>
      <c r="F375" s="192"/>
      <c r="G375" s="578"/>
      <c r="H375" s="891"/>
    </row>
    <row r="376" spans="1:14">
      <c r="A376" s="878" t="s">
        <v>289</v>
      </c>
      <c r="B376" s="875" t="s">
        <v>60</v>
      </c>
      <c r="C376" s="875">
        <f>'4. חימום מים'!B101*1000</f>
        <v>0</v>
      </c>
      <c r="D376" s="875"/>
      <c r="G376" s="578"/>
      <c r="H376" s="891"/>
    </row>
    <row r="377" spans="1:14">
      <c r="A377" s="878" t="s">
        <v>290</v>
      </c>
      <c r="B377" s="875" t="s">
        <v>254</v>
      </c>
      <c r="C377" s="875">
        <f>'4. חימום מים'!D101-'4. חימום מים'!C101</f>
        <v>0</v>
      </c>
      <c r="D377" s="875"/>
      <c r="G377" s="578"/>
      <c r="H377" s="891"/>
    </row>
    <row r="378" spans="1:14">
      <c r="B378" s="192"/>
      <c r="C378" s="192"/>
      <c r="E378" s="192"/>
      <c r="F378" s="192"/>
      <c r="G378" s="578"/>
      <c r="H378" s="891"/>
    </row>
    <row r="379" spans="1:14">
      <c r="A379" s="891" t="s">
        <v>265</v>
      </c>
      <c r="B379" s="875" t="s">
        <v>67</v>
      </c>
      <c r="C379" s="881">
        <f>C377*C376*$B$194</f>
        <v>0</v>
      </c>
      <c r="D379" s="192" t="s">
        <v>270</v>
      </c>
      <c r="E379" s="875" t="s">
        <v>269</v>
      </c>
      <c r="F379" s="875">
        <f>B365-C380</f>
        <v>0</v>
      </c>
      <c r="G379" s="578"/>
      <c r="H379" s="891"/>
    </row>
    <row r="380" spans="1:14" ht="30">
      <c r="A380" s="891" t="s">
        <v>268</v>
      </c>
      <c r="B380" s="875" t="s">
        <v>269</v>
      </c>
      <c r="C380" s="935">
        <f>H372+H373+H374</f>
        <v>0</v>
      </c>
      <c r="D380" s="892" t="s">
        <v>2600</v>
      </c>
      <c r="E380" s="875" t="s">
        <v>269</v>
      </c>
      <c r="F380" s="182">
        <f>F379*'1. פרטים כלליים ועלויות'!$D$53</f>
        <v>0</v>
      </c>
      <c r="G380" s="578"/>
      <c r="H380" s="891"/>
    </row>
    <row r="381" spans="1:14">
      <c r="A381" s="891"/>
      <c r="C381" s="935"/>
      <c r="D381" s="891"/>
      <c r="F381" s="182"/>
      <c r="G381" s="578"/>
      <c r="H381" s="891"/>
    </row>
    <row r="382" spans="1:14">
      <c r="A382" s="891" t="s">
        <v>271</v>
      </c>
      <c r="B382" s="875" t="s">
        <v>67</v>
      </c>
      <c r="C382" s="934">
        <f>F372+F373+F374</f>
        <v>0</v>
      </c>
      <c r="D382" s="192" t="s">
        <v>272</v>
      </c>
      <c r="E382" s="875" t="s">
        <v>67</v>
      </c>
      <c r="F382" s="875">
        <f>B368-C382</f>
        <v>0</v>
      </c>
      <c r="G382" s="578"/>
      <c r="H382" s="891"/>
    </row>
    <row r="383" spans="1:14" ht="30">
      <c r="A383" s="891"/>
      <c r="C383" s="935"/>
      <c r="D383" s="892" t="s">
        <v>2602</v>
      </c>
      <c r="E383" s="875" t="s">
        <v>67</v>
      </c>
      <c r="F383" s="182">
        <f>F382*'1. פרטים כלליים ועלויות'!$D$53</f>
        <v>0</v>
      </c>
      <c r="G383" s="578"/>
      <c r="H383" s="891"/>
    </row>
    <row r="384" spans="1:14">
      <c r="A384" s="891"/>
      <c r="C384" s="935"/>
      <c r="D384" s="891"/>
      <c r="F384" s="182"/>
      <c r="G384" s="578"/>
      <c r="H384" s="891"/>
    </row>
    <row r="385" spans="1:14" ht="30">
      <c r="A385" s="192" t="s">
        <v>69</v>
      </c>
      <c r="B385" s="578" t="s">
        <v>146</v>
      </c>
      <c r="C385" s="192" t="s">
        <v>649</v>
      </c>
      <c r="D385" s="936" t="s">
        <v>650</v>
      </c>
      <c r="E385" s="578" t="s">
        <v>144</v>
      </c>
      <c r="F385" s="192" t="s">
        <v>145</v>
      </c>
      <c r="G385" s="192" t="s">
        <v>148</v>
      </c>
      <c r="M385" s="875"/>
    </row>
    <row r="386" spans="1:14">
      <c r="A386" s="875" t="s">
        <v>56</v>
      </c>
      <c r="B386" s="875" t="s">
        <v>67</v>
      </c>
      <c r="C386" s="900">
        <f>B368</f>
        <v>0</v>
      </c>
      <c r="D386" s="886">
        <f>B367</f>
        <v>0</v>
      </c>
      <c r="E386" s="875">
        <f>C382</f>
        <v>0</v>
      </c>
      <c r="F386" s="875">
        <f>C386-E386</f>
        <v>0</v>
      </c>
      <c r="G386" s="927">
        <f>IF(F386=0,0,F386/C386)</f>
        <v>0</v>
      </c>
      <c r="M386" s="875"/>
    </row>
    <row r="387" spans="1:14">
      <c r="A387" s="875"/>
      <c r="C387" s="900"/>
      <c r="D387" s="886"/>
      <c r="G387" s="927"/>
      <c r="M387" s="875"/>
    </row>
    <row r="388" spans="1:14">
      <c r="A388" s="891" t="s">
        <v>470</v>
      </c>
      <c r="C388" s="934"/>
      <c r="G388" s="578"/>
      <c r="H388" s="891"/>
    </row>
    <row r="389" spans="1:14" ht="30">
      <c r="B389" s="192" t="s">
        <v>69</v>
      </c>
      <c r="C389" s="192" t="s">
        <v>114</v>
      </c>
      <c r="D389" s="192" t="s">
        <v>169</v>
      </c>
      <c r="E389" s="192" t="s">
        <v>168</v>
      </c>
      <c r="F389" s="578" t="s">
        <v>435</v>
      </c>
      <c r="G389" s="192" t="s">
        <v>81</v>
      </c>
      <c r="H389" s="192" t="s">
        <v>72</v>
      </c>
      <c r="I389" s="891"/>
      <c r="J389" s="192"/>
      <c r="K389" s="875"/>
      <c r="L389" s="192"/>
      <c r="M389" s="875"/>
      <c r="N389" s="192"/>
    </row>
    <row r="390" spans="1:14">
      <c r="A390" s="878" t="s">
        <v>62</v>
      </c>
      <c r="B390" s="875">
        <f>'4. חימום מים'!D255</f>
        <v>0</v>
      </c>
      <c r="C390" s="875">
        <f>'4. חימום מים'!F255</f>
        <v>0</v>
      </c>
      <c r="D390" s="875" t="str">
        <f>IF(B390=$A$38,$D$38,IF(B390=$A$39,$D$39,IF(B390=$A$40,$D$40,IF(B390=$A$41,$D$41,IF(B390=$A$42,$D$42,"0")))))</f>
        <v>0</v>
      </c>
      <c r="E390" s="875">
        <f>D390*C390</f>
        <v>0</v>
      </c>
      <c r="F390" s="875">
        <f>E390*$B$44</f>
        <v>0</v>
      </c>
      <c r="G390" s="875" t="str">
        <f>IF(B390=$A$48,$C$48,IF(B390=$A$49,$C$49,IF(B390=$A$50,$C$50,IF(B390=$A$51,$C$51,IF(B390=$A$52,$C$52,"0")))))</f>
        <v>0</v>
      </c>
      <c r="H390" s="875">
        <f>G390*C390</f>
        <v>0</v>
      </c>
      <c r="I390" s="891"/>
      <c r="J390" s="192"/>
      <c r="K390" s="875"/>
      <c r="L390" s="192"/>
      <c r="M390" s="875"/>
      <c r="N390" s="192"/>
    </row>
    <row r="391" spans="1:14">
      <c r="A391" s="878" t="s">
        <v>63</v>
      </c>
      <c r="B391" s="875">
        <f>'4. חימום מים'!D256</f>
        <v>0</v>
      </c>
      <c r="C391" s="875">
        <f>'4. חימום מים'!F256</f>
        <v>0</v>
      </c>
      <c r="D391" s="875" t="str">
        <f>IF(B391=$A$38,$D$38,IF(B391=$A$39,$D$39,IF(B391=$A$40,$D$40,IF(B391=$A$41,$D$41,IF(B391=$A$42,$D$42,"0")))))</f>
        <v>0</v>
      </c>
      <c r="E391" s="875">
        <f>D391*C391</f>
        <v>0</v>
      </c>
      <c r="F391" s="875">
        <f>E391*$B$44</f>
        <v>0</v>
      </c>
      <c r="G391" s="875" t="str">
        <f>IF(B391=$A$48,$C$48,IF(B391=$A$49,$C$49,IF(B391=$A$50,$C$50,IF(B391=$A$51,$C$51,IF(B391=$A$52,$C$52,"0")))))</f>
        <v>0</v>
      </c>
      <c r="H391" s="875">
        <f>G391*C391</f>
        <v>0</v>
      </c>
      <c r="I391" s="891"/>
      <c r="J391" s="192"/>
      <c r="K391" s="875"/>
      <c r="L391" s="192"/>
      <c r="M391" s="875"/>
      <c r="N391" s="192"/>
    </row>
    <row r="392" spans="1:14">
      <c r="A392" s="878" t="s">
        <v>64</v>
      </c>
      <c r="B392" s="875">
        <f>'4. חימום מים'!D257</f>
        <v>0</v>
      </c>
      <c r="C392" s="875">
        <f>'4. חימום מים'!F257</f>
        <v>0</v>
      </c>
      <c r="D392" s="875" t="str">
        <f>IF(B392=$A$38,$D$38,IF(B392=$A$39,$D$39,IF(B392=$A$40,$D$40,IF(B392=$A$41,$D$41,IF(B392=$A$42,$D$42,"0")))))</f>
        <v>0</v>
      </c>
      <c r="E392" s="875">
        <f>D392*C392</f>
        <v>0</v>
      </c>
      <c r="F392" s="875">
        <f>E392*$B$44</f>
        <v>0</v>
      </c>
      <c r="G392" s="875" t="str">
        <f>IF(B392=$A$48,$C$48,IF(B392=$A$49,$C$49,IF(B392=$A$50,$C$50,IF(B392=$A$51,$C$51,IF(B392=$A$52,$C$52,"0")))))</f>
        <v>0</v>
      </c>
      <c r="H392" s="875">
        <f>G392*C392</f>
        <v>0</v>
      </c>
      <c r="I392" s="891"/>
      <c r="J392" s="192"/>
      <c r="K392" s="875"/>
      <c r="L392" s="192"/>
      <c r="M392" s="875"/>
      <c r="N392" s="192"/>
    </row>
    <row r="393" spans="1:14">
      <c r="B393" s="192"/>
      <c r="C393" s="192"/>
      <c r="E393" s="192"/>
      <c r="F393" s="192"/>
      <c r="G393" s="192"/>
      <c r="H393" s="578"/>
      <c r="I393" s="891"/>
      <c r="J393" s="192"/>
      <c r="K393" s="875"/>
      <c r="L393" s="192"/>
      <c r="M393" s="875"/>
      <c r="N393" s="192"/>
    </row>
    <row r="394" spans="1:14">
      <c r="A394" s="878" t="s">
        <v>289</v>
      </c>
      <c r="B394" s="875" t="s">
        <v>60</v>
      </c>
      <c r="C394" s="875">
        <f>'4. חימום מים'!B260*1000</f>
        <v>0</v>
      </c>
      <c r="D394" s="875"/>
      <c r="H394" s="578"/>
      <c r="I394" s="891"/>
      <c r="J394" s="192"/>
      <c r="K394" s="875"/>
      <c r="L394" s="192"/>
      <c r="M394" s="875"/>
      <c r="N394" s="192"/>
    </row>
    <row r="395" spans="1:14">
      <c r="A395" s="878" t="s">
        <v>290</v>
      </c>
      <c r="B395" s="875" t="s">
        <v>254</v>
      </c>
      <c r="C395" s="875">
        <f>'4. חימום מים'!D260-'4. חימום מים'!C260</f>
        <v>0</v>
      </c>
      <c r="D395" s="875"/>
      <c r="H395" s="578"/>
      <c r="I395" s="891"/>
      <c r="J395" s="192"/>
      <c r="K395" s="875"/>
      <c r="L395" s="192"/>
      <c r="M395" s="875"/>
      <c r="N395" s="192"/>
    </row>
    <row r="396" spans="1:14">
      <c r="B396" s="192"/>
      <c r="C396" s="192"/>
      <c r="E396" s="192"/>
      <c r="F396" s="192"/>
      <c r="G396" s="192"/>
      <c r="H396" s="578"/>
      <c r="I396" s="891"/>
      <c r="J396" s="192"/>
      <c r="K396" s="875"/>
      <c r="L396" s="192"/>
      <c r="M396" s="875"/>
      <c r="N396" s="192"/>
    </row>
    <row r="397" spans="1:14">
      <c r="A397" s="891" t="s">
        <v>265</v>
      </c>
      <c r="B397" s="875" t="s">
        <v>67</v>
      </c>
      <c r="C397" s="912">
        <f>C394*C395*$B$194</f>
        <v>0</v>
      </c>
      <c r="H397" s="578"/>
      <c r="I397" s="891"/>
      <c r="J397" s="192"/>
      <c r="K397" s="875"/>
      <c r="L397" s="192"/>
      <c r="M397" s="875"/>
      <c r="N397" s="192"/>
    </row>
    <row r="398" spans="1:14">
      <c r="A398" s="937" t="s">
        <v>209</v>
      </c>
      <c r="B398" s="914">
        <f>(H390+H391+H392)</f>
        <v>0</v>
      </c>
      <c r="C398" s="901"/>
      <c r="D398" s="891"/>
      <c r="G398" s="182"/>
      <c r="H398" s="578"/>
      <c r="I398" s="891"/>
      <c r="J398" s="192"/>
      <c r="K398" s="875"/>
      <c r="L398" s="192"/>
      <c r="M398" s="875"/>
      <c r="N398" s="192"/>
    </row>
    <row r="399" spans="1:14">
      <c r="A399" s="938" t="s">
        <v>460</v>
      </c>
      <c r="B399" s="914">
        <f>(F390+F391+F392)</f>
        <v>0</v>
      </c>
      <c r="C399" s="901"/>
      <c r="D399" s="891"/>
      <c r="G399" s="182"/>
      <c r="H399" s="578"/>
      <c r="I399" s="891"/>
      <c r="J399" s="192"/>
      <c r="K399" s="875"/>
      <c r="L399" s="192"/>
      <c r="M399" s="875"/>
      <c r="N399" s="192"/>
    </row>
    <row r="400" spans="1:14">
      <c r="A400" s="891"/>
      <c r="C400" s="901"/>
      <c r="D400" s="891"/>
      <c r="G400" s="182"/>
      <c r="H400" s="578"/>
      <c r="I400" s="891"/>
      <c r="J400" s="192"/>
      <c r="K400" s="875"/>
      <c r="L400" s="192"/>
      <c r="M400" s="875"/>
      <c r="N400" s="192"/>
    </row>
    <row r="401" spans="1:14">
      <c r="A401" s="891" t="s">
        <v>471</v>
      </c>
      <c r="C401" s="934"/>
      <c r="H401" s="578"/>
      <c r="I401" s="891"/>
      <c r="J401" s="192"/>
      <c r="K401" s="875"/>
      <c r="L401" s="192"/>
      <c r="M401" s="875"/>
      <c r="N401" s="192"/>
    </row>
    <row r="402" spans="1:14" ht="30">
      <c r="B402" s="192" t="s">
        <v>69</v>
      </c>
      <c r="C402" s="192" t="s">
        <v>114</v>
      </c>
      <c r="D402" s="192" t="s">
        <v>169</v>
      </c>
      <c r="E402" s="192" t="s">
        <v>168</v>
      </c>
      <c r="F402" s="578" t="s">
        <v>435</v>
      </c>
      <c r="G402" s="192" t="s">
        <v>81</v>
      </c>
      <c r="H402" s="192" t="s">
        <v>72</v>
      </c>
      <c r="I402" s="891"/>
      <c r="J402" s="192"/>
      <c r="K402" s="875"/>
      <c r="L402" s="192"/>
      <c r="M402" s="875"/>
      <c r="N402" s="192"/>
    </row>
    <row r="403" spans="1:14">
      <c r="A403" s="878" t="s">
        <v>62</v>
      </c>
      <c r="B403" s="875">
        <f>'4. חימום מים'!D348</f>
        <v>0</v>
      </c>
      <c r="C403" s="875">
        <f>'4. חימום מים'!F348</f>
        <v>0</v>
      </c>
      <c r="D403" s="875" t="str">
        <f>IF(B403=$A$38,$D$38,IF(B403=$A$39,$D$39,IF(B403=$A$40,$D$40,IF(B403=$A$41,$D$41,IF(B403=$A$42,$D$42,"0")))))</f>
        <v>0</v>
      </c>
      <c r="E403" s="875">
        <f>D403*C403</f>
        <v>0</v>
      </c>
      <c r="F403" s="875">
        <f>E403*$B$44</f>
        <v>0</v>
      </c>
      <c r="G403" s="875" t="str">
        <f>IF(B403=$A$48,$C$48,IF(B403=$A$49,$C$49,IF(B403=$A$50,$C$50,IF(B403=$A$51,$C$51,IF(B403=$A$52,$C$52,"0")))))</f>
        <v>0</v>
      </c>
      <c r="H403" s="875">
        <f>G403*C403</f>
        <v>0</v>
      </c>
      <c r="I403" s="891"/>
      <c r="J403" s="192"/>
      <c r="K403" s="875"/>
      <c r="L403" s="192"/>
      <c r="M403" s="875"/>
      <c r="N403" s="192"/>
    </row>
    <row r="404" spans="1:14">
      <c r="A404" s="878" t="s">
        <v>63</v>
      </c>
      <c r="B404" s="875">
        <f>'4. חימום מים'!D349</f>
        <v>0</v>
      </c>
      <c r="C404" s="875">
        <f>'4. חימום מים'!F349</f>
        <v>0</v>
      </c>
      <c r="D404" s="875" t="str">
        <f>IF(B404=$A$38,$D$38,IF(B404=$A$39,$D$39,IF(B404=$A$40,$D$40,IF(B404=$A$41,$D$41,IF(B404=$A$42,$D$42,"0")))))</f>
        <v>0</v>
      </c>
      <c r="E404" s="875">
        <f>D404*C404</f>
        <v>0</v>
      </c>
      <c r="F404" s="875">
        <f>E404*$B$44</f>
        <v>0</v>
      </c>
      <c r="G404" s="875" t="str">
        <f>IF(B404=$A$48,$C$48,IF(B404=$A$49,$C$49,IF(B404=$A$50,$C$50,IF(B404=$A$51,$C$51,IF(B404=$A$52,$C$52,"0")))))</f>
        <v>0</v>
      </c>
      <c r="H404" s="875">
        <f>G404*C404</f>
        <v>0</v>
      </c>
      <c r="I404" s="891"/>
      <c r="J404" s="192"/>
      <c r="K404" s="875"/>
      <c r="L404" s="192"/>
      <c r="M404" s="875"/>
      <c r="N404" s="192"/>
    </row>
    <row r="405" spans="1:14">
      <c r="A405" s="878" t="s">
        <v>64</v>
      </c>
      <c r="B405" s="875">
        <f>'4. חימום מים'!D350</f>
        <v>0</v>
      </c>
      <c r="C405" s="875">
        <f>'4. חימום מים'!F350</f>
        <v>0</v>
      </c>
      <c r="D405" s="875" t="str">
        <f>IF(B405=$A$38,$D$38,IF(B405=$A$39,$D$39,IF(B405=$A$40,$D$40,IF(B405=$A$41,$D$41,IF(B405=$A$42,$D$42,"0")))))</f>
        <v>0</v>
      </c>
      <c r="E405" s="875">
        <f>D405*C405</f>
        <v>0</v>
      </c>
      <c r="F405" s="875">
        <f>E405*$B$44</f>
        <v>0</v>
      </c>
      <c r="G405" s="875" t="str">
        <f>IF(B405=$A$48,$C$48,IF(B405=$A$49,$C$49,IF(B405=$A$50,$C$50,IF(B405=$A$51,$C$51,IF(B405=$A$52,$C$52,"0")))))</f>
        <v>0</v>
      </c>
      <c r="H405" s="875">
        <f>G405*C405</f>
        <v>0</v>
      </c>
      <c r="I405" s="891"/>
      <c r="J405" s="192"/>
      <c r="K405" s="875"/>
      <c r="L405" s="192"/>
      <c r="M405" s="875"/>
      <c r="N405" s="192"/>
    </row>
    <row r="406" spans="1:14">
      <c r="B406" s="192"/>
      <c r="C406" s="192"/>
      <c r="E406" s="192"/>
      <c r="F406" s="192"/>
      <c r="G406" s="192"/>
      <c r="H406" s="578"/>
      <c r="I406" s="891"/>
      <c r="J406" s="192"/>
      <c r="K406" s="875"/>
      <c r="L406" s="192"/>
      <c r="M406" s="875"/>
      <c r="N406" s="192"/>
    </row>
    <row r="407" spans="1:14">
      <c r="A407" s="878" t="s">
        <v>289</v>
      </c>
      <c r="B407" s="875" t="s">
        <v>60</v>
      </c>
      <c r="C407" s="875">
        <f>'4. חימום מים'!B353*1000</f>
        <v>0</v>
      </c>
      <c r="D407" s="875"/>
      <c r="H407" s="578"/>
      <c r="I407" s="891"/>
      <c r="J407" s="192"/>
      <c r="K407" s="875"/>
      <c r="L407" s="192"/>
      <c r="M407" s="875"/>
      <c r="N407" s="192"/>
    </row>
    <row r="408" spans="1:14">
      <c r="A408" s="878" t="s">
        <v>290</v>
      </c>
      <c r="B408" s="875" t="s">
        <v>254</v>
      </c>
      <c r="C408" s="875">
        <f>'4. חימום מים'!D353-'4. חימום מים'!C353</f>
        <v>0</v>
      </c>
      <c r="D408" s="875"/>
      <c r="H408" s="578"/>
      <c r="I408" s="891"/>
      <c r="J408" s="192"/>
      <c r="K408" s="875"/>
      <c r="L408" s="192"/>
      <c r="M408" s="875"/>
      <c r="N408" s="192"/>
    </row>
    <row r="409" spans="1:14">
      <c r="B409" s="192"/>
      <c r="C409" s="192"/>
      <c r="E409" s="192"/>
      <c r="F409" s="192"/>
      <c r="G409" s="192"/>
      <c r="H409" s="578"/>
      <c r="I409" s="891"/>
      <c r="J409" s="192"/>
      <c r="K409" s="875"/>
      <c r="L409" s="192"/>
      <c r="M409" s="875"/>
      <c r="N409" s="192"/>
    </row>
    <row r="410" spans="1:14">
      <c r="A410" s="891" t="s">
        <v>265</v>
      </c>
      <c r="B410" s="875" t="s">
        <v>67</v>
      </c>
      <c r="C410" s="912">
        <f>C407*C408*$B$194</f>
        <v>0</v>
      </c>
      <c r="H410" s="578"/>
      <c r="I410" s="891"/>
      <c r="J410" s="192"/>
      <c r="K410" s="875"/>
      <c r="L410" s="192"/>
      <c r="M410" s="875"/>
      <c r="N410" s="192"/>
    </row>
    <row r="411" spans="1:14">
      <c r="A411" s="937" t="s">
        <v>209</v>
      </c>
      <c r="B411" s="914">
        <f>(H403+H404+H405)</f>
        <v>0</v>
      </c>
      <c r="C411" s="901"/>
      <c r="D411" s="891"/>
      <c r="G411" s="182"/>
      <c r="H411" s="578"/>
      <c r="I411" s="891"/>
      <c r="J411" s="192"/>
      <c r="K411" s="875"/>
      <c r="L411" s="192"/>
      <c r="M411" s="875"/>
      <c r="N411" s="192"/>
    </row>
    <row r="412" spans="1:14">
      <c r="A412" s="938" t="s">
        <v>460</v>
      </c>
      <c r="B412" s="914">
        <f>(F403+F404+F405)</f>
        <v>0</v>
      </c>
      <c r="C412" s="901"/>
      <c r="D412" s="891"/>
      <c r="G412" s="182"/>
      <c r="H412" s="578"/>
      <c r="I412" s="891"/>
      <c r="J412" s="192"/>
      <c r="K412" s="875"/>
      <c r="L412" s="192"/>
      <c r="M412" s="875"/>
      <c r="N412" s="192"/>
    </row>
    <row r="413" spans="1:14">
      <c r="A413" s="891"/>
      <c r="C413" s="901"/>
      <c r="D413" s="891"/>
      <c r="G413" s="182"/>
      <c r="H413" s="578"/>
      <c r="I413" s="891"/>
      <c r="J413" s="192"/>
      <c r="K413" s="875"/>
      <c r="L413" s="192"/>
      <c r="M413" s="875"/>
      <c r="N413" s="192"/>
    </row>
    <row r="414" spans="1:14">
      <c r="A414" s="891" t="s">
        <v>472</v>
      </c>
      <c r="C414" s="934"/>
      <c r="H414" s="578"/>
      <c r="I414" s="891"/>
      <c r="J414" s="192"/>
      <c r="K414" s="875"/>
      <c r="L414" s="192"/>
      <c r="M414" s="875"/>
      <c r="N414" s="192"/>
    </row>
    <row r="415" spans="1:14" ht="30">
      <c r="B415" s="192" t="s">
        <v>69</v>
      </c>
      <c r="C415" s="192" t="s">
        <v>114</v>
      </c>
      <c r="D415" s="192" t="s">
        <v>169</v>
      </c>
      <c r="E415" s="192" t="s">
        <v>168</v>
      </c>
      <c r="F415" s="578" t="s">
        <v>435</v>
      </c>
      <c r="G415" s="192" t="s">
        <v>81</v>
      </c>
      <c r="H415" s="192" t="s">
        <v>72</v>
      </c>
      <c r="I415" s="891"/>
      <c r="J415" s="192"/>
      <c r="K415" s="875"/>
      <c r="L415" s="192"/>
      <c r="M415" s="875"/>
      <c r="N415" s="192"/>
    </row>
    <row r="416" spans="1:14">
      <c r="A416" s="878" t="s">
        <v>62</v>
      </c>
      <c r="B416" s="875">
        <f>'4. חימום מים'!D441</f>
        <v>0</v>
      </c>
      <c r="C416" s="875">
        <f>'4. חימום מים'!F441</f>
        <v>0</v>
      </c>
      <c r="D416" s="875" t="str">
        <f>IF(B416=$A$38,$D$38,IF(B416=$A$39,$D$39,IF(B416=$A$40,$D$40,IF(B416=$A$41,$D$41,IF(B416=$A$42,$D$42,"0")))))</f>
        <v>0</v>
      </c>
      <c r="E416" s="875">
        <f>D416*C416</f>
        <v>0</v>
      </c>
      <c r="F416" s="875">
        <f>E416*$B$44</f>
        <v>0</v>
      </c>
      <c r="G416" s="875" t="str">
        <f>IF(B416=$A$48,$C$48,IF(B416=$A$49,$C$49,IF(B416=$A$50,$C$50,IF(B416=$A$51,$C$51,IF(B416=$A$52,$C$52,"0")))))</f>
        <v>0</v>
      </c>
      <c r="H416" s="875">
        <f>G416*C416</f>
        <v>0</v>
      </c>
      <c r="I416" s="891"/>
      <c r="J416" s="192"/>
      <c r="K416" s="875"/>
      <c r="L416" s="192"/>
      <c r="M416" s="875"/>
      <c r="N416" s="192"/>
    </row>
    <row r="417" spans="1:14">
      <c r="A417" s="878" t="s">
        <v>63</v>
      </c>
      <c r="B417" s="875">
        <f>'4. חימום מים'!D442</f>
        <v>0</v>
      </c>
      <c r="C417" s="875">
        <f>'4. חימום מים'!F442</f>
        <v>0</v>
      </c>
      <c r="D417" s="875" t="str">
        <f>IF(B417=$A$38,$D$38,IF(B417=$A$39,$D$39,IF(B417=$A$40,$D$40,IF(B417=$A$41,$D$41,IF(B417=$A$42,$D$42,"0")))))</f>
        <v>0</v>
      </c>
      <c r="E417" s="875">
        <f>D417*C417</f>
        <v>0</v>
      </c>
      <c r="F417" s="875">
        <f>E417*$B$44</f>
        <v>0</v>
      </c>
      <c r="G417" s="875" t="str">
        <f>IF(B417=$A$48,$C$48,IF(B417=$A$49,$C$49,IF(B417=$A$50,$C$50,IF(B417=$A$51,$C$51,IF(B417=$A$52,$C$52,"0")))))</f>
        <v>0</v>
      </c>
      <c r="H417" s="875">
        <f>G417*C417</f>
        <v>0</v>
      </c>
      <c r="I417" s="891"/>
      <c r="J417" s="192"/>
      <c r="K417" s="875"/>
      <c r="L417" s="192"/>
      <c r="M417" s="875"/>
      <c r="N417" s="192"/>
    </row>
    <row r="418" spans="1:14">
      <c r="A418" s="878" t="s">
        <v>64</v>
      </c>
      <c r="B418" s="875">
        <f>'4. חימום מים'!D443</f>
        <v>0</v>
      </c>
      <c r="C418" s="875">
        <f>'4. חימום מים'!F443</f>
        <v>0</v>
      </c>
      <c r="D418" s="875" t="str">
        <f>IF(B418=$A$38,$D$38,IF(B418=$A$39,$D$39,IF(B418=$A$40,$D$40,IF(B418=$A$41,$D$41,IF(B418=$A$42,$D$42,"0")))))</f>
        <v>0</v>
      </c>
      <c r="E418" s="875">
        <f>D418*C418</f>
        <v>0</v>
      </c>
      <c r="F418" s="875">
        <f>E418*$B$44</f>
        <v>0</v>
      </c>
      <c r="G418" s="875" t="str">
        <f>IF(B418=$A$48,$C$48,IF(B418=$A$49,$C$49,IF(B418=$A$50,$C$50,IF(B418=$A$51,$C$51,IF(B418=$A$52,$C$52,"0")))))</f>
        <v>0</v>
      </c>
      <c r="H418" s="875">
        <f>G418*C418</f>
        <v>0</v>
      </c>
      <c r="I418" s="891"/>
      <c r="J418" s="192"/>
      <c r="K418" s="875"/>
      <c r="L418" s="192"/>
      <c r="M418" s="875"/>
      <c r="N418" s="192"/>
    </row>
    <row r="419" spans="1:14">
      <c r="B419" s="192"/>
      <c r="C419" s="192"/>
      <c r="E419" s="192"/>
      <c r="F419" s="192"/>
      <c r="G419" s="192"/>
      <c r="H419" s="578"/>
      <c r="I419" s="891"/>
      <c r="J419" s="192"/>
      <c r="K419" s="875"/>
      <c r="L419" s="192"/>
      <c r="M419" s="875"/>
      <c r="N419" s="192"/>
    </row>
    <row r="420" spans="1:14">
      <c r="A420" s="878" t="s">
        <v>289</v>
      </c>
      <c r="B420" s="875" t="s">
        <v>60</v>
      </c>
      <c r="C420" s="875">
        <f>'4. חימום מים'!B446*1000</f>
        <v>0</v>
      </c>
      <c r="D420" s="875"/>
      <c r="H420" s="578"/>
      <c r="I420" s="891"/>
      <c r="J420" s="192"/>
      <c r="K420" s="875"/>
      <c r="L420" s="192"/>
      <c r="M420" s="875"/>
      <c r="N420" s="192"/>
    </row>
    <row r="421" spans="1:14">
      <c r="A421" s="878" t="s">
        <v>290</v>
      </c>
      <c r="B421" s="875" t="s">
        <v>254</v>
      </c>
      <c r="C421" s="875">
        <f>'4. חימום מים'!D446-'4. חימום מים'!C446</f>
        <v>0</v>
      </c>
      <c r="D421" s="875"/>
      <c r="H421" s="578"/>
      <c r="I421" s="891"/>
      <c r="J421" s="192"/>
      <c r="K421" s="875"/>
      <c r="L421" s="192"/>
      <c r="M421" s="875"/>
      <c r="N421" s="192"/>
    </row>
    <row r="422" spans="1:14">
      <c r="B422" s="192"/>
      <c r="C422" s="192"/>
      <c r="E422" s="192"/>
      <c r="F422" s="192"/>
      <c r="G422" s="192"/>
      <c r="H422" s="578"/>
      <c r="I422" s="891"/>
      <c r="J422" s="192"/>
      <c r="K422" s="875"/>
      <c r="L422" s="192"/>
      <c r="M422" s="875"/>
      <c r="N422" s="192"/>
    </row>
    <row r="423" spans="1:14">
      <c r="A423" s="891" t="s">
        <v>265</v>
      </c>
      <c r="B423" s="875" t="s">
        <v>67</v>
      </c>
      <c r="C423" s="912">
        <f>C420*C421*$B$194</f>
        <v>0</v>
      </c>
      <c r="H423" s="578"/>
      <c r="I423" s="891"/>
      <c r="J423" s="192"/>
      <c r="K423" s="875"/>
      <c r="L423" s="192"/>
      <c r="M423" s="875"/>
      <c r="N423" s="192"/>
    </row>
    <row r="424" spans="1:14">
      <c r="A424" s="937" t="s">
        <v>209</v>
      </c>
      <c r="B424" s="914">
        <f>(H416+H417+H418)</f>
        <v>0</v>
      </c>
      <c r="C424" s="901"/>
      <c r="D424" s="891"/>
      <c r="G424" s="182"/>
      <c r="H424" s="578"/>
      <c r="I424" s="891"/>
      <c r="J424" s="192"/>
      <c r="K424" s="875"/>
      <c r="L424" s="192"/>
      <c r="M424" s="875"/>
      <c r="N424" s="192"/>
    </row>
    <row r="425" spans="1:14">
      <c r="A425" s="938" t="s">
        <v>460</v>
      </c>
      <c r="B425" s="914">
        <f>(F416+F417+F418)</f>
        <v>0</v>
      </c>
      <c r="C425" s="901"/>
      <c r="D425" s="891"/>
      <c r="G425" s="182"/>
      <c r="H425" s="578"/>
      <c r="I425" s="891"/>
      <c r="J425" s="192"/>
      <c r="K425" s="875"/>
      <c r="L425" s="192"/>
      <c r="M425" s="875"/>
      <c r="N425" s="192"/>
    </row>
    <row r="426" spans="1:14">
      <c r="A426" s="891"/>
      <c r="C426" s="901"/>
      <c r="D426" s="891"/>
      <c r="G426" s="182"/>
      <c r="H426" s="578"/>
      <c r="I426" s="891"/>
      <c r="J426" s="192"/>
      <c r="K426" s="875"/>
      <c r="L426" s="192"/>
      <c r="M426" s="875"/>
      <c r="N426" s="192"/>
    </row>
    <row r="427" spans="1:14" ht="18">
      <c r="A427" s="928" t="s">
        <v>296</v>
      </c>
      <c r="B427" s="371"/>
      <c r="C427" s="935"/>
      <c r="D427" s="891"/>
      <c r="G427" s="182"/>
      <c r="H427" s="578"/>
      <c r="I427" s="891"/>
      <c r="J427" s="192"/>
      <c r="K427" s="875"/>
      <c r="L427" s="192"/>
      <c r="M427" s="875"/>
      <c r="N427" s="192"/>
    </row>
    <row r="428" spans="1:14">
      <c r="A428" s="878" t="s">
        <v>698</v>
      </c>
      <c r="B428" s="371"/>
      <c r="C428" s="371"/>
      <c r="D428" s="371"/>
      <c r="E428" s="371"/>
      <c r="F428" s="371"/>
      <c r="G428" s="371"/>
      <c r="H428" s="578"/>
      <c r="I428" s="891"/>
      <c r="J428" s="192"/>
      <c r="K428" s="875"/>
      <c r="L428" s="192"/>
      <c r="M428" s="875"/>
      <c r="N428" s="192"/>
    </row>
    <row r="429" spans="1:14">
      <c r="B429" s="371"/>
      <c r="C429" s="371"/>
      <c r="D429" s="371"/>
      <c r="E429" s="371"/>
      <c r="F429" s="371"/>
      <c r="G429" s="371"/>
      <c r="H429" s="578"/>
      <c r="I429" s="891"/>
      <c r="J429" s="947" t="s">
        <v>309</v>
      </c>
      <c r="K429" s="948"/>
      <c r="L429" s="948"/>
      <c r="M429" s="948"/>
      <c r="N429" s="192"/>
    </row>
    <row r="430" spans="1:14" ht="30">
      <c r="B430" s="192" t="s">
        <v>69</v>
      </c>
      <c r="C430" s="192" t="s">
        <v>114</v>
      </c>
      <c r="D430" s="192" t="s">
        <v>169</v>
      </c>
      <c r="E430" s="192" t="s">
        <v>168</v>
      </c>
      <c r="F430" s="578" t="s">
        <v>435</v>
      </c>
      <c r="G430" s="192" t="s">
        <v>81</v>
      </c>
      <c r="H430" s="192" t="s">
        <v>72</v>
      </c>
      <c r="I430" s="891"/>
      <c r="J430" s="947" t="s">
        <v>310</v>
      </c>
      <c r="K430" s="947" t="s">
        <v>311</v>
      </c>
      <c r="L430" s="947" t="s">
        <v>312</v>
      </c>
      <c r="M430" s="947" t="s">
        <v>189</v>
      </c>
      <c r="N430" s="192"/>
    </row>
    <row r="431" spans="1:14">
      <c r="A431" s="878" t="s">
        <v>62</v>
      </c>
      <c r="B431" s="875">
        <f>'4. חימום מים'!D50</f>
        <v>0</v>
      </c>
      <c r="C431" s="875">
        <f>'4. חימום מים'!F50</f>
        <v>0</v>
      </c>
      <c r="D431" s="875" t="str">
        <f>IF(B431=$A$38,$D$38,IF(B431=$A$39,$D$39,IF(B431=$A$40,$D$40,IF(B431=$A$41,$D$41,IF(B431=$A$42,$D$42,"0")))))</f>
        <v>0</v>
      </c>
      <c r="E431" s="875">
        <f>D431*C431</f>
        <v>0</v>
      </c>
      <c r="F431" s="875">
        <f>E431*$B$44</f>
        <v>0</v>
      </c>
      <c r="G431" s="875" t="str">
        <f>IF(B431=$A$48,$C$48,IF(B431=$A$49,$C$49,IF(B431=$A$50,$C$50,IF(B431=$A$51,$C$51,IF(B431=$A$52,$C$52,"0")))))</f>
        <v>0</v>
      </c>
      <c r="H431" s="875">
        <f>G431*C431</f>
        <v>0</v>
      </c>
      <c r="I431" s="891"/>
      <c r="J431" s="949" t="s">
        <v>58</v>
      </c>
      <c r="K431" s="930">
        <f>SUMIF($B$431:$B$433,J431,$C$431:$C$433)</f>
        <v>0</v>
      </c>
      <c r="L431" s="930">
        <f>IF($C$438&gt;0,K431/$C$438,0)</f>
        <v>0</v>
      </c>
      <c r="M431" s="950" t="s">
        <v>518</v>
      </c>
      <c r="N431" s="192"/>
    </row>
    <row r="432" spans="1:14">
      <c r="A432" s="878" t="s">
        <v>63</v>
      </c>
      <c r="B432" s="875">
        <f>'4. חימום מים'!D51</f>
        <v>0</v>
      </c>
      <c r="C432" s="875">
        <f>'4. חימום מים'!F51</f>
        <v>0</v>
      </c>
      <c r="D432" s="875" t="str">
        <f>IF(B432=$A$38,$D$38,IF(B432=$A$39,$D$39,IF(B432=$A$40,$D$40,IF(B432=$A$41,$D$41,IF(B432=$A$42,$D$42,"0")))))</f>
        <v>0</v>
      </c>
      <c r="E432" s="875">
        <f>D432*C432</f>
        <v>0</v>
      </c>
      <c r="F432" s="875">
        <f>E432*$B$44</f>
        <v>0</v>
      </c>
      <c r="G432" s="875" t="str">
        <f>IF(B432=$A$48,$C$48,IF(B432=$A$49,$C$49,IF(B432=$A$50,$C$50,IF(B432=$A$51,$C$51,IF(B432=$A$52,$C$52,"0")))))</f>
        <v>0</v>
      </c>
      <c r="H432" s="875">
        <f>G432*C432</f>
        <v>0</v>
      </c>
      <c r="I432" s="891"/>
      <c r="J432" s="949" t="s">
        <v>70</v>
      </c>
      <c r="K432" s="930">
        <f>SUMIF($B$431:$B$433,J432,$C$431:$C$433)</f>
        <v>0</v>
      </c>
      <c r="L432" s="930">
        <f>IF($C$438&gt;0,K432/$C$438,0)</f>
        <v>0</v>
      </c>
      <c r="M432" s="950" t="s">
        <v>515</v>
      </c>
      <c r="N432" s="192"/>
    </row>
    <row r="433" spans="1:14">
      <c r="A433" s="878" t="s">
        <v>64</v>
      </c>
      <c r="B433" s="875">
        <f>'4. חימום מים'!D52</f>
        <v>0</v>
      </c>
      <c r="C433" s="875">
        <f>'4. חימום מים'!F52</f>
        <v>0</v>
      </c>
      <c r="D433" s="875" t="str">
        <f>IF(B433=$A$38,$D$38,IF(B433=$A$39,$D$39,IF(B433=$A$40,$D$40,IF(B433=$A$41,$D$41,IF(B433=$A$42,$D$42,"0")))))</f>
        <v>0</v>
      </c>
      <c r="E433" s="875">
        <f>D433*C433</f>
        <v>0</v>
      </c>
      <c r="F433" s="875">
        <f>E433*$B$44</f>
        <v>0</v>
      </c>
      <c r="G433" s="875" t="str">
        <f>IF(B433=$A$48,$C$48,IF(B433=$A$49,$C$49,IF(B433=$A$50,$C$50,IF(B433=$A$51,$C$51,IF(B433=$A$52,$C$52,"0")))))</f>
        <v>0</v>
      </c>
      <c r="H433" s="875">
        <f>G433*C433</f>
        <v>0</v>
      </c>
      <c r="I433" s="891"/>
      <c r="J433" s="949" t="s">
        <v>56</v>
      </c>
      <c r="K433" s="930">
        <f>SUMIF($B$431:$B$433,J433,$C$431:$C$433)</f>
        <v>0</v>
      </c>
      <c r="L433" s="930">
        <f>IF($C$438&gt;0,K433/$C$438,0)</f>
        <v>0</v>
      </c>
      <c r="M433" s="950" t="s">
        <v>516</v>
      </c>
      <c r="N433" s="192"/>
    </row>
    <row r="434" spans="1:14">
      <c r="A434" s="875"/>
      <c r="C434" s="192"/>
      <c r="D434" s="875"/>
      <c r="H434" s="578"/>
      <c r="I434" s="891"/>
      <c r="J434" s="949" t="s">
        <v>59</v>
      </c>
      <c r="K434" s="930">
        <f>SUMIF($B$431:$B$433,J434,$C$431:$C$433)</f>
        <v>0</v>
      </c>
      <c r="L434" s="930">
        <f>IF($C$438&gt;0,K434/$C$438,0)</f>
        <v>0</v>
      </c>
      <c r="M434" s="950" t="s">
        <v>517</v>
      </c>
      <c r="N434" s="192"/>
    </row>
    <row r="435" spans="1:14">
      <c r="A435" s="878" t="s">
        <v>289</v>
      </c>
      <c r="B435" s="875" t="s">
        <v>60</v>
      </c>
      <c r="C435" s="875">
        <f>'4. חימום מים'!B55*1000</f>
        <v>0</v>
      </c>
      <c r="D435" s="875"/>
      <c r="H435" s="578"/>
      <c r="I435" s="891"/>
      <c r="J435" s="949" t="s">
        <v>57</v>
      </c>
      <c r="K435" s="930">
        <f>SUMIF($B$431:$B$433,J435,$C$431:$C$433)</f>
        <v>0</v>
      </c>
      <c r="L435" s="930">
        <f>IF($C$438&gt;0,K435/$C$438,0)</f>
        <v>0</v>
      </c>
      <c r="M435" s="950" t="s">
        <v>517</v>
      </c>
      <c r="N435" s="192"/>
    </row>
    <row r="436" spans="1:14">
      <c r="A436" s="878" t="s">
        <v>290</v>
      </c>
      <c r="B436" s="875" t="s">
        <v>254</v>
      </c>
      <c r="C436" s="875">
        <f>'4. חימום מים'!D55-'4. חימום מים'!C55</f>
        <v>0</v>
      </c>
      <c r="D436" s="875"/>
      <c r="H436" s="578"/>
      <c r="I436" s="891"/>
      <c r="J436" s="192"/>
      <c r="K436" s="875"/>
      <c r="L436" s="192"/>
      <c r="M436" s="875"/>
      <c r="N436" s="192"/>
    </row>
    <row r="437" spans="1:14">
      <c r="B437" s="192"/>
      <c r="C437" s="192"/>
      <c r="E437" s="192"/>
      <c r="F437" s="192"/>
      <c r="G437" s="192"/>
      <c r="H437" s="578"/>
      <c r="I437" s="891"/>
      <c r="J437" s="192"/>
      <c r="K437" s="875"/>
      <c r="L437" s="192"/>
      <c r="M437" s="875"/>
      <c r="N437" s="192"/>
    </row>
    <row r="438" spans="1:14">
      <c r="A438" s="891" t="s">
        <v>265</v>
      </c>
      <c r="B438" s="875" t="s">
        <v>67</v>
      </c>
      <c r="C438" s="881">
        <f>C436*C435*$B$194</f>
        <v>0</v>
      </c>
      <c r="D438" s="875"/>
      <c r="H438" s="578"/>
      <c r="I438" s="891"/>
      <c r="J438" s="192"/>
      <c r="K438" s="875"/>
      <c r="L438" s="192"/>
      <c r="M438" s="875"/>
      <c r="N438" s="192"/>
    </row>
    <row r="439" spans="1:14">
      <c r="A439" s="878" t="s">
        <v>704</v>
      </c>
      <c r="B439" s="875">
        <f>IF(H431=0,0,(H431+H432+H433)/C438)</f>
        <v>0</v>
      </c>
      <c r="C439" s="901" t="s">
        <v>266</v>
      </c>
      <c r="D439" s="875"/>
      <c r="H439" s="578"/>
      <c r="I439" s="891"/>
      <c r="J439" s="192"/>
      <c r="K439" s="875"/>
      <c r="L439" s="192"/>
      <c r="M439" s="875"/>
      <c r="N439" s="192"/>
    </row>
    <row r="440" spans="1:14">
      <c r="A440" s="891" t="s">
        <v>651</v>
      </c>
      <c r="B440" s="875">
        <f>B439*C454</f>
        <v>0</v>
      </c>
      <c r="C440" s="901" t="s">
        <v>267</v>
      </c>
      <c r="D440" s="875"/>
      <c r="H440" s="578"/>
      <c r="I440" s="891"/>
      <c r="J440" s="192"/>
      <c r="K440" s="875"/>
      <c r="L440" s="192"/>
      <c r="M440" s="875"/>
      <c r="N440" s="192"/>
    </row>
    <row r="441" spans="1:14">
      <c r="A441" s="891"/>
      <c r="C441" s="901"/>
      <c r="D441" s="875"/>
      <c r="H441" s="578"/>
      <c r="I441" s="891"/>
      <c r="J441" s="192"/>
      <c r="K441" s="875"/>
      <c r="L441" s="192"/>
      <c r="M441" s="875"/>
      <c r="N441" s="192"/>
    </row>
    <row r="442" spans="1:14">
      <c r="A442" s="891" t="s">
        <v>705</v>
      </c>
      <c r="B442" s="875">
        <f>IF(F431=0,0,(F431+F432+F433)/C438)</f>
        <v>0</v>
      </c>
      <c r="C442" s="901"/>
      <c r="D442" s="875"/>
      <c r="H442" s="578"/>
      <c r="I442" s="891"/>
      <c r="J442" s="192"/>
      <c r="K442" s="875"/>
      <c r="L442" s="192"/>
      <c r="M442" s="875"/>
      <c r="N442" s="192"/>
    </row>
    <row r="443" spans="1:14">
      <c r="A443" s="891" t="s">
        <v>652</v>
      </c>
      <c r="B443" s="875">
        <f>B442*C454</f>
        <v>0</v>
      </c>
      <c r="C443" s="901"/>
      <c r="D443" s="875"/>
      <c r="H443" s="578"/>
      <c r="I443" s="891"/>
      <c r="J443" s="192"/>
      <c r="K443" s="875"/>
      <c r="L443" s="192"/>
      <c r="M443" s="875"/>
      <c r="N443" s="192"/>
    </row>
    <row r="444" spans="1:14">
      <c r="B444" s="192"/>
      <c r="C444" s="192"/>
      <c r="E444" s="192"/>
      <c r="F444" s="192"/>
      <c r="G444" s="192"/>
      <c r="H444" s="578"/>
      <c r="I444" s="891"/>
      <c r="J444" s="192"/>
      <c r="K444" s="875"/>
      <c r="L444" s="192"/>
      <c r="M444" s="875"/>
      <c r="N444" s="192"/>
    </row>
    <row r="445" spans="1:14">
      <c r="A445" s="878" t="s">
        <v>297</v>
      </c>
      <c r="D445" s="875"/>
      <c r="H445" s="578"/>
      <c r="I445" s="891"/>
      <c r="J445" s="192"/>
      <c r="K445" s="875"/>
      <c r="L445" s="192"/>
      <c r="M445" s="875"/>
      <c r="N445" s="192"/>
    </row>
    <row r="446" spans="1:14" ht="30">
      <c r="B446" s="192" t="s">
        <v>69</v>
      </c>
      <c r="C446" s="192" t="s">
        <v>114</v>
      </c>
      <c r="D446" s="192" t="s">
        <v>169</v>
      </c>
      <c r="E446" s="192" t="s">
        <v>168</v>
      </c>
      <c r="F446" s="578" t="s">
        <v>435</v>
      </c>
      <c r="G446" s="192" t="s">
        <v>81</v>
      </c>
      <c r="H446" s="192" t="s">
        <v>72</v>
      </c>
      <c r="I446" s="891"/>
      <c r="J446" s="192"/>
      <c r="K446" s="875"/>
      <c r="L446" s="192"/>
      <c r="M446" s="875"/>
      <c r="N446" s="192"/>
    </row>
    <row r="447" spans="1:14">
      <c r="A447" s="878" t="s">
        <v>62</v>
      </c>
      <c r="B447" s="875">
        <f>'4. חימום מים'!D104</f>
        <v>0</v>
      </c>
      <c r="C447" s="875">
        <f>'4. חימום מים'!F104</f>
        <v>0</v>
      </c>
      <c r="D447" s="875" t="str">
        <f>IF(B447=$A$38,$D$38,IF(B447=$A$39,$D$39,IF(B447=$A$40,$D$40,IF(B447=$A$41,$D$41,IF(B447=$A$42,$D$42,"0")))))</f>
        <v>0</v>
      </c>
      <c r="E447" s="875">
        <f>D447*C447</f>
        <v>0</v>
      </c>
      <c r="F447" s="875">
        <f>E447*$B$44</f>
        <v>0</v>
      </c>
      <c r="G447" s="875" t="str">
        <f>IF(B447=$A$48,$C$48,IF(B447=$A$49,$C$49,IF(B447=$A$50,$C$50,IF(B447=$A$51,$C$51,IF(B447=$A$52,$C$52,"0")))))</f>
        <v>0</v>
      </c>
      <c r="H447" s="875">
        <f>G447*C447</f>
        <v>0</v>
      </c>
      <c r="I447" s="891"/>
      <c r="J447" s="192"/>
      <c r="K447" s="875"/>
      <c r="L447" s="192"/>
      <c r="M447" s="875"/>
      <c r="N447" s="192"/>
    </row>
    <row r="448" spans="1:14">
      <c r="A448" s="878" t="s">
        <v>63</v>
      </c>
      <c r="B448" s="875">
        <f>'4. חימום מים'!D105</f>
        <v>0</v>
      </c>
      <c r="C448" s="875">
        <f>'4. חימום מים'!F105</f>
        <v>0</v>
      </c>
      <c r="D448" s="875" t="str">
        <f>IF(B448=$A$38,$D$38,IF(B448=$A$39,$D$39,IF(B448=$A$40,$D$40,IF(B448=$A$41,$D$41,IF(B448=$A$42,$D$42,"0")))))</f>
        <v>0</v>
      </c>
      <c r="E448" s="875">
        <f>D448*C448</f>
        <v>0</v>
      </c>
      <c r="F448" s="875">
        <f>E448*$B$44</f>
        <v>0</v>
      </c>
      <c r="G448" s="875" t="str">
        <f>IF(B448=$A$48,$C$48,IF(B448=$A$49,$C$49,IF(B448=$A$50,$C$50,IF(B448=$A$51,$C$51,IF(B448=$A$52,$C$52,"0")))))</f>
        <v>0</v>
      </c>
      <c r="H448" s="875">
        <f>G448*C448</f>
        <v>0</v>
      </c>
      <c r="I448" s="891"/>
      <c r="J448" s="192"/>
      <c r="K448" s="875"/>
      <c r="L448" s="192"/>
      <c r="M448" s="875"/>
      <c r="N448" s="192"/>
    </row>
    <row r="449" spans="1:14">
      <c r="A449" s="878" t="s">
        <v>64</v>
      </c>
      <c r="B449" s="875">
        <f>'4. חימום מים'!D106</f>
        <v>0</v>
      </c>
      <c r="C449" s="875">
        <f>'4. חימום מים'!F106</f>
        <v>0</v>
      </c>
      <c r="D449" s="875" t="str">
        <f>IF(B449=$A$38,$D$38,IF(B449=$A$39,$D$39,IF(B449=$A$40,$D$40,IF(B449=$A$41,$D$41,IF(B449=$A$42,$D$42,"0")))))</f>
        <v>0</v>
      </c>
      <c r="E449" s="875">
        <f>D449*C449</f>
        <v>0</v>
      </c>
      <c r="F449" s="875">
        <f>E449*$B$44</f>
        <v>0</v>
      </c>
      <c r="G449" s="875" t="str">
        <f>IF(B449=$A$48,$C$48,IF(B449=$A$49,$C$49,IF(B449=$A$50,$C$50,IF(B449=$A$51,$C$51,IF(B449=$A$52,$C$52,"0")))))</f>
        <v>0</v>
      </c>
      <c r="H449" s="875">
        <f>G449*C449</f>
        <v>0</v>
      </c>
      <c r="I449" s="891"/>
      <c r="J449" s="192"/>
      <c r="K449" s="875"/>
      <c r="L449" s="192"/>
      <c r="M449" s="875"/>
      <c r="N449" s="192"/>
    </row>
    <row r="450" spans="1:14">
      <c r="B450" s="192"/>
      <c r="C450" s="192"/>
      <c r="E450" s="192"/>
      <c r="F450" s="192"/>
      <c r="G450" s="578"/>
      <c r="H450" s="891"/>
    </row>
    <row r="451" spans="1:14">
      <c r="A451" s="878" t="s">
        <v>289</v>
      </c>
      <c r="B451" s="875" t="s">
        <v>60</v>
      </c>
      <c r="C451" s="875">
        <f>'4. חימום מים'!B109*1000</f>
        <v>0</v>
      </c>
      <c r="D451" s="875"/>
      <c r="G451" s="578"/>
      <c r="H451" s="891"/>
    </row>
    <row r="452" spans="1:14">
      <c r="A452" s="878" t="s">
        <v>290</v>
      </c>
      <c r="B452" s="875" t="s">
        <v>254</v>
      </c>
      <c r="C452" s="875">
        <f>'4. חימום מים'!D109-'4. חימום מים'!C109</f>
        <v>0</v>
      </c>
      <c r="D452" s="875"/>
      <c r="G452" s="578"/>
      <c r="H452" s="891"/>
    </row>
    <row r="453" spans="1:14" ht="21.75" customHeight="1">
      <c r="B453" s="192"/>
      <c r="C453" s="192"/>
      <c r="E453" s="192"/>
      <c r="F453" s="192"/>
      <c r="G453" s="578"/>
      <c r="H453" s="891"/>
    </row>
    <row r="454" spans="1:14">
      <c r="A454" s="891" t="s">
        <v>265</v>
      </c>
      <c r="B454" s="875" t="s">
        <v>67</v>
      </c>
      <c r="C454" s="881">
        <f>C452*C451*$B$194</f>
        <v>0</v>
      </c>
      <c r="D454" s="192" t="s">
        <v>270</v>
      </c>
      <c r="E454" s="875" t="s">
        <v>269</v>
      </c>
      <c r="F454" s="875">
        <f>B440-C455</f>
        <v>0</v>
      </c>
      <c r="G454" s="578"/>
      <c r="H454" s="891"/>
    </row>
    <row r="455" spans="1:14" ht="30">
      <c r="A455" s="891" t="s">
        <v>268</v>
      </c>
      <c r="B455" s="875" t="s">
        <v>269</v>
      </c>
      <c r="C455" s="935">
        <f>H447+H448+H449</f>
        <v>0</v>
      </c>
      <c r="D455" s="892" t="s">
        <v>2600</v>
      </c>
      <c r="E455" s="875" t="s">
        <v>269</v>
      </c>
      <c r="F455" s="182">
        <f>F454*'1. פרטים כלליים ועלויות'!$D$53</f>
        <v>0</v>
      </c>
      <c r="G455" s="578"/>
      <c r="H455" s="891"/>
    </row>
    <row r="456" spans="1:14">
      <c r="A456" s="891"/>
      <c r="C456" s="935"/>
      <c r="D456" s="891"/>
      <c r="F456" s="182"/>
      <c r="G456" s="578"/>
      <c r="H456" s="891"/>
    </row>
    <row r="457" spans="1:14">
      <c r="A457" s="891" t="s">
        <v>271</v>
      </c>
      <c r="B457" s="875" t="s">
        <v>67</v>
      </c>
      <c r="C457" s="934">
        <f>F447+F448+F449</f>
        <v>0</v>
      </c>
      <c r="D457" s="192" t="s">
        <v>272</v>
      </c>
      <c r="E457" s="875" t="s">
        <v>67</v>
      </c>
      <c r="F457" s="875">
        <f>B443-C457</f>
        <v>0</v>
      </c>
      <c r="G457" s="578"/>
      <c r="H457" s="891"/>
    </row>
    <row r="458" spans="1:14" ht="30">
      <c r="A458" s="891"/>
      <c r="C458" s="935"/>
      <c r="D458" s="892" t="s">
        <v>2602</v>
      </c>
      <c r="E458" s="875" t="s">
        <v>67</v>
      </c>
      <c r="F458" s="182">
        <f>F457*'1. פרטים כלליים ועלויות'!$D$53</f>
        <v>0</v>
      </c>
      <c r="G458" s="578"/>
      <c r="H458" s="891"/>
    </row>
    <row r="459" spans="1:14">
      <c r="A459" s="891"/>
      <c r="C459" s="935"/>
      <c r="D459" s="891"/>
      <c r="F459" s="182"/>
      <c r="G459" s="578"/>
      <c r="H459" s="891"/>
    </row>
    <row r="460" spans="1:14" ht="30">
      <c r="A460" s="192" t="s">
        <v>69</v>
      </c>
      <c r="B460" s="578" t="s">
        <v>146</v>
      </c>
      <c r="C460" s="192" t="s">
        <v>649</v>
      </c>
      <c r="D460" s="936" t="s">
        <v>650</v>
      </c>
      <c r="E460" s="578" t="s">
        <v>144</v>
      </c>
      <c r="F460" s="192" t="s">
        <v>145</v>
      </c>
      <c r="G460" s="192" t="s">
        <v>148</v>
      </c>
      <c r="M460" s="875"/>
    </row>
    <row r="461" spans="1:14">
      <c r="A461" s="875" t="s">
        <v>56</v>
      </c>
      <c r="B461" s="875" t="s">
        <v>67</v>
      </c>
      <c r="C461" s="900">
        <f>B443</f>
        <v>0</v>
      </c>
      <c r="D461" s="886">
        <f>B442</f>
        <v>0</v>
      </c>
      <c r="E461" s="875">
        <f>C457</f>
        <v>0</v>
      </c>
      <c r="F461" s="875">
        <f>C461-E461</f>
        <v>0</v>
      </c>
      <c r="G461" s="927">
        <f>IF(F461=0,0,F461/C461)</f>
        <v>0</v>
      </c>
      <c r="M461" s="875"/>
    </row>
    <row r="462" spans="1:14">
      <c r="A462" s="875"/>
      <c r="C462" s="900"/>
      <c r="D462" s="886"/>
      <c r="G462" s="927"/>
      <c r="M462" s="875"/>
    </row>
    <row r="463" spans="1:14">
      <c r="A463" s="891" t="s">
        <v>470</v>
      </c>
      <c r="C463" s="934"/>
      <c r="G463" s="578"/>
      <c r="H463" s="891"/>
    </row>
    <row r="464" spans="1:14" ht="30">
      <c r="B464" s="192" t="s">
        <v>69</v>
      </c>
      <c r="C464" s="192" t="s">
        <v>114</v>
      </c>
      <c r="D464" s="192" t="s">
        <v>169</v>
      </c>
      <c r="E464" s="192" t="s">
        <v>168</v>
      </c>
      <c r="F464" s="578" t="s">
        <v>435</v>
      </c>
      <c r="G464" s="192" t="s">
        <v>81</v>
      </c>
      <c r="H464" s="192" t="s">
        <v>72</v>
      </c>
      <c r="I464" s="891"/>
      <c r="J464" s="192"/>
      <c r="K464" s="875"/>
      <c r="L464" s="192"/>
      <c r="M464" s="875"/>
      <c r="N464" s="192"/>
    </row>
    <row r="465" spans="1:14">
      <c r="A465" s="878" t="s">
        <v>62</v>
      </c>
      <c r="B465" s="875">
        <f>'4. חימום מים'!D263</f>
        <v>0</v>
      </c>
      <c r="C465" s="875">
        <f>'4. חימום מים'!F263</f>
        <v>0</v>
      </c>
      <c r="D465" s="875" t="str">
        <f>IF(B465=$A$38,$D$38,IF(B465=$A$39,$D$39,IF(B465=$A$40,$D$40,IF(B465=$A$41,$D$41,IF(B465=$A$42,$D$42,"0")))))</f>
        <v>0</v>
      </c>
      <c r="E465" s="875">
        <f>D465*C465</f>
        <v>0</v>
      </c>
      <c r="F465" s="875">
        <f>E465*$B$44</f>
        <v>0</v>
      </c>
      <c r="G465" s="875" t="str">
        <f>IF(B465=$A$48,$C$48,IF(B465=$A$49,$C$49,IF(B465=$A$50,$C$50,IF(B465=$A$51,$C$51,IF(B465=$A$52,$C$52,"0")))))</f>
        <v>0</v>
      </c>
      <c r="H465" s="875">
        <f>G465*C465</f>
        <v>0</v>
      </c>
      <c r="I465" s="891"/>
      <c r="J465" s="192"/>
      <c r="K465" s="875"/>
      <c r="L465" s="192"/>
      <c r="M465" s="875"/>
      <c r="N465" s="192"/>
    </row>
    <row r="466" spans="1:14">
      <c r="A466" s="878" t="s">
        <v>63</v>
      </c>
      <c r="B466" s="875">
        <f>'4. חימום מים'!D264</f>
        <v>0</v>
      </c>
      <c r="C466" s="875">
        <f>'4. חימום מים'!F264</f>
        <v>0</v>
      </c>
      <c r="D466" s="875" t="str">
        <f>IF(B466=$A$38,$D$38,IF(B466=$A$39,$D$39,IF(B466=$A$40,$D$40,IF(B466=$A$41,$D$41,IF(B466=$A$42,$D$42,"0")))))</f>
        <v>0</v>
      </c>
      <c r="E466" s="875">
        <f>D466*C466</f>
        <v>0</v>
      </c>
      <c r="F466" s="875">
        <f>E466*$B$44</f>
        <v>0</v>
      </c>
      <c r="G466" s="875" t="str">
        <f>IF(B466=$A$48,$C$48,IF(B466=$A$49,$C$49,IF(B466=$A$50,$C$50,IF(B466=$A$51,$C$51,IF(B466=$A$52,$C$52,"0")))))</f>
        <v>0</v>
      </c>
      <c r="H466" s="875">
        <f>G466*C466</f>
        <v>0</v>
      </c>
      <c r="I466" s="891"/>
      <c r="J466" s="192"/>
      <c r="K466" s="875"/>
      <c r="L466" s="192"/>
      <c r="M466" s="875"/>
      <c r="N466" s="192"/>
    </row>
    <row r="467" spans="1:14">
      <c r="A467" s="878" t="s">
        <v>64</v>
      </c>
      <c r="B467" s="875">
        <f>'4. חימום מים'!D265</f>
        <v>0</v>
      </c>
      <c r="C467" s="875">
        <f>'4. חימום מים'!F265</f>
        <v>0</v>
      </c>
      <c r="D467" s="875" t="str">
        <f>IF(B467=$A$38,$D$38,IF(B467=$A$39,$D$39,IF(B467=$A$40,$D$40,IF(B467=$A$41,$D$41,IF(B467=$A$42,$D$42,"0")))))</f>
        <v>0</v>
      </c>
      <c r="E467" s="875">
        <f>D467*C467</f>
        <v>0</v>
      </c>
      <c r="F467" s="875">
        <f>E467*$B$44</f>
        <v>0</v>
      </c>
      <c r="G467" s="875" t="str">
        <f>IF(B467=$A$48,$C$48,IF(B467=$A$49,$C$49,IF(B467=$A$50,$C$50,IF(B467=$A$51,$C$51,IF(B467=$A$52,$C$52,"0")))))</f>
        <v>0</v>
      </c>
      <c r="H467" s="875">
        <f>G467*C467</f>
        <v>0</v>
      </c>
      <c r="I467" s="891"/>
      <c r="J467" s="192"/>
      <c r="K467" s="875"/>
      <c r="L467" s="192"/>
      <c r="M467" s="875"/>
      <c r="N467" s="192"/>
    </row>
    <row r="468" spans="1:14">
      <c r="B468" s="192"/>
      <c r="C468" s="192"/>
      <c r="E468" s="192"/>
      <c r="F468" s="192"/>
      <c r="G468" s="192"/>
      <c r="H468" s="578"/>
      <c r="I468" s="891"/>
      <c r="J468" s="192"/>
      <c r="K468" s="875"/>
      <c r="L468" s="192"/>
      <c r="M468" s="875"/>
      <c r="N468" s="192"/>
    </row>
    <row r="469" spans="1:14">
      <c r="A469" s="878" t="s">
        <v>289</v>
      </c>
      <c r="B469" s="875" t="s">
        <v>60</v>
      </c>
      <c r="C469" s="875">
        <f>'4. חימום מים'!B268*1000</f>
        <v>0</v>
      </c>
      <c r="D469" s="875"/>
      <c r="H469" s="578"/>
      <c r="I469" s="891"/>
      <c r="J469" s="192"/>
      <c r="K469" s="875"/>
      <c r="L469" s="192"/>
      <c r="M469" s="875"/>
      <c r="N469" s="192"/>
    </row>
    <row r="470" spans="1:14">
      <c r="A470" s="878" t="s">
        <v>290</v>
      </c>
      <c r="B470" s="875" t="s">
        <v>254</v>
      </c>
      <c r="C470" s="875">
        <f>'4. חימום מים'!D268-'4. חימום מים'!C268</f>
        <v>0</v>
      </c>
      <c r="D470" s="875"/>
      <c r="H470" s="578"/>
      <c r="I470" s="891"/>
      <c r="J470" s="192"/>
      <c r="K470" s="875"/>
      <c r="L470" s="192"/>
      <c r="M470" s="875"/>
      <c r="N470" s="192"/>
    </row>
    <row r="471" spans="1:14">
      <c r="B471" s="192"/>
      <c r="C471" s="192"/>
      <c r="E471" s="192"/>
      <c r="F471" s="192"/>
      <c r="G471" s="192"/>
      <c r="H471" s="578"/>
      <c r="I471" s="891"/>
      <c r="J471" s="192"/>
      <c r="K471" s="875"/>
      <c r="L471" s="192"/>
      <c r="M471" s="875"/>
      <c r="N471" s="192"/>
    </row>
    <row r="472" spans="1:14">
      <c r="A472" s="891" t="s">
        <v>265</v>
      </c>
      <c r="B472" s="875" t="s">
        <v>67</v>
      </c>
      <c r="C472" s="912">
        <f>C469*C470*$B$194</f>
        <v>0</v>
      </c>
      <c r="H472" s="578"/>
      <c r="I472" s="891"/>
      <c r="J472" s="192"/>
      <c r="K472" s="875"/>
      <c r="L472" s="192"/>
      <c r="M472" s="875"/>
      <c r="N472" s="192"/>
    </row>
    <row r="473" spans="1:14">
      <c r="A473" s="937" t="s">
        <v>209</v>
      </c>
      <c r="B473" s="914">
        <f>(H465+H466+H467)</f>
        <v>0</v>
      </c>
      <c r="C473" s="901"/>
      <c r="D473" s="891"/>
      <c r="G473" s="182"/>
      <c r="H473" s="578"/>
      <c r="I473" s="891"/>
      <c r="J473" s="192"/>
      <c r="K473" s="875"/>
      <c r="L473" s="192"/>
      <c r="M473" s="875"/>
      <c r="N473" s="192"/>
    </row>
    <row r="474" spans="1:14">
      <c r="A474" s="938" t="s">
        <v>460</v>
      </c>
      <c r="B474" s="914">
        <f>(F465+F466+F467)</f>
        <v>0</v>
      </c>
      <c r="C474" s="901"/>
      <c r="D474" s="891"/>
      <c r="G474" s="182"/>
      <c r="H474" s="578"/>
      <c r="I474" s="891"/>
      <c r="J474" s="192"/>
      <c r="K474" s="875"/>
      <c r="L474" s="192"/>
      <c r="M474" s="875"/>
      <c r="N474" s="192"/>
    </row>
    <row r="475" spans="1:14">
      <c r="A475" s="891"/>
      <c r="C475" s="901"/>
      <c r="D475" s="891"/>
      <c r="G475" s="182"/>
      <c r="H475" s="578"/>
      <c r="I475" s="891"/>
      <c r="J475" s="192"/>
      <c r="K475" s="875"/>
      <c r="L475" s="192"/>
      <c r="M475" s="875"/>
      <c r="N475" s="192"/>
    </row>
    <row r="476" spans="1:14">
      <c r="A476" s="891" t="s">
        <v>471</v>
      </c>
      <c r="C476" s="934"/>
      <c r="H476" s="578"/>
      <c r="I476" s="891"/>
      <c r="J476" s="192"/>
      <c r="K476" s="875"/>
      <c r="L476" s="192"/>
      <c r="M476" s="875"/>
      <c r="N476" s="192"/>
    </row>
    <row r="477" spans="1:14" ht="30">
      <c r="B477" s="192" t="s">
        <v>69</v>
      </c>
      <c r="C477" s="192" t="s">
        <v>114</v>
      </c>
      <c r="D477" s="192" t="s">
        <v>169</v>
      </c>
      <c r="E477" s="192" t="s">
        <v>168</v>
      </c>
      <c r="F477" s="578" t="s">
        <v>435</v>
      </c>
      <c r="G477" s="192" t="s">
        <v>81</v>
      </c>
      <c r="H477" s="192" t="s">
        <v>72</v>
      </c>
      <c r="I477" s="891"/>
      <c r="J477" s="192"/>
      <c r="K477" s="875"/>
      <c r="L477" s="192"/>
      <c r="M477" s="875"/>
      <c r="N477" s="192"/>
    </row>
    <row r="478" spans="1:14">
      <c r="A478" s="878" t="s">
        <v>62</v>
      </c>
      <c r="B478" s="875">
        <f>'4. חימום מים'!D356</f>
        <v>0</v>
      </c>
      <c r="C478" s="875">
        <f>'4. חימום מים'!F356</f>
        <v>0</v>
      </c>
      <c r="D478" s="875" t="str">
        <f>IF(B478=$A$38,$D$38,IF(B478=$A$39,$D$39,IF(B478=$A$40,$D$40,IF(B478=$A$41,$D$41,IF(B478=$A$42,$D$42,"0")))))</f>
        <v>0</v>
      </c>
      <c r="E478" s="875">
        <f>D478*C478</f>
        <v>0</v>
      </c>
      <c r="F478" s="875">
        <f>E478*$B$44</f>
        <v>0</v>
      </c>
      <c r="G478" s="875" t="str">
        <f>IF(B478=$A$48,$C$48,IF(B478=$A$49,$C$49,IF(B478=$A$50,$C$50,IF(B478=$A$51,$C$51,IF(B478=$A$52,$C$52,"0")))))</f>
        <v>0</v>
      </c>
      <c r="H478" s="875">
        <f>G478*C478</f>
        <v>0</v>
      </c>
      <c r="I478" s="891"/>
      <c r="J478" s="192"/>
      <c r="K478" s="875"/>
      <c r="L478" s="192"/>
      <c r="M478" s="875"/>
      <c r="N478" s="192"/>
    </row>
    <row r="479" spans="1:14">
      <c r="A479" s="878" t="s">
        <v>63</v>
      </c>
      <c r="B479" s="875">
        <f>'4. חימום מים'!D357</f>
        <v>0</v>
      </c>
      <c r="C479" s="875">
        <f>'4. חימום מים'!F357</f>
        <v>0</v>
      </c>
      <c r="D479" s="875" t="str">
        <f>IF(B479=$A$38,$D$38,IF(B479=$A$39,$D$39,IF(B479=$A$40,$D$40,IF(B479=$A$41,$D$41,IF(B479=$A$42,$D$42,"0")))))</f>
        <v>0</v>
      </c>
      <c r="E479" s="875">
        <f>D479*C479</f>
        <v>0</v>
      </c>
      <c r="F479" s="875">
        <f>E479*$B$44</f>
        <v>0</v>
      </c>
      <c r="G479" s="875" t="str">
        <f>IF(B479=$A$48,$C$48,IF(B479=$A$49,$C$49,IF(B479=$A$50,$C$50,IF(B479=$A$51,$C$51,IF(B479=$A$52,$C$52,"0")))))</f>
        <v>0</v>
      </c>
      <c r="H479" s="875">
        <f>G479*C479</f>
        <v>0</v>
      </c>
      <c r="I479" s="891"/>
      <c r="J479" s="192"/>
      <c r="K479" s="875"/>
      <c r="L479" s="192"/>
      <c r="M479" s="875"/>
      <c r="N479" s="192"/>
    </row>
    <row r="480" spans="1:14">
      <c r="A480" s="878" t="s">
        <v>64</v>
      </c>
      <c r="B480" s="875">
        <f>'4. חימום מים'!D358</f>
        <v>0</v>
      </c>
      <c r="C480" s="875">
        <f>'4. חימום מים'!F358</f>
        <v>0</v>
      </c>
      <c r="D480" s="875" t="str">
        <f>IF(B480=$A$38,$D$38,IF(B480=$A$39,$D$39,IF(B480=$A$40,$D$40,IF(B480=$A$41,$D$41,IF(B480=$A$42,$D$42,"0")))))</f>
        <v>0</v>
      </c>
      <c r="E480" s="875">
        <f>D480*C480</f>
        <v>0</v>
      </c>
      <c r="F480" s="875">
        <f>E480*$B$44</f>
        <v>0</v>
      </c>
      <c r="G480" s="875" t="str">
        <f>IF(B480=$A$48,$C$48,IF(B480=$A$49,$C$49,IF(B480=$A$50,$C$50,IF(B480=$A$51,$C$51,IF(B480=$A$52,$C$52,"0")))))</f>
        <v>0</v>
      </c>
      <c r="H480" s="875">
        <f>G480*C480</f>
        <v>0</v>
      </c>
      <c r="I480" s="891"/>
      <c r="J480" s="192"/>
      <c r="K480" s="875"/>
      <c r="L480" s="192"/>
      <c r="M480" s="875"/>
      <c r="N480" s="192"/>
    </row>
    <row r="481" spans="1:14">
      <c r="B481" s="192"/>
      <c r="C481" s="192"/>
      <c r="E481" s="192"/>
      <c r="F481" s="192"/>
      <c r="G481" s="192"/>
      <c r="H481" s="578"/>
      <c r="I481" s="891"/>
      <c r="J481" s="192"/>
      <c r="K481" s="875"/>
      <c r="L481" s="192"/>
      <c r="M481" s="875"/>
      <c r="N481" s="192"/>
    </row>
    <row r="482" spans="1:14">
      <c r="A482" s="878" t="s">
        <v>289</v>
      </c>
      <c r="B482" s="875" t="s">
        <v>60</v>
      </c>
      <c r="C482" s="875">
        <f>'4. חימום מים'!B361*1000</f>
        <v>0</v>
      </c>
      <c r="D482" s="875"/>
      <c r="H482" s="578"/>
      <c r="I482" s="891"/>
      <c r="J482" s="192"/>
      <c r="K482" s="875"/>
      <c r="L482" s="192"/>
      <c r="M482" s="875"/>
      <c r="N482" s="192"/>
    </row>
    <row r="483" spans="1:14">
      <c r="A483" s="878" t="s">
        <v>290</v>
      </c>
      <c r="B483" s="875" t="s">
        <v>254</v>
      </c>
      <c r="C483" s="875">
        <f>'4. חימום מים'!D361-'4. חימום מים'!C361</f>
        <v>0</v>
      </c>
      <c r="D483" s="875"/>
      <c r="H483" s="578"/>
      <c r="I483" s="891"/>
      <c r="J483" s="192"/>
      <c r="K483" s="875"/>
      <c r="L483" s="192"/>
      <c r="M483" s="875"/>
      <c r="N483" s="192"/>
    </row>
    <row r="484" spans="1:14">
      <c r="B484" s="192"/>
      <c r="C484" s="192"/>
      <c r="E484" s="192"/>
      <c r="F484" s="192"/>
      <c r="G484" s="192"/>
      <c r="H484" s="578"/>
      <c r="I484" s="891"/>
      <c r="J484" s="192"/>
      <c r="K484" s="875"/>
      <c r="L484" s="192"/>
      <c r="M484" s="875"/>
      <c r="N484" s="192"/>
    </row>
    <row r="485" spans="1:14">
      <c r="A485" s="891" t="s">
        <v>265</v>
      </c>
      <c r="B485" s="875" t="s">
        <v>67</v>
      </c>
      <c r="C485" s="912">
        <f>C482*C483*$B$194</f>
        <v>0</v>
      </c>
      <c r="H485" s="578"/>
      <c r="I485" s="891"/>
      <c r="J485" s="192"/>
      <c r="K485" s="875"/>
      <c r="L485" s="192"/>
      <c r="M485" s="875"/>
      <c r="N485" s="192"/>
    </row>
    <row r="486" spans="1:14">
      <c r="A486" s="937" t="s">
        <v>209</v>
      </c>
      <c r="B486" s="914">
        <f>(H478+H479+H480)</f>
        <v>0</v>
      </c>
      <c r="C486" s="901"/>
      <c r="D486" s="891"/>
      <c r="G486" s="182"/>
      <c r="H486" s="578"/>
      <c r="I486" s="891"/>
      <c r="J486" s="192"/>
      <c r="K486" s="875"/>
      <c r="L486" s="192"/>
      <c r="M486" s="875"/>
      <c r="N486" s="192"/>
    </row>
    <row r="487" spans="1:14">
      <c r="A487" s="938" t="s">
        <v>460</v>
      </c>
      <c r="B487" s="914">
        <f>(F478+F479+F480)</f>
        <v>0</v>
      </c>
      <c r="C487" s="901"/>
      <c r="D487" s="891"/>
      <c r="G487" s="182"/>
      <c r="H487" s="578"/>
      <c r="I487" s="891"/>
      <c r="J487" s="192"/>
      <c r="K487" s="875"/>
      <c r="L487" s="192"/>
      <c r="M487" s="875"/>
      <c r="N487" s="192"/>
    </row>
    <row r="488" spans="1:14">
      <c r="A488" s="891"/>
      <c r="C488" s="901"/>
      <c r="D488" s="891"/>
      <c r="G488" s="182"/>
      <c r="H488" s="578"/>
      <c r="I488" s="891"/>
      <c r="J488" s="192"/>
      <c r="K488" s="875"/>
      <c r="L488" s="192"/>
      <c r="M488" s="875"/>
      <c r="N488" s="192"/>
    </row>
    <row r="489" spans="1:14">
      <c r="A489" s="891" t="s">
        <v>472</v>
      </c>
      <c r="C489" s="934"/>
      <c r="H489" s="578"/>
      <c r="I489" s="891"/>
      <c r="J489" s="192"/>
      <c r="K489" s="875"/>
      <c r="L489" s="192"/>
      <c r="M489" s="875"/>
      <c r="N489" s="192"/>
    </row>
    <row r="490" spans="1:14" ht="30">
      <c r="B490" s="192" t="s">
        <v>69</v>
      </c>
      <c r="C490" s="192" t="s">
        <v>114</v>
      </c>
      <c r="D490" s="192" t="s">
        <v>169</v>
      </c>
      <c r="E490" s="192" t="s">
        <v>168</v>
      </c>
      <c r="F490" s="578" t="s">
        <v>435</v>
      </c>
      <c r="G490" s="192" t="s">
        <v>81</v>
      </c>
      <c r="H490" s="192" t="s">
        <v>72</v>
      </c>
      <c r="I490" s="891"/>
      <c r="J490" s="192"/>
      <c r="K490" s="875"/>
      <c r="L490" s="192"/>
      <c r="M490" s="875"/>
      <c r="N490" s="192"/>
    </row>
    <row r="491" spans="1:14">
      <c r="A491" s="878" t="s">
        <v>62</v>
      </c>
      <c r="B491" s="875">
        <f>'4. חימום מים'!D449</f>
        <v>0</v>
      </c>
      <c r="C491" s="875">
        <f>'4. חימום מים'!F449</f>
        <v>0</v>
      </c>
      <c r="D491" s="875" t="str">
        <f>IF(B491=$A$38,$D$38,IF(B491=$A$39,$D$39,IF(B491=$A$40,$D$40,IF(B491=$A$41,$D$41,IF(B491=$A$42,$D$42,"0")))))</f>
        <v>0</v>
      </c>
      <c r="E491" s="875">
        <f>D491*C491</f>
        <v>0</v>
      </c>
      <c r="F491" s="875">
        <f>E491*$B$44</f>
        <v>0</v>
      </c>
      <c r="G491" s="875" t="str">
        <f>IF(B491=$A$48,$C$48,IF(B491=$A$49,$C$49,IF(B491=$A$50,$C$50,IF(B491=$A$51,$C$51,IF(B491=$A$52,$C$52,"0")))))</f>
        <v>0</v>
      </c>
      <c r="H491" s="875">
        <f>G491*C491</f>
        <v>0</v>
      </c>
      <c r="I491" s="891"/>
      <c r="J491" s="192"/>
      <c r="K491" s="875"/>
      <c r="L491" s="192"/>
      <c r="M491" s="875"/>
      <c r="N491" s="192"/>
    </row>
    <row r="492" spans="1:14">
      <c r="A492" s="878" t="s">
        <v>63</v>
      </c>
      <c r="B492" s="875">
        <f>'4. חימום מים'!D450</f>
        <v>0</v>
      </c>
      <c r="C492" s="875">
        <f>'4. חימום מים'!F450</f>
        <v>0</v>
      </c>
      <c r="D492" s="875" t="str">
        <f>IF(B492=$A$38,$D$38,IF(B492=$A$39,$D$39,IF(B492=$A$40,$D$40,IF(B492=$A$41,$D$41,IF(B492=$A$42,$D$42,"0")))))</f>
        <v>0</v>
      </c>
      <c r="E492" s="875">
        <f>D492*C492</f>
        <v>0</v>
      </c>
      <c r="F492" s="875">
        <f>E492*$B$44</f>
        <v>0</v>
      </c>
      <c r="G492" s="875" t="str">
        <f>IF(B492=$A$48,$C$48,IF(B492=$A$49,$C$49,IF(B492=$A$50,$C$50,IF(B492=$A$51,$C$51,IF(B492=$A$52,$C$52,"0")))))</f>
        <v>0</v>
      </c>
      <c r="H492" s="875">
        <f>G492*C492</f>
        <v>0</v>
      </c>
      <c r="I492" s="891"/>
      <c r="J492" s="192"/>
      <c r="K492" s="875"/>
      <c r="L492" s="192"/>
      <c r="M492" s="875"/>
      <c r="N492" s="192"/>
    </row>
    <row r="493" spans="1:14">
      <c r="A493" s="878" t="s">
        <v>64</v>
      </c>
      <c r="B493" s="875">
        <f>'4. חימום מים'!D451</f>
        <v>0</v>
      </c>
      <c r="C493" s="875">
        <f>'4. חימום מים'!F451</f>
        <v>0</v>
      </c>
      <c r="D493" s="875" t="str">
        <f>IF(B493=$A$38,$D$38,IF(B493=$A$39,$D$39,IF(B493=$A$40,$D$40,IF(B493=$A$41,$D$41,IF(B493=$A$42,$D$42,"0")))))</f>
        <v>0</v>
      </c>
      <c r="E493" s="875">
        <f>D493*C493</f>
        <v>0</v>
      </c>
      <c r="F493" s="875">
        <f>E493*$B$44</f>
        <v>0</v>
      </c>
      <c r="G493" s="875" t="str">
        <f>IF(B493=$A$48,$C$48,IF(B493=$A$49,$C$49,IF(B493=$A$50,$C$50,IF(B493=$A$51,$C$51,IF(B493=$A$52,$C$52,"0")))))</f>
        <v>0</v>
      </c>
      <c r="H493" s="875">
        <f>G493*C493</f>
        <v>0</v>
      </c>
      <c r="I493" s="891"/>
      <c r="J493" s="192"/>
      <c r="K493" s="875"/>
      <c r="L493" s="192"/>
      <c r="M493" s="875"/>
      <c r="N493" s="192"/>
    </row>
    <row r="494" spans="1:14">
      <c r="B494" s="192"/>
      <c r="C494" s="192"/>
      <c r="E494" s="192"/>
      <c r="F494" s="192"/>
      <c r="G494" s="192"/>
      <c r="H494" s="578"/>
      <c r="I494" s="891"/>
      <c r="J494" s="192"/>
      <c r="K494" s="875"/>
      <c r="L494" s="192"/>
      <c r="M494" s="875"/>
      <c r="N494" s="192"/>
    </row>
    <row r="495" spans="1:14">
      <c r="A495" s="878" t="s">
        <v>289</v>
      </c>
      <c r="B495" s="875" t="s">
        <v>60</v>
      </c>
      <c r="C495" s="875">
        <f>'4. חימום מים'!B454*1000</f>
        <v>0</v>
      </c>
      <c r="D495" s="875"/>
      <c r="H495" s="578"/>
      <c r="I495" s="891"/>
      <c r="J495" s="192"/>
      <c r="K495" s="875"/>
      <c r="L495" s="192"/>
      <c r="M495" s="875"/>
      <c r="N495" s="192"/>
    </row>
    <row r="496" spans="1:14">
      <c r="A496" s="878" t="s">
        <v>290</v>
      </c>
      <c r="B496" s="875" t="s">
        <v>254</v>
      </c>
      <c r="C496" s="875">
        <f>'4. חימום מים'!D454-'4. חימום מים'!C454</f>
        <v>0</v>
      </c>
      <c r="D496" s="875"/>
      <c r="H496" s="578"/>
      <c r="I496" s="891"/>
      <c r="J496" s="192"/>
      <c r="K496" s="875"/>
      <c r="L496" s="192"/>
      <c r="M496" s="875"/>
      <c r="N496" s="192"/>
    </row>
    <row r="497" spans="1:14">
      <c r="B497" s="192"/>
      <c r="C497" s="192"/>
      <c r="E497" s="192"/>
      <c r="F497" s="192"/>
      <c r="G497" s="192"/>
      <c r="H497" s="578"/>
      <c r="I497" s="891"/>
      <c r="J497" s="192"/>
      <c r="K497" s="875"/>
      <c r="L497" s="192"/>
      <c r="M497" s="875"/>
      <c r="N497" s="192"/>
    </row>
    <row r="498" spans="1:14">
      <c r="A498" s="891" t="s">
        <v>265</v>
      </c>
      <c r="B498" s="875" t="s">
        <v>67</v>
      </c>
      <c r="C498" s="912">
        <f>C495*C496*$B$194</f>
        <v>0</v>
      </c>
      <c r="H498" s="578"/>
      <c r="I498" s="891"/>
      <c r="J498" s="192"/>
      <c r="K498" s="875"/>
      <c r="L498" s="192"/>
      <c r="M498" s="875"/>
      <c r="N498" s="192"/>
    </row>
    <row r="499" spans="1:14">
      <c r="A499" s="937" t="s">
        <v>209</v>
      </c>
      <c r="B499" s="914">
        <f>(H491+H492+H493)</f>
        <v>0</v>
      </c>
      <c r="C499" s="901"/>
      <c r="D499" s="891"/>
      <c r="G499" s="182"/>
      <c r="H499" s="578"/>
      <c r="I499" s="891"/>
      <c r="J499" s="192"/>
      <c r="K499" s="875"/>
      <c r="L499" s="192"/>
      <c r="M499" s="875"/>
      <c r="N499" s="192"/>
    </row>
    <row r="500" spans="1:14">
      <c r="A500" s="938" t="s">
        <v>460</v>
      </c>
      <c r="B500" s="914">
        <f>(F491+F492+F493)</f>
        <v>0</v>
      </c>
      <c r="C500" s="901"/>
      <c r="D500" s="891"/>
      <c r="G500" s="182"/>
      <c r="H500" s="578"/>
      <c r="I500" s="891"/>
      <c r="J500" s="192"/>
      <c r="K500" s="875"/>
      <c r="L500" s="192"/>
      <c r="M500" s="875"/>
      <c r="N500" s="192"/>
    </row>
    <row r="501" spans="1:14">
      <c r="A501" s="891"/>
      <c r="C501" s="935"/>
      <c r="D501" s="891"/>
      <c r="G501" s="182"/>
      <c r="H501" s="578"/>
      <c r="I501" s="891"/>
      <c r="J501" s="192"/>
      <c r="K501" s="875"/>
      <c r="L501" s="192"/>
      <c r="M501" s="875"/>
      <c r="N501" s="192"/>
    </row>
    <row r="502" spans="1:14" ht="18">
      <c r="A502" s="928" t="s">
        <v>298</v>
      </c>
      <c r="B502" s="371"/>
      <c r="C502" s="935"/>
      <c r="D502" s="891"/>
      <c r="G502" s="182"/>
      <c r="H502" s="578"/>
      <c r="I502" s="891"/>
      <c r="J502" s="192"/>
      <c r="K502" s="875"/>
      <c r="L502" s="192"/>
      <c r="M502" s="875"/>
      <c r="N502" s="192"/>
    </row>
    <row r="503" spans="1:14">
      <c r="A503" s="878" t="s">
        <v>699</v>
      </c>
      <c r="B503" s="371"/>
      <c r="C503" s="371"/>
      <c r="D503" s="371"/>
      <c r="E503" s="371"/>
      <c r="F503" s="371"/>
      <c r="G503" s="371"/>
      <c r="H503" s="578"/>
      <c r="I503" s="891"/>
      <c r="J503" s="192"/>
      <c r="K503" s="875"/>
      <c r="L503" s="192"/>
      <c r="M503" s="875"/>
      <c r="N503" s="192"/>
    </row>
    <row r="504" spans="1:14">
      <c r="B504" s="371"/>
      <c r="C504" s="371"/>
      <c r="D504" s="371"/>
      <c r="E504" s="371"/>
      <c r="F504" s="371"/>
      <c r="G504" s="371"/>
      <c r="H504" s="578"/>
      <c r="I504" s="891"/>
      <c r="J504" s="951" t="s">
        <v>309</v>
      </c>
      <c r="K504" s="952"/>
      <c r="L504" s="952"/>
      <c r="M504" s="952"/>
      <c r="N504" s="192"/>
    </row>
    <row r="505" spans="1:14" ht="30">
      <c r="B505" s="192" t="s">
        <v>69</v>
      </c>
      <c r="C505" s="192" t="s">
        <v>114</v>
      </c>
      <c r="D505" s="192" t="s">
        <v>169</v>
      </c>
      <c r="E505" s="192" t="s">
        <v>168</v>
      </c>
      <c r="F505" s="578" t="s">
        <v>435</v>
      </c>
      <c r="G505" s="192" t="s">
        <v>81</v>
      </c>
      <c r="H505" s="192" t="s">
        <v>72</v>
      </c>
      <c r="I505" s="891"/>
      <c r="J505" s="951" t="s">
        <v>310</v>
      </c>
      <c r="K505" s="951" t="s">
        <v>311</v>
      </c>
      <c r="L505" s="951" t="s">
        <v>312</v>
      </c>
      <c r="M505" s="951" t="s">
        <v>189</v>
      </c>
      <c r="N505" s="192"/>
    </row>
    <row r="506" spans="1:14">
      <c r="A506" s="878" t="s">
        <v>62</v>
      </c>
      <c r="B506" s="875">
        <f>'4. חימום מים'!D58</f>
        <v>0</v>
      </c>
      <c r="C506" s="875">
        <f>'4. חימום מים'!F58</f>
        <v>0</v>
      </c>
      <c r="D506" s="875" t="str">
        <f>IF(B506=$A$38,$D$38,IF(B506=$A$39,$D$39,IF(B506=$A$40,$D$40,IF(B506=$A$41,$D$41,IF(B506=$A$42,$D$42,"0")))))</f>
        <v>0</v>
      </c>
      <c r="E506" s="875">
        <f>D506*C506</f>
        <v>0</v>
      </c>
      <c r="F506" s="875">
        <f>E506*$B$44</f>
        <v>0</v>
      </c>
      <c r="G506" s="875" t="str">
        <f>IF(B506=$A$48,$C$48,IF(B506=$A$49,$C$49,IF(B506=$A$50,$C$50,IF(B506=$A$51,$C$51,IF(B506=$A$52,$C$52,"0")))))</f>
        <v>0</v>
      </c>
      <c r="H506" s="875">
        <f>G506*C506</f>
        <v>0</v>
      </c>
      <c r="I506" s="891"/>
      <c r="J506" s="953" t="s">
        <v>58</v>
      </c>
      <c r="K506" s="930">
        <f>SUMIF($B$506:$B$508,J506,$C$506:$C$508)</f>
        <v>0</v>
      </c>
      <c r="L506" s="930">
        <f>IF($C$513&gt;0,K506/$C$513,0)</f>
        <v>0</v>
      </c>
      <c r="M506" s="954" t="s">
        <v>518</v>
      </c>
      <c r="N506" s="192"/>
    </row>
    <row r="507" spans="1:14">
      <c r="A507" s="878" t="s">
        <v>63</v>
      </c>
      <c r="B507" s="875">
        <f>'4. חימום מים'!D59</f>
        <v>0</v>
      </c>
      <c r="C507" s="875">
        <f>'4. חימום מים'!F59</f>
        <v>0</v>
      </c>
      <c r="D507" s="875" t="str">
        <f>IF(B507=$A$38,$D$38,IF(B507=$A$39,$D$39,IF(B507=$A$40,$D$40,IF(B507=$A$41,$D$41,IF(B507=$A$42,$D$42,"0")))))</f>
        <v>0</v>
      </c>
      <c r="E507" s="875">
        <f>D507*C507</f>
        <v>0</v>
      </c>
      <c r="F507" s="875">
        <f>E507*$B$44</f>
        <v>0</v>
      </c>
      <c r="G507" s="875" t="str">
        <f>IF(B507=$A$48,$C$48,IF(B507=$A$49,$C$49,IF(B507=$A$50,$C$50,IF(B507=$A$51,$C$51,IF(B507=$A$52,$C$52,"0")))))</f>
        <v>0</v>
      </c>
      <c r="H507" s="875">
        <f>G507*C507</f>
        <v>0</v>
      </c>
      <c r="I507" s="891"/>
      <c r="J507" s="953" t="s">
        <v>70</v>
      </c>
      <c r="K507" s="930">
        <f>SUMIF($B$506:$B$508,J507,$C$506:$C$508)</f>
        <v>0</v>
      </c>
      <c r="L507" s="930">
        <f>IF($C$513&gt;0,K507/$C$513,0)</f>
        <v>0</v>
      </c>
      <c r="M507" s="954" t="s">
        <v>515</v>
      </c>
      <c r="N507" s="192"/>
    </row>
    <row r="508" spans="1:14">
      <c r="A508" s="878" t="s">
        <v>64</v>
      </c>
      <c r="B508" s="875">
        <f>'4. חימום מים'!D60</f>
        <v>0</v>
      </c>
      <c r="C508" s="875">
        <f>'4. חימום מים'!F60</f>
        <v>0</v>
      </c>
      <c r="D508" s="875" t="str">
        <f>IF(B508=$A$38,$D$38,IF(B508=$A$39,$D$39,IF(B508=$A$40,$D$40,IF(B508=$A$41,$D$41,IF(B508=$A$42,$D$42,"0")))))</f>
        <v>0</v>
      </c>
      <c r="E508" s="875">
        <f>D508*C508</f>
        <v>0</v>
      </c>
      <c r="F508" s="875">
        <f>E508*$B$44</f>
        <v>0</v>
      </c>
      <c r="G508" s="875" t="str">
        <f>IF(B508=$A$48,$C$48,IF(B508=$A$49,$C$49,IF(B508=$A$50,$C$50,IF(B508=$A$51,$C$51,IF(B508=$A$52,$C$52,"0")))))</f>
        <v>0</v>
      </c>
      <c r="H508" s="875">
        <f>G508*C508</f>
        <v>0</v>
      </c>
      <c r="I508" s="891"/>
      <c r="J508" s="953" t="s">
        <v>56</v>
      </c>
      <c r="K508" s="930">
        <f>SUMIF($B$506:$B$508,J508,$C$506:$C$508)</f>
        <v>0</v>
      </c>
      <c r="L508" s="930">
        <f>IF($C$513&gt;0,K508/$C$513,0)</f>
        <v>0</v>
      </c>
      <c r="M508" s="954" t="s">
        <v>516</v>
      </c>
      <c r="N508" s="192"/>
    </row>
    <row r="509" spans="1:14">
      <c r="A509" s="875"/>
      <c r="C509" s="192"/>
      <c r="D509" s="875"/>
      <c r="H509" s="578"/>
      <c r="I509" s="891"/>
      <c r="J509" s="953" t="s">
        <v>59</v>
      </c>
      <c r="K509" s="930">
        <f>SUMIF($B$506:$B$508,J509,$C$506:$C$508)</f>
        <v>0</v>
      </c>
      <c r="L509" s="930">
        <f>IF($C$513&gt;0,K509/$C$513,0)</f>
        <v>0</v>
      </c>
      <c r="M509" s="954" t="s">
        <v>517</v>
      </c>
      <c r="N509" s="192"/>
    </row>
    <row r="510" spans="1:14">
      <c r="A510" s="878" t="s">
        <v>289</v>
      </c>
      <c r="B510" s="875" t="s">
        <v>60</v>
      </c>
      <c r="C510" s="875">
        <f>'4. חימום מים'!B63*1000</f>
        <v>0</v>
      </c>
      <c r="D510" s="875"/>
      <c r="H510" s="578"/>
      <c r="I510" s="891"/>
      <c r="J510" s="953" t="s">
        <v>57</v>
      </c>
      <c r="K510" s="930">
        <f>SUMIF($B$506:$B$508,J510,$C$506:$C$508)</f>
        <v>0</v>
      </c>
      <c r="L510" s="930">
        <f>IF($C$513&gt;0,K510/$C$513,0)</f>
        <v>0</v>
      </c>
      <c r="M510" s="954" t="s">
        <v>517</v>
      </c>
      <c r="N510" s="192"/>
    </row>
    <row r="511" spans="1:14">
      <c r="A511" s="878" t="s">
        <v>290</v>
      </c>
      <c r="B511" s="875" t="s">
        <v>254</v>
      </c>
      <c r="C511" s="875">
        <f>'4. חימום מים'!D63-'4. חימום מים'!C63</f>
        <v>0</v>
      </c>
      <c r="D511" s="875"/>
      <c r="H511" s="578"/>
      <c r="I511" s="891"/>
      <c r="J511" s="192"/>
      <c r="K511" s="875"/>
      <c r="L511" s="192"/>
      <c r="M511" s="875"/>
      <c r="N511" s="192"/>
    </row>
    <row r="512" spans="1:14">
      <c r="B512" s="192"/>
      <c r="C512" s="192"/>
      <c r="E512" s="192"/>
      <c r="F512" s="192"/>
      <c r="G512" s="192"/>
      <c r="H512" s="578"/>
      <c r="I512" s="891"/>
      <c r="J512" s="192"/>
      <c r="K512" s="875"/>
      <c r="L512" s="192"/>
      <c r="M512" s="875"/>
      <c r="N512" s="192"/>
    </row>
    <row r="513" spans="1:14">
      <c r="A513" s="891" t="s">
        <v>265</v>
      </c>
      <c r="B513" s="875" t="s">
        <v>67</v>
      </c>
      <c r="C513" s="881">
        <f>C511*C510*$B$194</f>
        <v>0</v>
      </c>
      <c r="D513" s="875"/>
      <c r="H513" s="578"/>
      <c r="I513" s="891"/>
      <c r="J513" s="192"/>
      <c r="K513" s="875"/>
      <c r="L513" s="192"/>
      <c r="M513" s="875"/>
      <c r="N513" s="192"/>
    </row>
    <row r="514" spans="1:14">
      <c r="A514" s="878" t="s">
        <v>704</v>
      </c>
      <c r="B514" s="875">
        <f>IF(H506=0,0,(H506+H507+H508)/C513)</f>
        <v>0</v>
      </c>
      <c r="C514" s="901" t="s">
        <v>266</v>
      </c>
      <c r="D514" s="875"/>
      <c r="H514" s="578"/>
      <c r="I514" s="891"/>
      <c r="J514" s="192"/>
      <c r="K514" s="875"/>
      <c r="L514" s="192"/>
      <c r="M514" s="875"/>
      <c r="N514" s="192"/>
    </row>
    <row r="515" spans="1:14">
      <c r="A515" s="891" t="s">
        <v>651</v>
      </c>
      <c r="B515" s="875">
        <f>B514*C529</f>
        <v>0</v>
      </c>
      <c r="C515" s="901" t="s">
        <v>267</v>
      </c>
      <c r="D515" s="875"/>
      <c r="H515" s="578"/>
      <c r="I515" s="891"/>
      <c r="J515" s="192"/>
      <c r="K515" s="875"/>
      <c r="L515" s="192"/>
      <c r="M515" s="875"/>
      <c r="N515" s="192"/>
    </row>
    <row r="516" spans="1:14">
      <c r="A516" s="891"/>
      <c r="C516" s="901"/>
      <c r="D516" s="875"/>
      <c r="H516" s="578"/>
      <c r="I516" s="891"/>
      <c r="J516" s="192"/>
      <c r="K516" s="875"/>
      <c r="L516" s="192"/>
      <c r="M516" s="875"/>
      <c r="N516" s="192"/>
    </row>
    <row r="517" spans="1:14">
      <c r="A517" s="891" t="s">
        <v>705</v>
      </c>
      <c r="B517" s="875">
        <f>IF(F506=0,0,(F506+F507+F508)/C513)</f>
        <v>0</v>
      </c>
      <c r="C517" s="901"/>
      <c r="D517" s="875"/>
      <c r="H517" s="578"/>
      <c r="I517" s="891"/>
      <c r="J517" s="192"/>
      <c r="K517" s="875"/>
      <c r="L517" s="192"/>
      <c r="M517" s="875"/>
      <c r="N517" s="192"/>
    </row>
    <row r="518" spans="1:14">
      <c r="A518" s="891" t="s">
        <v>652</v>
      </c>
      <c r="B518" s="875">
        <f>B517*C529</f>
        <v>0</v>
      </c>
      <c r="C518" s="901"/>
      <c r="D518" s="875"/>
      <c r="H518" s="578"/>
      <c r="I518" s="891"/>
      <c r="J518" s="192"/>
      <c r="K518" s="875"/>
      <c r="L518" s="192"/>
      <c r="M518" s="875"/>
      <c r="N518" s="192"/>
    </row>
    <row r="519" spans="1:14">
      <c r="B519" s="192"/>
      <c r="C519" s="192"/>
      <c r="E519" s="192"/>
      <c r="F519" s="192"/>
      <c r="G519" s="192"/>
      <c r="H519" s="578"/>
      <c r="I519" s="891"/>
      <c r="J519" s="192"/>
      <c r="K519" s="875"/>
      <c r="L519" s="192"/>
      <c r="M519" s="875"/>
      <c r="N519" s="192"/>
    </row>
    <row r="520" spans="1:14">
      <c r="A520" s="878" t="s">
        <v>299</v>
      </c>
      <c r="D520" s="875"/>
      <c r="H520" s="578"/>
      <c r="I520" s="891"/>
      <c r="J520" s="192"/>
      <c r="K520" s="875"/>
      <c r="L520" s="192"/>
      <c r="M520" s="875"/>
      <c r="N520" s="192"/>
    </row>
    <row r="521" spans="1:14" ht="30">
      <c r="B521" s="192" t="s">
        <v>69</v>
      </c>
      <c r="C521" s="192" t="s">
        <v>114</v>
      </c>
      <c r="D521" s="192" t="s">
        <v>169</v>
      </c>
      <c r="E521" s="192" t="s">
        <v>168</v>
      </c>
      <c r="F521" s="578" t="s">
        <v>435</v>
      </c>
      <c r="G521" s="192" t="s">
        <v>81</v>
      </c>
      <c r="H521" s="192" t="s">
        <v>72</v>
      </c>
      <c r="I521" s="891"/>
      <c r="J521" s="192"/>
      <c r="K521" s="875"/>
      <c r="L521" s="192"/>
      <c r="M521" s="875"/>
      <c r="N521" s="192"/>
    </row>
    <row r="522" spans="1:14">
      <c r="A522" s="878" t="s">
        <v>62</v>
      </c>
      <c r="B522" s="875">
        <f>'4. חימום מים'!D112</f>
        <v>0</v>
      </c>
      <c r="C522" s="875">
        <f>'4. חימום מים'!F112</f>
        <v>0</v>
      </c>
      <c r="D522" s="875" t="str">
        <f>IF(B522=$A$38,$D$38,IF(B522=$A$39,$D$39,IF(B522=$A$40,$D$40,IF(B522=$A$41,$D$41,IF(B522=$A$42,$D$42,"0")))))</f>
        <v>0</v>
      </c>
      <c r="E522" s="875">
        <f>D522*C522</f>
        <v>0</v>
      </c>
      <c r="F522" s="875">
        <f>E522*$B$44</f>
        <v>0</v>
      </c>
      <c r="G522" s="875" t="str">
        <f>IF(B522=$A$48,$C$48,IF(B522=$A$49,$C$49,IF(B522=$A$50,$C$50,IF(B522=$A$51,$C$51,IF(B522=$A$52,$C$52,"0")))))</f>
        <v>0</v>
      </c>
      <c r="H522" s="875">
        <f>G522*C522</f>
        <v>0</v>
      </c>
      <c r="I522" s="891"/>
      <c r="J522" s="192"/>
      <c r="K522" s="875"/>
      <c r="L522" s="192"/>
      <c r="M522" s="875"/>
      <c r="N522" s="192"/>
    </row>
    <row r="523" spans="1:14">
      <c r="A523" s="878" t="s">
        <v>63</v>
      </c>
      <c r="B523" s="875">
        <f>'4. חימום מים'!D113</f>
        <v>0</v>
      </c>
      <c r="C523" s="875">
        <f>'4. חימום מים'!F113</f>
        <v>0</v>
      </c>
      <c r="D523" s="875" t="str">
        <f>IF(B523=$A$38,$D$38,IF(B523=$A$39,$D$39,IF(B523=$A$40,$D$40,IF(B523=$A$41,$D$41,IF(B523=$A$42,$D$42,"0")))))</f>
        <v>0</v>
      </c>
      <c r="E523" s="875">
        <f>D523*C523</f>
        <v>0</v>
      </c>
      <c r="F523" s="875">
        <f>E523*$B$44</f>
        <v>0</v>
      </c>
      <c r="G523" s="875" t="str">
        <f>IF(B523=$A$48,$C$48,IF(B523=$A$49,$C$49,IF(B523=$A$50,$C$50,IF(B523=$A$51,$C$51,IF(B523=$A$52,$C$52,"0")))))</f>
        <v>0</v>
      </c>
      <c r="H523" s="875">
        <f>G523*C523</f>
        <v>0</v>
      </c>
      <c r="I523" s="891"/>
      <c r="J523" s="192"/>
      <c r="K523" s="875"/>
      <c r="L523" s="192"/>
      <c r="M523" s="875"/>
      <c r="N523" s="192"/>
    </row>
    <row r="524" spans="1:14">
      <c r="A524" s="878" t="s">
        <v>64</v>
      </c>
      <c r="B524" s="875">
        <f>'4. חימום מים'!D114</f>
        <v>0</v>
      </c>
      <c r="C524" s="875">
        <f>'4. חימום מים'!F114</f>
        <v>0</v>
      </c>
      <c r="D524" s="875" t="str">
        <f>IF(B524=$A$38,$D$38,IF(B524=$A$39,$D$39,IF(B524=$A$40,$D$40,IF(B524=$A$41,$D$41,IF(B524=$A$42,$D$42,"0")))))</f>
        <v>0</v>
      </c>
      <c r="E524" s="875">
        <f>D524*C524</f>
        <v>0</v>
      </c>
      <c r="F524" s="875">
        <f>E524*$B$44</f>
        <v>0</v>
      </c>
      <c r="G524" s="875" t="str">
        <f>IF(B524=$A$48,$C$48,IF(B524=$A$49,$C$49,IF(B524=$A$50,$C$50,IF(B524=$A$51,$C$51,IF(B524=$A$52,$C$52,"0")))))</f>
        <v>0</v>
      </c>
      <c r="H524" s="875">
        <f>G524*C524</f>
        <v>0</v>
      </c>
      <c r="I524" s="891"/>
      <c r="J524" s="192"/>
      <c r="K524" s="875"/>
      <c r="L524" s="192"/>
      <c r="M524" s="875"/>
      <c r="N524" s="192"/>
    </row>
    <row r="525" spans="1:14">
      <c r="B525" s="192"/>
      <c r="C525" s="192"/>
      <c r="E525" s="192"/>
      <c r="F525" s="192"/>
      <c r="G525" s="578"/>
      <c r="H525" s="891"/>
    </row>
    <row r="526" spans="1:14">
      <c r="A526" s="878" t="s">
        <v>289</v>
      </c>
      <c r="B526" s="875" t="s">
        <v>60</v>
      </c>
      <c r="C526" s="875">
        <f>'4. חימום מים'!B117*1000</f>
        <v>0</v>
      </c>
      <c r="D526" s="875"/>
      <c r="G526" s="578"/>
      <c r="H526" s="891"/>
    </row>
    <row r="527" spans="1:14">
      <c r="A527" s="878" t="s">
        <v>290</v>
      </c>
      <c r="B527" s="875" t="s">
        <v>254</v>
      </c>
      <c r="C527" s="875">
        <f>'4. חימום מים'!D117-'4. חימום מים'!C117</f>
        <v>0</v>
      </c>
      <c r="D527" s="875"/>
      <c r="G527" s="578"/>
      <c r="H527" s="891"/>
    </row>
    <row r="528" spans="1:14">
      <c r="B528" s="192"/>
      <c r="C528" s="192"/>
      <c r="E528" s="192"/>
      <c r="F528" s="192"/>
      <c r="G528" s="578"/>
    </row>
    <row r="529" spans="1:14">
      <c r="A529" s="891" t="s">
        <v>265</v>
      </c>
      <c r="B529" s="875" t="s">
        <v>67</v>
      </c>
      <c r="C529" s="881">
        <f>C527*C526*$B$194</f>
        <v>0</v>
      </c>
      <c r="D529" s="192" t="s">
        <v>270</v>
      </c>
      <c r="E529" s="875" t="s">
        <v>269</v>
      </c>
      <c r="F529" s="875">
        <f>B515-C530</f>
        <v>0</v>
      </c>
      <c r="G529" s="578"/>
    </row>
    <row r="530" spans="1:14" ht="30">
      <c r="A530" s="891" t="s">
        <v>268</v>
      </c>
      <c r="B530" s="875" t="s">
        <v>269</v>
      </c>
      <c r="C530" s="935">
        <f>H522+H523+H524</f>
        <v>0</v>
      </c>
      <c r="D530" s="892" t="s">
        <v>2600</v>
      </c>
      <c r="E530" s="875" t="s">
        <v>269</v>
      </c>
      <c r="F530" s="182">
        <f>F529*'1. פרטים כלליים ועלויות'!$D$53</f>
        <v>0</v>
      </c>
      <c r="G530" s="578"/>
    </row>
    <row r="531" spans="1:14">
      <c r="A531" s="891"/>
      <c r="C531" s="935"/>
      <c r="D531" s="891"/>
      <c r="F531" s="182"/>
      <c r="G531" s="578"/>
    </row>
    <row r="532" spans="1:14">
      <c r="A532" s="891" t="s">
        <v>271</v>
      </c>
      <c r="B532" s="875" t="s">
        <v>67</v>
      </c>
      <c r="C532" s="934">
        <f>F522+F523+F524</f>
        <v>0</v>
      </c>
      <c r="D532" s="192" t="s">
        <v>272</v>
      </c>
      <c r="E532" s="875" t="s">
        <v>67</v>
      </c>
      <c r="F532" s="875">
        <f>B518-C532</f>
        <v>0</v>
      </c>
      <c r="G532" s="578"/>
    </row>
    <row r="533" spans="1:14" ht="30">
      <c r="A533" s="891"/>
      <c r="C533" s="935"/>
      <c r="D533" s="892" t="s">
        <v>2602</v>
      </c>
      <c r="E533" s="875" t="s">
        <v>67</v>
      </c>
      <c r="F533" s="182">
        <f>F532*'1. פרטים כלליים ועלויות'!$D$53</f>
        <v>0</v>
      </c>
      <c r="G533" s="578"/>
    </row>
    <row r="534" spans="1:14">
      <c r="A534" s="891"/>
      <c r="C534" s="935"/>
      <c r="D534" s="891"/>
      <c r="F534" s="182"/>
      <c r="G534" s="578"/>
    </row>
    <row r="535" spans="1:14" ht="30">
      <c r="A535" s="192" t="s">
        <v>69</v>
      </c>
      <c r="B535" s="578" t="s">
        <v>146</v>
      </c>
      <c r="C535" s="192" t="s">
        <v>649</v>
      </c>
      <c r="D535" s="936" t="s">
        <v>650</v>
      </c>
      <c r="E535" s="578" t="s">
        <v>144</v>
      </c>
      <c r="F535" s="192" t="s">
        <v>145</v>
      </c>
      <c r="G535" s="192" t="s">
        <v>148</v>
      </c>
      <c r="M535" s="875"/>
    </row>
    <row r="536" spans="1:14">
      <c r="A536" s="875" t="s">
        <v>56</v>
      </c>
      <c r="B536" s="875" t="s">
        <v>67</v>
      </c>
      <c r="C536" s="900">
        <f>B518</f>
        <v>0</v>
      </c>
      <c r="D536" s="886">
        <f>B517</f>
        <v>0</v>
      </c>
      <c r="E536" s="875">
        <f>C532</f>
        <v>0</v>
      </c>
      <c r="F536" s="875">
        <f>C536-E536</f>
        <v>0</v>
      </c>
      <c r="G536" s="927">
        <f>IF(F536=0,0,F536/C536)</f>
        <v>0</v>
      </c>
      <c r="M536" s="875"/>
    </row>
    <row r="537" spans="1:14">
      <c r="A537" s="875"/>
      <c r="C537" s="900"/>
      <c r="D537" s="886"/>
      <c r="G537" s="927"/>
      <c r="M537" s="875"/>
    </row>
    <row r="538" spans="1:14">
      <c r="A538" s="891" t="s">
        <v>470</v>
      </c>
      <c r="C538" s="934"/>
      <c r="G538" s="578"/>
      <c r="H538" s="891"/>
    </row>
    <row r="539" spans="1:14" ht="30">
      <c r="B539" s="192" t="s">
        <v>69</v>
      </c>
      <c r="C539" s="192" t="s">
        <v>114</v>
      </c>
      <c r="D539" s="192" t="s">
        <v>169</v>
      </c>
      <c r="E539" s="192" t="s">
        <v>168</v>
      </c>
      <c r="F539" s="578" t="s">
        <v>435</v>
      </c>
      <c r="G539" s="192" t="s">
        <v>81</v>
      </c>
      <c r="H539" s="192" t="s">
        <v>72</v>
      </c>
      <c r="I539" s="891"/>
      <c r="J539" s="192"/>
      <c r="K539" s="875"/>
      <c r="L539" s="192"/>
      <c r="M539" s="875"/>
      <c r="N539" s="192"/>
    </row>
    <row r="540" spans="1:14">
      <c r="A540" s="878" t="s">
        <v>62</v>
      </c>
      <c r="B540" s="875">
        <f>'4. חימום מים'!D271</f>
        <v>0</v>
      </c>
      <c r="C540" s="875">
        <f>'4. חימום מים'!F271</f>
        <v>0</v>
      </c>
      <c r="D540" s="875" t="str">
        <f>IF(B540=$A$38,$D$38,IF(B540=$A$39,$D$39,IF(B540=$A$40,$D$40,IF(B540=$A$41,$D$41,IF(B540=$A$42,$D$42,"0")))))</f>
        <v>0</v>
      </c>
      <c r="E540" s="875">
        <f>D540*C540</f>
        <v>0</v>
      </c>
      <c r="F540" s="875">
        <f>E540*$B$44</f>
        <v>0</v>
      </c>
      <c r="G540" s="875" t="str">
        <f>IF(B540=$A$48,$C$48,IF(B540=$A$49,$C$49,IF(B540=$A$50,$C$50,IF(B540=$A$51,$C$51,IF(B540=$A$52,$C$52,"0")))))</f>
        <v>0</v>
      </c>
      <c r="H540" s="875">
        <f>G540*C540</f>
        <v>0</v>
      </c>
      <c r="I540" s="891"/>
      <c r="J540" s="192"/>
      <c r="K540" s="875"/>
      <c r="L540" s="192"/>
      <c r="M540" s="875"/>
      <c r="N540" s="192"/>
    </row>
    <row r="541" spans="1:14">
      <c r="A541" s="878" t="s">
        <v>63</v>
      </c>
      <c r="B541" s="875">
        <f>'4. חימום מים'!D272</f>
        <v>0</v>
      </c>
      <c r="C541" s="875">
        <f>'4. חימום מים'!F272</f>
        <v>0</v>
      </c>
      <c r="D541" s="875" t="str">
        <f>IF(B541=$A$38,$D$38,IF(B541=$A$39,$D$39,IF(B541=$A$40,$D$40,IF(B541=$A$41,$D$41,IF(B541=$A$42,$D$42,"0")))))</f>
        <v>0</v>
      </c>
      <c r="E541" s="875">
        <f>D541*C541</f>
        <v>0</v>
      </c>
      <c r="F541" s="875">
        <f>E541*$B$44</f>
        <v>0</v>
      </c>
      <c r="G541" s="875" t="str">
        <f>IF(B541=$A$48,$C$48,IF(B541=$A$49,$C$49,IF(B541=$A$50,$C$50,IF(B541=$A$51,$C$51,IF(B541=$A$52,$C$52,"0")))))</f>
        <v>0</v>
      </c>
      <c r="H541" s="875">
        <f>G541*C541</f>
        <v>0</v>
      </c>
      <c r="I541" s="891"/>
      <c r="J541" s="192"/>
      <c r="K541" s="875"/>
      <c r="L541" s="192"/>
      <c r="M541" s="875"/>
      <c r="N541" s="192"/>
    </row>
    <row r="542" spans="1:14">
      <c r="A542" s="878" t="s">
        <v>64</v>
      </c>
      <c r="B542" s="875">
        <f>'4. חימום מים'!D273</f>
        <v>0</v>
      </c>
      <c r="C542" s="875">
        <f>'4. חימום מים'!F273</f>
        <v>0</v>
      </c>
      <c r="D542" s="875" t="str">
        <f>IF(B542=$A$38,$D$38,IF(B542=$A$39,$D$39,IF(B542=$A$40,$D$40,IF(B542=$A$41,$D$41,IF(B542=$A$42,$D$42,"0")))))</f>
        <v>0</v>
      </c>
      <c r="E542" s="875">
        <f>D542*C542</f>
        <v>0</v>
      </c>
      <c r="F542" s="875">
        <f>E542*$B$44</f>
        <v>0</v>
      </c>
      <c r="G542" s="875" t="str">
        <f>IF(B542=$A$48,$C$48,IF(B542=$A$49,$C$49,IF(B542=$A$50,$C$50,IF(B542=$A$51,$C$51,IF(B542=$A$52,$C$52,"0")))))</f>
        <v>0</v>
      </c>
      <c r="H542" s="875">
        <f>G542*C542</f>
        <v>0</v>
      </c>
      <c r="I542" s="891"/>
      <c r="J542" s="192"/>
      <c r="K542" s="875"/>
      <c r="L542" s="192"/>
      <c r="M542" s="875"/>
      <c r="N542" s="192"/>
    </row>
    <row r="543" spans="1:14">
      <c r="B543" s="192"/>
      <c r="C543" s="192"/>
      <c r="E543" s="192"/>
      <c r="F543" s="192"/>
      <c r="G543" s="192"/>
      <c r="H543" s="578"/>
      <c r="I543" s="891"/>
      <c r="J543" s="192"/>
      <c r="K543" s="875"/>
      <c r="L543" s="192"/>
      <c r="M543" s="875"/>
      <c r="N543" s="192"/>
    </row>
    <row r="544" spans="1:14">
      <c r="A544" s="878" t="s">
        <v>289</v>
      </c>
      <c r="B544" s="875" t="s">
        <v>60</v>
      </c>
      <c r="C544" s="875">
        <f>'4. חימום מים'!B276*1000</f>
        <v>0</v>
      </c>
      <c r="D544" s="875"/>
      <c r="H544" s="578"/>
      <c r="I544" s="891"/>
      <c r="J544" s="192"/>
      <c r="K544" s="875"/>
      <c r="L544" s="192"/>
      <c r="M544" s="875"/>
      <c r="N544" s="192"/>
    </row>
    <row r="545" spans="1:14">
      <c r="A545" s="878" t="s">
        <v>290</v>
      </c>
      <c r="B545" s="875" t="s">
        <v>254</v>
      </c>
      <c r="C545" s="875">
        <f>'4. חימום מים'!D276-'4. חימום מים'!C276</f>
        <v>0</v>
      </c>
      <c r="D545" s="875"/>
      <c r="H545" s="578"/>
      <c r="I545" s="891"/>
      <c r="J545" s="192"/>
      <c r="K545" s="875"/>
      <c r="L545" s="192"/>
      <c r="M545" s="875"/>
      <c r="N545" s="192"/>
    </row>
    <row r="546" spans="1:14">
      <c r="B546" s="192"/>
      <c r="C546" s="192"/>
      <c r="E546" s="192"/>
      <c r="F546" s="192"/>
      <c r="G546" s="192"/>
      <c r="H546" s="578"/>
      <c r="I546" s="891"/>
      <c r="J546" s="192"/>
      <c r="K546" s="875"/>
      <c r="L546" s="192"/>
      <c r="M546" s="875"/>
      <c r="N546" s="192"/>
    </row>
    <row r="547" spans="1:14">
      <c r="A547" s="891" t="s">
        <v>265</v>
      </c>
      <c r="B547" s="875" t="s">
        <v>67</v>
      </c>
      <c r="C547" s="912">
        <f>C544*C545*$B$194</f>
        <v>0</v>
      </c>
      <c r="H547" s="578"/>
      <c r="I547" s="891"/>
      <c r="J547" s="192"/>
      <c r="K547" s="875"/>
      <c r="L547" s="192"/>
      <c r="M547" s="875"/>
      <c r="N547" s="192"/>
    </row>
    <row r="548" spans="1:14">
      <c r="A548" s="937" t="s">
        <v>209</v>
      </c>
      <c r="B548" s="914">
        <f>(H540+H541+H542)</f>
        <v>0</v>
      </c>
      <c r="C548" s="901"/>
      <c r="D548" s="891"/>
      <c r="G548" s="182"/>
      <c r="H548" s="578"/>
      <c r="I548" s="891"/>
      <c r="J548" s="192"/>
      <c r="K548" s="875"/>
      <c r="L548" s="192"/>
      <c r="M548" s="875"/>
      <c r="N548" s="192"/>
    </row>
    <row r="549" spans="1:14">
      <c r="A549" s="938" t="s">
        <v>460</v>
      </c>
      <c r="B549" s="914">
        <f>(F540+F541+F542)</f>
        <v>0</v>
      </c>
      <c r="C549" s="901"/>
      <c r="D549" s="891"/>
      <c r="G549" s="182"/>
      <c r="H549" s="578"/>
      <c r="I549" s="891"/>
      <c r="J549" s="192"/>
      <c r="K549" s="875"/>
      <c r="L549" s="192"/>
      <c r="M549" s="875"/>
      <c r="N549" s="192"/>
    </row>
    <row r="550" spans="1:14">
      <c r="A550" s="891"/>
      <c r="C550" s="901"/>
      <c r="D550" s="891"/>
      <c r="G550" s="182"/>
      <c r="H550" s="578"/>
      <c r="I550" s="891"/>
      <c r="J550" s="192"/>
      <c r="K550" s="875"/>
      <c r="L550" s="192"/>
      <c r="M550" s="875"/>
      <c r="N550" s="192"/>
    </row>
    <row r="551" spans="1:14">
      <c r="A551" s="891" t="s">
        <v>471</v>
      </c>
      <c r="C551" s="934"/>
      <c r="H551" s="578"/>
      <c r="I551" s="891"/>
      <c r="J551" s="192"/>
      <c r="K551" s="875"/>
      <c r="L551" s="192"/>
      <c r="M551" s="875"/>
      <c r="N551" s="192"/>
    </row>
    <row r="552" spans="1:14" ht="30">
      <c r="B552" s="192" t="s">
        <v>69</v>
      </c>
      <c r="C552" s="192" t="s">
        <v>114</v>
      </c>
      <c r="D552" s="192" t="s">
        <v>169</v>
      </c>
      <c r="E552" s="192" t="s">
        <v>168</v>
      </c>
      <c r="F552" s="578" t="s">
        <v>435</v>
      </c>
      <c r="G552" s="192" t="s">
        <v>81</v>
      </c>
      <c r="H552" s="192" t="s">
        <v>72</v>
      </c>
      <c r="I552" s="891"/>
      <c r="J552" s="192"/>
      <c r="K552" s="875"/>
      <c r="L552" s="192"/>
      <c r="M552" s="875"/>
      <c r="N552" s="192"/>
    </row>
    <row r="553" spans="1:14">
      <c r="A553" s="878" t="s">
        <v>62</v>
      </c>
      <c r="B553" s="875">
        <f>'4. חימום מים'!D364</f>
        <v>0</v>
      </c>
      <c r="C553" s="875">
        <f>'4. חימום מים'!F364</f>
        <v>0</v>
      </c>
      <c r="D553" s="875" t="str">
        <f>IF(B553=$A$38,$D$38,IF(B553=$A$39,$D$39,IF(B553=$A$40,$D$40,IF(B553=$A$41,$D$41,IF(B553=$A$42,$D$42,"0")))))</f>
        <v>0</v>
      </c>
      <c r="E553" s="875">
        <f>D553*C553</f>
        <v>0</v>
      </c>
      <c r="F553" s="875">
        <f>E553*$B$44</f>
        <v>0</v>
      </c>
      <c r="G553" s="875" t="str">
        <f>IF(B553=$A$48,$C$48,IF(B553=$A$49,$C$49,IF(B553=$A$50,$C$50,IF(B553=$A$51,$C$51,IF(B553=$A$52,$C$52,"0")))))</f>
        <v>0</v>
      </c>
      <c r="H553" s="875">
        <f>G553*C553</f>
        <v>0</v>
      </c>
      <c r="I553" s="891"/>
      <c r="J553" s="192"/>
      <c r="K553" s="875"/>
      <c r="L553" s="192"/>
      <c r="M553" s="875"/>
      <c r="N553" s="192"/>
    </row>
    <row r="554" spans="1:14">
      <c r="A554" s="878" t="s">
        <v>63</v>
      </c>
      <c r="B554" s="875">
        <f>'4. חימום מים'!D365</f>
        <v>0</v>
      </c>
      <c r="C554" s="875">
        <f>'4. חימום מים'!F365</f>
        <v>0</v>
      </c>
      <c r="D554" s="875" t="str">
        <f>IF(B554=$A$38,$D$38,IF(B554=$A$39,$D$39,IF(B554=$A$40,$D$40,IF(B554=$A$41,$D$41,IF(B554=$A$42,$D$42,"0")))))</f>
        <v>0</v>
      </c>
      <c r="E554" s="875">
        <f>D554*C554</f>
        <v>0</v>
      </c>
      <c r="F554" s="875">
        <f>E554*$B$44</f>
        <v>0</v>
      </c>
      <c r="G554" s="875" t="str">
        <f>IF(B554=$A$48,$C$48,IF(B554=$A$49,$C$49,IF(B554=$A$50,$C$50,IF(B554=$A$51,$C$51,IF(B554=$A$52,$C$52,"0")))))</f>
        <v>0</v>
      </c>
      <c r="H554" s="875">
        <f>G554*C554</f>
        <v>0</v>
      </c>
      <c r="I554" s="891"/>
      <c r="J554" s="192"/>
      <c r="K554" s="875"/>
      <c r="L554" s="192"/>
      <c r="M554" s="875"/>
      <c r="N554" s="192"/>
    </row>
    <row r="555" spans="1:14">
      <c r="A555" s="878" t="s">
        <v>64</v>
      </c>
      <c r="B555" s="875">
        <f>'4. חימום מים'!D366</f>
        <v>0</v>
      </c>
      <c r="C555" s="875">
        <f>'4. חימום מים'!F366</f>
        <v>0</v>
      </c>
      <c r="D555" s="875" t="str">
        <f>IF(B555=$A$38,$D$38,IF(B555=$A$39,$D$39,IF(B555=$A$40,$D$40,IF(B555=$A$41,$D$41,IF(B555=$A$42,$D$42,"0")))))</f>
        <v>0</v>
      </c>
      <c r="E555" s="875">
        <f>D555*C555</f>
        <v>0</v>
      </c>
      <c r="F555" s="875">
        <f>E555*$B$44</f>
        <v>0</v>
      </c>
      <c r="G555" s="875" t="str">
        <f>IF(B555=$A$48,$C$48,IF(B555=$A$49,$C$49,IF(B555=$A$50,$C$50,IF(B555=$A$51,$C$51,IF(B555=$A$52,$C$52,"0")))))</f>
        <v>0</v>
      </c>
      <c r="H555" s="875">
        <f>G555*C555</f>
        <v>0</v>
      </c>
      <c r="I555" s="891"/>
      <c r="J555" s="192"/>
      <c r="K555" s="875"/>
      <c r="L555" s="192"/>
      <c r="M555" s="875"/>
      <c r="N555" s="192"/>
    </row>
    <row r="556" spans="1:14">
      <c r="B556" s="192"/>
      <c r="C556" s="192"/>
      <c r="E556" s="192"/>
      <c r="F556" s="192"/>
      <c r="G556" s="192"/>
      <c r="H556" s="578"/>
      <c r="I556" s="891"/>
      <c r="J556" s="192"/>
      <c r="K556" s="875"/>
      <c r="L556" s="192"/>
      <c r="M556" s="875"/>
      <c r="N556" s="192"/>
    </row>
    <row r="557" spans="1:14">
      <c r="A557" s="878" t="s">
        <v>289</v>
      </c>
      <c r="B557" s="875" t="s">
        <v>60</v>
      </c>
      <c r="C557" s="875">
        <f>'4. חימום מים'!B369*1000</f>
        <v>0</v>
      </c>
      <c r="D557" s="875"/>
      <c r="H557" s="578"/>
      <c r="I557" s="891"/>
      <c r="J557" s="192"/>
      <c r="K557" s="875"/>
      <c r="L557" s="192"/>
      <c r="M557" s="875"/>
      <c r="N557" s="192"/>
    </row>
    <row r="558" spans="1:14">
      <c r="A558" s="878" t="s">
        <v>290</v>
      </c>
      <c r="B558" s="875" t="s">
        <v>254</v>
      </c>
      <c r="C558" s="875">
        <f>'4. חימום מים'!D369-'4. חימום מים'!C369</f>
        <v>0</v>
      </c>
      <c r="D558" s="875"/>
      <c r="H558" s="578"/>
      <c r="I558" s="891"/>
      <c r="J558" s="192"/>
      <c r="K558" s="875"/>
      <c r="L558" s="192"/>
      <c r="M558" s="875"/>
      <c r="N558" s="192"/>
    </row>
    <row r="559" spans="1:14">
      <c r="B559" s="192"/>
      <c r="C559" s="192"/>
      <c r="E559" s="192"/>
      <c r="F559" s="192"/>
      <c r="G559" s="192"/>
      <c r="H559" s="578"/>
      <c r="I559" s="891"/>
      <c r="J559" s="192"/>
      <c r="K559" s="875"/>
      <c r="L559" s="192"/>
      <c r="M559" s="875"/>
      <c r="N559" s="192"/>
    </row>
    <row r="560" spans="1:14">
      <c r="A560" s="891" t="s">
        <v>265</v>
      </c>
      <c r="B560" s="875" t="s">
        <v>67</v>
      </c>
      <c r="C560" s="912">
        <f>C557*C558*$B$194</f>
        <v>0</v>
      </c>
      <c r="H560" s="578"/>
      <c r="I560" s="891"/>
      <c r="J560" s="192"/>
      <c r="K560" s="875"/>
      <c r="L560" s="192"/>
      <c r="M560" s="875"/>
      <c r="N560" s="192"/>
    </row>
    <row r="561" spans="1:14">
      <c r="A561" s="937" t="s">
        <v>209</v>
      </c>
      <c r="B561" s="914">
        <f>(H553+H554+H555)</f>
        <v>0</v>
      </c>
      <c r="C561" s="901"/>
      <c r="D561" s="891"/>
      <c r="G561" s="182"/>
      <c r="H561" s="578"/>
      <c r="I561" s="891"/>
      <c r="J561" s="192"/>
      <c r="K561" s="875"/>
      <c r="L561" s="192"/>
      <c r="M561" s="875"/>
      <c r="N561" s="192"/>
    </row>
    <row r="562" spans="1:14">
      <c r="A562" s="938" t="s">
        <v>460</v>
      </c>
      <c r="B562" s="914">
        <f>(F553+F554+F555)</f>
        <v>0</v>
      </c>
      <c r="C562" s="901"/>
      <c r="D562" s="891"/>
      <c r="G562" s="182"/>
      <c r="H562" s="578"/>
      <c r="I562" s="891"/>
      <c r="J562" s="192"/>
      <c r="K562" s="875"/>
      <c r="L562" s="192"/>
      <c r="M562" s="875"/>
      <c r="N562" s="192"/>
    </row>
    <row r="563" spans="1:14">
      <c r="A563" s="891"/>
      <c r="C563" s="901"/>
      <c r="D563" s="891"/>
      <c r="G563" s="182"/>
      <c r="H563" s="578"/>
      <c r="I563" s="891"/>
      <c r="J563" s="192"/>
      <c r="K563" s="875"/>
      <c r="L563" s="192"/>
      <c r="M563" s="875"/>
      <c r="N563" s="192"/>
    </row>
    <row r="564" spans="1:14">
      <c r="A564" s="891" t="s">
        <v>472</v>
      </c>
      <c r="C564" s="934"/>
      <c r="H564" s="578"/>
      <c r="I564" s="891"/>
      <c r="J564" s="192"/>
      <c r="K564" s="875"/>
      <c r="L564" s="192"/>
      <c r="M564" s="875"/>
      <c r="N564" s="192"/>
    </row>
    <row r="565" spans="1:14" ht="30">
      <c r="B565" s="192" t="s">
        <v>69</v>
      </c>
      <c r="C565" s="192" t="s">
        <v>114</v>
      </c>
      <c r="D565" s="192" t="s">
        <v>169</v>
      </c>
      <c r="E565" s="192" t="s">
        <v>168</v>
      </c>
      <c r="F565" s="578" t="s">
        <v>435</v>
      </c>
      <c r="G565" s="192" t="s">
        <v>81</v>
      </c>
      <c r="H565" s="192" t="s">
        <v>72</v>
      </c>
      <c r="I565" s="891"/>
      <c r="J565" s="192"/>
      <c r="K565" s="875"/>
      <c r="L565" s="192"/>
      <c r="M565" s="875"/>
      <c r="N565" s="192"/>
    </row>
    <row r="566" spans="1:14">
      <c r="A566" s="878" t="s">
        <v>62</v>
      </c>
      <c r="B566" s="875">
        <f>'4. חימום מים'!D457</f>
        <v>0</v>
      </c>
      <c r="C566" s="875">
        <f>'4. חימום מים'!F457</f>
        <v>0</v>
      </c>
      <c r="D566" s="875" t="str">
        <f>IF(B566=$A$38,$D$38,IF(B566=$A$39,$D$39,IF(B566=$A$40,$D$40,IF(B566=$A$41,$D$41,IF(B566=$A$42,$D$42,"0")))))</f>
        <v>0</v>
      </c>
      <c r="E566" s="875">
        <f>D566*C566</f>
        <v>0</v>
      </c>
      <c r="F566" s="875">
        <f>E566*$B$44</f>
        <v>0</v>
      </c>
      <c r="G566" s="875" t="str">
        <f>IF(B566=$A$48,$C$48,IF(B566=$A$49,$C$49,IF(B566=$A$50,$C$50,IF(B566=$A$51,$C$51,IF(B566=$A$52,$C$52,"0")))))</f>
        <v>0</v>
      </c>
      <c r="H566" s="875">
        <f>G566*C566</f>
        <v>0</v>
      </c>
      <c r="I566" s="891"/>
      <c r="J566" s="192"/>
      <c r="K566" s="875"/>
      <c r="L566" s="192"/>
      <c r="M566" s="875"/>
      <c r="N566" s="192"/>
    </row>
    <row r="567" spans="1:14">
      <c r="A567" s="878" t="s">
        <v>63</v>
      </c>
      <c r="B567" s="875">
        <f>'4. חימום מים'!D458</f>
        <v>0</v>
      </c>
      <c r="C567" s="875">
        <f>'4. חימום מים'!F458</f>
        <v>0</v>
      </c>
      <c r="D567" s="875" t="str">
        <f>IF(B567=$A$38,$D$38,IF(B567=$A$39,$D$39,IF(B567=$A$40,$D$40,IF(B567=$A$41,$D$41,IF(B567=$A$42,$D$42,"0")))))</f>
        <v>0</v>
      </c>
      <c r="E567" s="875">
        <f>D567*C567</f>
        <v>0</v>
      </c>
      <c r="F567" s="875">
        <f>E567*$B$44</f>
        <v>0</v>
      </c>
      <c r="G567" s="875" t="str">
        <f>IF(B567=$A$48,$C$48,IF(B567=$A$49,$C$49,IF(B567=$A$50,$C$50,IF(B567=$A$51,$C$51,IF(B567=$A$52,$C$52,"0")))))</f>
        <v>0</v>
      </c>
      <c r="H567" s="875">
        <f>G567*C567</f>
        <v>0</v>
      </c>
      <c r="I567" s="891"/>
      <c r="J567" s="192"/>
      <c r="K567" s="875"/>
      <c r="L567" s="192"/>
      <c r="M567" s="875"/>
      <c r="N567" s="192"/>
    </row>
    <row r="568" spans="1:14">
      <c r="A568" s="878" t="s">
        <v>64</v>
      </c>
      <c r="B568" s="875">
        <f>'4. חימום מים'!D459</f>
        <v>0</v>
      </c>
      <c r="C568" s="875">
        <f>'4. חימום מים'!F459</f>
        <v>0</v>
      </c>
      <c r="D568" s="875" t="str">
        <f>IF(B568=$A$38,$D$38,IF(B568=$A$39,$D$39,IF(B568=$A$40,$D$40,IF(B568=$A$41,$D$41,IF(B568=$A$42,$D$42,"0")))))</f>
        <v>0</v>
      </c>
      <c r="E568" s="875">
        <f>D568*C568</f>
        <v>0</v>
      </c>
      <c r="F568" s="875">
        <f>E568*$B$44</f>
        <v>0</v>
      </c>
      <c r="G568" s="875" t="str">
        <f>IF(B568=$A$48,$C$48,IF(B568=$A$49,$C$49,IF(B568=$A$50,$C$50,IF(B568=$A$51,$C$51,IF(B568=$A$52,$C$52,"0")))))</f>
        <v>0</v>
      </c>
      <c r="H568" s="875">
        <f>G568*C568</f>
        <v>0</v>
      </c>
      <c r="I568" s="891"/>
      <c r="J568" s="192"/>
      <c r="K568" s="875"/>
      <c r="L568" s="192"/>
      <c r="M568" s="875"/>
      <c r="N568" s="192"/>
    </row>
    <row r="569" spans="1:14">
      <c r="B569" s="192"/>
      <c r="C569" s="192"/>
      <c r="E569" s="192"/>
      <c r="F569" s="192"/>
      <c r="G569" s="192"/>
      <c r="H569" s="578"/>
      <c r="I569" s="891"/>
      <c r="J569" s="192"/>
      <c r="K569" s="875"/>
      <c r="L569" s="192"/>
      <c r="M569" s="875"/>
      <c r="N569" s="192"/>
    </row>
    <row r="570" spans="1:14">
      <c r="A570" s="878" t="s">
        <v>289</v>
      </c>
      <c r="B570" s="875" t="s">
        <v>60</v>
      </c>
      <c r="C570" s="875">
        <f>'4. חימום מים'!B462*1000</f>
        <v>0</v>
      </c>
      <c r="D570" s="875"/>
      <c r="H570" s="578"/>
      <c r="I570" s="891"/>
      <c r="J570" s="192"/>
      <c r="K570" s="875"/>
      <c r="L570" s="192"/>
      <c r="M570" s="875"/>
      <c r="N570" s="192"/>
    </row>
    <row r="571" spans="1:14">
      <c r="A571" s="878" t="s">
        <v>290</v>
      </c>
      <c r="B571" s="875" t="s">
        <v>254</v>
      </c>
      <c r="C571" s="875">
        <f>'4. חימום מים'!D462-'4. חימום מים'!C462</f>
        <v>0</v>
      </c>
      <c r="D571" s="875"/>
      <c r="H571" s="578"/>
      <c r="I571" s="891"/>
      <c r="J571" s="192"/>
      <c r="K571" s="875"/>
      <c r="L571" s="192"/>
      <c r="M571" s="875"/>
      <c r="N571" s="192"/>
    </row>
    <row r="572" spans="1:14">
      <c r="B572" s="192"/>
      <c r="C572" s="192"/>
      <c r="E572" s="192"/>
      <c r="F572" s="192"/>
      <c r="G572" s="192"/>
      <c r="H572" s="578"/>
      <c r="I572" s="891"/>
      <c r="J572" s="192"/>
      <c r="K572" s="875"/>
      <c r="L572" s="192"/>
      <c r="M572" s="875"/>
      <c r="N572" s="192"/>
    </row>
    <row r="573" spans="1:14">
      <c r="A573" s="891" t="s">
        <v>265</v>
      </c>
      <c r="B573" s="875" t="s">
        <v>67</v>
      </c>
      <c r="C573" s="912">
        <f>C570*C571*$B$194</f>
        <v>0</v>
      </c>
      <c r="H573" s="578"/>
      <c r="I573" s="891"/>
      <c r="J573" s="192"/>
      <c r="K573" s="875"/>
      <c r="L573" s="192"/>
      <c r="M573" s="875"/>
      <c r="N573" s="192"/>
    </row>
    <row r="574" spans="1:14">
      <c r="A574" s="937" t="s">
        <v>209</v>
      </c>
      <c r="B574" s="914">
        <f>(H566+H567+H568)</f>
        <v>0</v>
      </c>
      <c r="C574" s="901"/>
      <c r="D574" s="891"/>
      <c r="G574" s="182"/>
      <c r="H574" s="578"/>
      <c r="I574" s="891"/>
      <c r="J574" s="192"/>
      <c r="K574" s="875"/>
      <c r="L574" s="192"/>
      <c r="M574" s="875"/>
      <c r="N574" s="192"/>
    </row>
    <row r="575" spans="1:14">
      <c r="A575" s="938" t="s">
        <v>460</v>
      </c>
      <c r="B575" s="914">
        <f>(F566+F567+F568)</f>
        <v>0</v>
      </c>
      <c r="C575" s="901"/>
      <c r="D575" s="891"/>
      <c r="G575" s="182"/>
      <c r="H575" s="578"/>
      <c r="I575" s="891"/>
      <c r="J575" s="192"/>
      <c r="K575" s="875"/>
      <c r="L575" s="192"/>
      <c r="M575" s="875"/>
      <c r="N575" s="192"/>
    </row>
    <row r="576" spans="1:14">
      <c r="A576" s="891"/>
      <c r="C576" s="901"/>
      <c r="D576" s="891"/>
      <c r="G576" s="182"/>
      <c r="H576" s="578"/>
      <c r="I576" s="891"/>
      <c r="J576" s="192"/>
      <c r="K576" s="875"/>
      <c r="L576" s="192"/>
      <c r="M576" s="875"/>
      <c r="N576" s="192"/>
    </row>
    <row r="577" spans="1:14" ht="18">
      <c r="A577" s="928" t="s">
        <v>300</v>
      </c>
      <c r="B577" s="371"/>
      <c r="C577" s="935"/>
      <c r="D577" s="891"/>
      <c r="E577" s="371"/>
      <c r="F577" s="371"/>
      <c r="G577" s="182"/>
      <c r="H577" s="578"/>
      <c r="I577" s="875"/>
      <c r="J577" s="192"/>
      <c r="K577" s="875"/>
      <c r="L577" s="192"/>
      <c r="M577" s="875"/>
      <c r="N577" s="192"/>
    </row>
    <row r="578" spans="1:14">
      <c r="A578" s="878" t="s">
        <v>700</v>
      </c>
      <c r="B578" s="371"/>
      <c r="C578" s="371"/>
      <c r="D578" s="371"/>
      <c r="E578" s="371"/>
      <c r="F578" s="371"/>
      <c r="G578" s="371"/>
      <c r="H578" s="578"/>
      <c r="I578" s="875"/>
      <c r="J578" s="192"/>
      <c r="K578" s="875"/>
      <c r="L578" s="192"/>
      <c r="M578" s="875"/>
      <c r="N578" s="192"/>
    </row>
    <row r="579" spans="1:14">
      <c r="B579" s="371"/>
      <c r="C579" s="371"/>
      <c r="D579" s="371"/>
      <c r="E579" s="371"/>
      <c r="F579" s="371"/>
      <c r="G579" s="371"/>
      <c r="H579" s="578"/>
      <c r="I579" s="875"/>
      <c r="J579" s="955" t="s">
        <v>309</v>
      </c>
      <c r="K579" s="956"/>
      <c r="L579" s="956"/>
      <c r="M579" s="956"/>
      <c r="N579" s="192"/>
    </row>
    <row r="580" spans="1:14" ht="30">
      <c r="B580" s="192" t="s">
        <v>69</v>
      </c>
      <c r="C580" s="192" t="s">
        <v>114</v>
      </c>
      <c r="D580" s="192" t="s">
        <v>169</v>
      </c>
      <c r="E580" s="192" t="s">
        <v>168</v>
      </c>
      <c r="F580" s="578" t="s">
        <v>435</v>
      </c>
      <c r="G580" s="192" t="s">
        <v>81</v>
      </c>
      <c r="H580" s="192" t="s">
        <v>72</v>
      </c>
      <c r="I580" s="875"/>
      <c r="J580" s="955" t="s">
        <v>310</v>
      </c>
      <c r="K580" s="955" t="s">
        <v>311</v>
      </c>
      <c r="L580" s="955" t="s">
        <v>312</v>
      </c>
      <c r="M580" s="955" t="s">
        <v>189</v>
      </c>
      <c r="N580" s="192"/>
    </row>
    <row r="581" spans="1:14">
      <c r="A581" s="878" t="s">
        <v>62</v>
      </c>
      <c r="B581" s="875">
        <f>'4. חימום מים'!D66</f>
        <v>0</v>
      </c>
      <c r="C581" s="875">
        <f>'4. חימום מים'!F66</f>
        <v>0</v>
      </c>
      <c r="D581" s="875" t="str">
        <f>IF(B581=$A$38,$D$38,IF(B581=$A$39,$D$39,IF(B581=$A$40,$D$40,IF(B581=$A$41,$D$41,IF(B581=$A$42,$D$42,"0")))))</f>
        <v>0</v>
      </c>
      <c r="E581" s="875">
        <f>D581*C581</f>
        <v>0</v>
      </c>
      <c r="F581" s="875">
        <f>E581*$B$44</f>
        <v>0</v>
      </c>
      <c r="G581" s="875" t="str">
        <f>IF(B581=$A$48,$C$48,IF(B581=$A$49,$C$49,IF(B581=$A$50,$C$50,IF(B581=$A$51,$C$51,IF(B581=$A$52,$C$52,"0")))))</f>
        <v>0</v>
      </c>
      <c r="H581" s="875">
        <f>G581*C581</f>
        <v>0</v>
      </c>
      <c r="I581" s="875"/>
      <c r="J581" s="957" t="s">
        <v>58</v>
      </c>
      <c r="K581" s="930">
        <f>SUMIF($B$581:$B$583,J581,$C$581:$C$583)</f>
        <v>0</v>
      </c>
      <c r="L581" s="930">
        <f>IF($C$588&gt;0,K581/$C$588,0)</f>
        <v>0</v>
      </c>
      <c r="M581" s="958" t="s">
        <v>518</v>
      </c>
      <c r="N581" s="192"/>
    </row>
    <row r="582" spans="1:14">
      <c r="A582" s="878" t="s">
        <v>63</v>
      </c>
      <c r="B582" s="875">
        <f>'4. חימום מים'!D67</f>
        <v>0</v>
      </c>
      <c r="C582" s="875">
        <f>'4. חימום מים'!F67</f>
        <v>0</v>
      </c>
      <c r="D582" s="875" t="str">
        <f>IF(B582=$A$38,$D$38,IF(B582=$A$39,$D$39,IF(B582=$A$40,$D$40,IF(B582=$A$41,$D$41,IF(B582=$A$42,$D$42,"0")))))</f>
        <v>0</v>
      </c>
      <c r="E582" s="875">
        <f>D582*C582</f>
        <v>0</v>
      </c>
      <c r="F582" s="875">
        <f>E582*$B$44</f>
        <v>0</v>
      </c>
      <c r="G582" s="875" t="str">
        <f>IF(B582=$A$48,$C$48,IF(B582=$A$49,$C$49,IF(B582=$A$50,$C$50,IF(B582=$A$51,$C$51,IF(B582=$A$52,$C$52,"0")))))</f>
        <v>0</v>
      </c>
      <c r="H582" s="875">
        <f>G582*C582</f>
        <v>0</v>
      </c>
      <c r="I582" s="875"/>
      <c r="J582" s="957" t="s">
        <v>70</v>
      </c>
      <c r="K582" s="930">
        <f>SUMIF($B$581:$B$583,J582,$C$581:$C$583)</f>
        <v>0</v>
      </c>
      <c r="L582" s="930">
        <f>IF($C$588&gt;0,K582/$C$588,0)</f>
        <v>0</v>
      </c>
      <c r="M582" s="958" t="s">
        <v>515</v>
      </c>
      <c r="N582" s="192"/>
    </row>
    <row r="583" spans="1:14">
      <c r="A583" s="878" t="s">
        <v>64</v>
      </c>
      <c r="B583" s="875">
        <f>'4. חימום מים'!D68</f>
        <v>0</v>
      </c>
      <c r="C583" s="875">
        <f>'4. חימום מים'!F68</f>
        <v>0</v>
      </c>
      <c r="D583" s="875" t="str">
        <f>IF(B583=$A$38,$D$38,IF(B583=$A$39,$D$39,IF(B583=$A$40,$D$40,IF(B583=$A$41,$D$41,IF(B583=$A$42,$D$42,"0")))))</f>
        <v>0</v>
      </c>
      <c r="E583" s="875">
        <f>D583*C583</f>
        <v>0</v>
      </c>
      <c r="F583" s="875">
        <f>E583*$B$44</f>
        <v>0</v>
      </c>
      <c r="G583" s="875" t="str">
        <f>IF(B583=$A$48,$C$48,IF(B583=$A$49,$C$49,IF(B583=$A$50,$C$50,IF(B583=$A$51,$C$51,IF(B583=$A$52,$C$52,"0")))))</f>
        <v>0</v>
      </c>
      <c r="H583" s="875">
        <f>G583*C583</f>
        <v>0</v>
      </c>
      <c r="I583" s="875"/>
      <c r="J583" s="957" t="s">
        <v>56</v>
      </c>
      <c r="K583" s="930">
        <f>SUMIF($B$581:$B$583,J583,$C$581:$C$583)</f>
        <v>0</v>
      </c>
      <c r="L583" s="930">
        <f>IF($C$588&gt;0,K583/$C$588,0)</f>
        <v>0</v>
      </c>
      <c r="M583" s="958" t="s">
        <v>516</v>
      </c>
      <c r="N583" s="192"/>
    </row>
    <row r="584" spans="1:14">
      <c r="A584" s="371"/>
      <c r="B584" s="371"/>
      <c r="C584" s="192"/>
      <c r="D584" s="875"/>
      <c r="E584" s="371"/>
      <c r="F584" s="371"/>
      <c r="G584" s="371"/>
      <c r="H584" s="578"/>
      <c r="I584" s="875"/>
      <c r="J584" s="957" t="s">
        <v>59</v>
      </c>
      <c r="K584" s="930">
        <f>SUMIF($B$581:$B$583,J584,$C$581:$C$583)</f>
        <v>0</v>
      </c>
      <c r="L584" s="930">
        <f>IF($C$588&gt;0,K584/$C$588,0)</f>
        <v>0</v>
      </c>
      <c r="M584" s="958" t="s">
        <v>517</v>
      </c>
      <c r="N584" s="192"/>
    </row>
    <row r="585" spans="1:14">
      <c r="A585" s="878" t="s">
        <v>289</v>
      </c>
      <c r="B585" s="875" t="s">
        <v>60</v>
      </c>
      <c r="C585" s="875">
        <f>'4. חימום מים'!B71*1000</f>
        <v>0</v>
      </c>
      <c r="D585" s="371"/>
      <c r="E585" s="371"/>
      <c r="F585" s="371"/>
      <c r="G585" s="371"/>
      <c r="H585" s="578"/>
      <c r="I585" s="875"/>
      <c r="J585" s="957" t="s">
        <v>57</v>
      </c>
      <c r="K585" s="930">
        <f>SUMIF($B$581:$B$583,J585,$C$581:$C$583)</f>
        <v>0</v>
      </c>
      <c r="L585" s="930">
        <f>IF($C$588&gt;0,K585/$C$588,0)</f>
        <v>0</v>
      </c>
      <c r="M585" s="958" t="s">
        <v>517</v>
      </c>
      <c r="N585" s="192"/>
    </row>
    <row r="586" spans="1:14">
      <c r="A586" s="878" t="s">
        <v>290</v>
      </c>
      <c r="B586" s="875" t="s">
        <v>254</v>
      </c>
      <c r="C586" s="875">
        <f>'4. חימום מים'!D71-'4. חימום מים'!C71</f>
        <v>0</v>
      </c>
      <c r="D586" s="371"/>
      <c r="E586" s="371"/>
      <c r="F586" s="371"/>
      <c r="G586" s="371"/>
      <c r="H586" s="578"/>
      <c r="I586" s="875"/>
      <c r="J586" s="192"/>
      <c r="K586" s="875"/>
      <c r="L586" s="192"/>
      <c r="M586" s="875"/>
      <c r="N586" s="192"/>
    </row>
    <row r="587" spans="1:14">
      <c r="B587" s="192"/>
      <c r="C587" s="192"/>
      <c r="E587" s="192"/>
      <c r="F587" s="192"/>
      <c r="G587" s="192"/>
      <c r="H587" s="578"/>
      <c r="I587" s="875"/>
      <c r="J587" s="192"/>
      <c r="K587" s="875"/>
      <c r="L587" s="192"/>
      <c r="M587" s="875"/>
      <c r="N587" s="192"/>
    </row>
    <row r="588" spans="1:14">
      <c r="A588" s="891" t="s">
        <v>265</v>
      </c>
      <c r="B588" s="875" t="s">
        <v>67</v>
      </c>
      <c r="C588" s="881">
        <f>C586*C585*$B$194</f>
        <v>0</v>
      </c>
      <c r="D588" s="371"/>
      <c r="E588" s="371"/>
      <c r="F588" s="371"/>
      <c r="G588" s="371"/>
      <c r="H588" s="578"/>
      <c r="I588" s="875"/>
      <c r="J588" s="192"/>
      <c r="K588" s="875"/>
      <c r="L588" s="192"/>
      <c r="M588" s="875"/>
      <c r="N588" s="192"/>
    </row>
    <row r="589" spans="1:14">
      <c r="A589" s="878" t="s">
        <v>704</v>
      </c>
      <c r="B589" s="875">
        <f>IF(H581=0,0,(H581+H582+H583)/C588)</f>
        <v>0</v>
      </c>
      <c r="C589" s="901" t="s">
        <v>266</v>
      </c>
      <c r="D589" s="371"/>
      <c r="E589" s="371"/>
      <c r="F589" s="371"/>
      <c r="G589" s="371"/>
      <c r="H589" s="578"/>
      <c r="I589" s="875"/>
      <c r="J589" s="192"/>
      <c r="K589" s="875"/>
      <c r="L589" s="192"/>
      <c r="M589" s="875"/>
      <c r="N589" s="192"/>
    </row>
    <row r="590" spans="1:14">
      <c r="A590" s="891" t="s">
        <v>651</v>
      </c>
      <c r="B590" s="875">
        <f>B589*C604</f>
        <v>0</v>
      </c>
      <c r="C590" s="901" t="s">
        <v>267</v>
      </c>
      <c r="D590" s="371"/>
      <c r="E590" s="371"/>
      <c r="F590" s="371"/>
      <c r="G590" s="371"/>
      <c r="H590" s="578"/>
      <c r="I590" s="875"/>
      <c r="J590" s="192"/>
      <c r="K590" s="875"/>
      <c r="L590" s="192"/>
      <c r="M590" s="875"/>
      <c r="N590" s="192"/>
    </row>
    <row r="591" spans="1:14">
      <c r="A591" s="891"/>
      <c r="C591" s="901"/>
      <c r="D591" s="371"/>
      <c r="E591" s="371"/>
      <c r="F591" s="371"/>
      <c r="G591" s="371"/>
      <c r="H591" s="578"/>
      <c r="I591" s="875"/>
      <c r="J591" s="192"/>
      <c r="K591" s="875"/>
      <c r="L591" s="192"/>
      <c r="M591" s="875"/>
      <c r="N591" s="192"/>
    </row>
    <row r="592" spans="1:14">
      <c r="A592" s="891" t="s">
        <v>705</v>
      </c>
      <c r="B592" s="875">
        <f>IF(F581=0,0,(F581+F582+F583)/C588)</f>
        <v>0</v>
      </c>
      <c r="C592" s="901"/>
      <c r="D592" s="371"/>
      <c r="E592" s="371"/>
      <c r="F592" s="371"/>
      <c r="G592" s="371"/>
      <c r="H592" s="578"/>
      <c r="I592" s="875"/>
      <c r="J592" s="192"/>
      <c r="K592" s="875"/>
      <c r="L592" s="192"/>
      <c r="M592" s="875"/>
      <c r="N592" s="192"/>
    </row>
    <row r="593" spans="1:14">
      <c r="A593" s="891" t="s">
        <v>652</v>
      </c>
      <c r="B593" s="875">
        <f>B592*C604</f>
        <v>0</v>
      </c>
      <c r="C593" s="901"/>
      <c r="D593" s="371"/>
      <c r="E593" s="371"/>
      <c r="F593" s="371"/>
      <c r="G593" s="371"/>
      <c r="H593" s="578"/>
      <c r="I593" s="875"/>
      <c r="J593" s="192"/>
      <c r="K593" s="875"/>
      <c r="L593" s="192"/>
      <c r="M593" s="875"/>
      <c r="N593" s="192"/>
    </row>
    <row r="594" spans="1:14">
      <c r="B594" s="192"/>
      <c r="C594" s="192"/>
      <c r="E594" s="192"/>
      <c r="F594" s="192"/>
      <c r="G594" s="192"/>
      <c r="H594" s="578"/>
      <c r="I594" s="875"/>
      <c r="J594" s="192"/>
      <c r="K594" s="875"/>
      <c r="L594" s="192"/>
      <c r="M594" s="875"/>
      <c r="N594" s="192"/>
    </row>
    <row r="595" spans="1:14">
      <c r="A595" s="878" t="s">
        <v>301</v>
      </c>
      <c r="B595" s="371"/>
      <c r="C595" s="371"/>
      <c r="D595" s="371"/>
      <c r="E595" s="371"/>
      <c r="F595" s="371"/>
      <c r="G595" s="371"/>
      <c r="H595" s="578"/>
      <c r="I595" s="875"/>
      <c r="J595" s="192"/>
      <c r="K595" s="875"/>
      <c r="L595" s="192"/>
      <c r="M595" s="875"/>
      <c r="N595" s="192"/>
    </row>
    <row r="596" spans="1:14" ht="30">
      <c r="B596" s="192" t="s">
        <v>69</v>
      </c>
      <c r="C596" s="192" t="s">
        <v>114</v>
      </c>
      <c r="D596" s="192" t="s">
        <v>169</v>
      </c>
      <c r="E596" s="192" t="s">
        <v>168</v>
      </c>
      <c r="F596" s="578" t="s">
        <v>435</v>
      </c>
      <c r="G596" s="192" t="s">
        <v>81</v>
      </c>
      <c r="H596" s="192" t="s">
        <v>72</v>
      </c>
      <c r="I596" s="875"/>
      <c r="J596" s="192"/>
      <c r="K596" s="875"/>
      <c r="L596" s="192"/>
      <c r="M596" s="875"/>
      <c r="N596" s="192"/>
    </row>
    <row r="597" spans="1:14">
      <c r="A597" s="878" t="s">
        <v>62</v>
      </c>
      <c r="B597" s="875">
        <f>'4. חימום מים'!D120</f>
        <v>0</v>
      </c>
      <c r="C597" s="875">
        <f>'4. חימום מים'!F120</f>
        <v>0</v>
      </c>
      <c r="D597" s="875" t="str">
        <f>IF(B597=$A$38,$D$38,IF(B597=$A$39,$D$39,IF(B597=$A$40,$D$40,IF(B597=$A$41,$D$41,IF(B597=$A$42,$D$42,"0")))))</f>
        <v>0</v>
      </c>
      <c r="E597" s="875">
        <f>D597*C597</f>
        <v>0</v>
      </c>
      <c r="F597" s="875">
        <f>E597*$B$44</f>
        <v>0</v>
      </c>
      <c r="G597" s="875" t="str">
        <f>IF(B597=$A$48,$C$48,IF(B597=$A$49,$C$49,IF(B597=$A$50,$C$50,IF(B597=$A$51,$C$51,IF(B597=$A$52,$C$52,"0")))))</f>
        <v>0</v>
      </c>
      <c r="H597" s="875">
        <f>G597*C597</f>
        <v>0</v>
      </c>
      <c r="I597" s="875"/>
      <c r="J597" s="192"/>
      <c r="K597" s="875"/>
      <c r="L597" s="192"/>
      <c r="M597" s="875"/>
      <c r="N597" s="192"/>
    </row>
    <row r="598" spans="1:14">
      <c r="A598" s="878" t="s">
        <v>63</v>
      </c>
      <c r="B598" s="875">
        <f>'4. חימום מים'!D121</f>
        <v>0</v>
      </c>
      <c r="C598" s="875">
        <f>'4. חימום מים'!F121</f>
        <v>0</v>
      </c>
      <c r="D598" s="875" t="str">
        <f>IF(B598=$A$38,$D$38,IF(B598=$A$39,$D$39,IF(B598=$A$40,$D$40,IF(B598=$A$41,$D$41,IF(B598=$A$42,$D$42,"0")))))</f>
        <v>0</v>
      </c>
      <c r="E598" s="875">
        <f>D598*C598</f>
        <v>0</v>
      </c>
      <c r="F598" s="875">
        <f>E598*$B$44</f>
        <v>0</v>
      </c>
      <c r="G598" s="875" t="str">
        <f>IF(B598=$A$48,$C$48,IF(B598=$A$49,$C$49,IF(B598=$A$50,$C$50,IF(B598=$A$51,$C$51,IF(B598=$A$52,$C$52,"0")))))</f>
        <v>0</v>
      </c>
      <c r="H598" s="875">
        <f>G598*C598</f>
        <v>0</v>
      </c>
      <c r="I598" s="875"/>
      <c r="J598" s="192"/>
      <c r="K598" s="875"/>
      <c r="L598" s="192"/>
      <c r="M598" s="875"/>
      <c r="N598" s="192"/>
    </row>
    <row r="599" spans="1:14">
      <c r="A599" s="878" t="s">
        <v>64</v>
      </c>
      <c r="B599" s="875">
        <f>'4. חימום מים'!D122</f>
        <v>0</v>
      </c>
      <c r="C599" s="875">
        <f>'4. חימום מים'!F122</f>
        <v>0</v>
      </c>
      <c r="D599" s="875" t="str">
        <f>IF(B599=$A$38,$D$38,IF(B599=$A$39,$D$39,IF(B599=$A$40,$D$40,IF(B599=$A$41,$D$41,IF(B599=$A$42,$D$42,"0")))))</f>
        <v>0</v>
      </c>
      <c r="E599" s="875">
        <f>D599*C599</f>
        <v>0</v>
      </c>
      <c r="F599" s="875">
        <f>E599*$B$44</f>
        <v>0</v>
      </c>
      <c r="G599" s="875" t="str">
        <f>IF(B599=$A$48,$C$48,IF(B599=$A$49,$C$49,IF(B599=$A$50,$C$50,IF(B599=$A$51,$C$51,IF(B599=$A$52,$C$52,"0")))))</f>
        <v>0</v>
      </c>
      <c r="H599" s="875">
        <f>G599*C599</f>
        <v>0</v>
      </c>
      <c r="I599" s="875"/>
      <c r="J599" s="192"/>
      <c r="K599" s="875"/>
      <c r="L599" s="192"/>
      <c r="M599" s="875"/>
      <c r="N599" s="192"/>
    </row>
    <row r="600" spans="1:14">
      <c r="B600" s="192"/>
      <c r="C600" s="192"/>
      <c r="E600" s="192"/>
      <c r="F600" s="192"/>
      <c r="G600" s="192"/>
      <c r="H600" s="578"/>
      <c r="I600" s="875"/>
      <c r="J600" s="192"/>
      <c r="K600" s="875"/>
      <c r="L600" s="192"/>
      <c r="M600" s="875"/>
      <c r="N600" s="192"/>
    </row>
    <row r="601" spans="1:14">
      <c r="A601" s="878" t="s">
        <v>289</v>
      </c>
      <c r="B601" s="875" t="s">
        <v>60</v>
      </c>
      <c r="C601" s="875">
        <f>'4. חימום מים'!B125*1000</f>
        <v>0</v>
      </c>
      <c r="D601" s="371"/>
      <c r="E601" s="371"/>
      <c r="F601" s="371"/>
      <c r="G601" s="371"/>
      <c r="H601" s="578"/>
      <c r="I601" s="875"/>
      <c r="J601" s="192"/>
      <c r="K601" s="875"/>
      <c r="L601" s="192"/>
      <c r="M601" s="875"/>
      <c r="N601" s="192"/>
    </row>
    <row r="602" spans="1:14">
      <c r="A602" s="878" t="s">
        <v>290</v>
      </c>
      <c r="B602" s="875" t="s">
        <v>254</v>
      </c>
      <c r="C602" s="875">
        <f>'4. חימום מים'!D125-'4. חימום מים'!C125</f>
        <v>0</v>
      </c>
      <c r="D602" s="371"/>
      <c r="E602" s="371"/>
      <c r="F602" s="371"/>
      <c r="G602" s="371"/>
      <c r="H602" s="578"/>
      <c r="I602" s="875"/>
      <c r="J602" s="192"/>
      <c r="K602" s="875"/>
      <c r="L602" s="192"/>
      <c r="M602" s="875"/>
      <c r="N602" s="192"/>
    </row>
    <row r="603" spans="1:14">
      <c r="B603" s="192"/>
      <c r="C603" s="192"/>
      <c r="E603" s="192"/>
      <c r="F603" s="192"/>
      <c r="G603" s="192"/>
      <c r="H603" s="578"/>
      <c r="I603" s="875"/>
      <c r="J603" s="192"/>
      <c r="K603" s="875"/>
      <c r="L603" s="192"/>
      <c r="M603" s="875"/>
      <c r="N603" s="192"/>
    </row>
    <row r="604" spans="1:14">
      <c r="A604" s="891" t="s">
        <v>265</v>
      </c>
      <c r="B604" s="875" t="s">
        <v>67</v>
      </c>
      <c r="C604" s="881">
        <f>C602*C601*$B$194</f>
        <v>0</v>
      </c>
      <c r="D604" s="192" t="s">
        <v>270</v>
      </c>
      <c r="E604" s="875" t="s">
        <v>269</v>
      </c>
      <c r="F604" s="875">
        <f>B590-C605</f>
        <v>0</v>
      </c>
      <c r="H604" s="578"/>
      <c r="I604" s="875"/>
      <c r="J604" s="192"/>
      <c r="K604" s="875"/>
      <c r="L604" s="192"/>
      <c r="M604" s="875"/>
      <c r="N604" s="192"/>
    </row>
    <row r="605" spans="1:14" ht="30">
      <c r="A605" s="891" t="s">
        <v>268</v>
      </c>
      <c r="B605" s="875" t="s">
        <v>269</v>
      </c>
      <c r="C605" s="935">
        <f>H597+H598+H599</f>
        <v>0</v>
      </c>
      <c r="D605" s="892" t="s">
        <v>2600</v>
      </c>
      <c r="E605" s="875" t="s">
        <v>269</v>
      </c>
      <c r="F605" s="182">
        <f>F604*'1. פרטים כלליים ועלויות'!$D$53</f>
        <v>0</v>
      </c>
      <c r="H605" s="578"/>
      <c r="I605" s="875"/>
      <c r="J605" s="192"/>
      <c r="K605" s="875"/>
      <c r="L605" s="192"/>
      <c r="M605" s="875"/>
      <c r="N605" s="192"/>
    </row>
    <row r="606" spans="1:14">
      <c r="A606" s="891"/>
      <c r="C606" s="935"/>
      <c r="D606" s="891"/>
      <c r="F606" s="182"/>
      <c r="H606" s="578"/>
      <c r="I606" s="875"/>
      <c r="J606" s="192"/>
      <c r="K606" s="875"/>
      <c r="L606" s="192"/>
      <c r="M606" s="875"/>
      <c r="N606" s="192"/>
    </row>
    <row r="607" spans="1:14">
      <c r="A607" s="891" t="s">
        <v>271</v>
      </c>
      <c r="B607" s="875" t="s">
        <v>67</v>
      </c>
      <c r="C607" s="934">
        <f>F597+F598+F599</f>
        <v>0</v>
      </c>
      <c r="D607" s="192" t="s">
        <v>272</v>
      </c>
      <c r="E607" s="875" t="s">
        <v>67</v>
      </c>
      <c r="F607" s="875">
        <f>B593-C607</f>
        <v>0</v>
      </c>
      <c r="H607" s="578"/>
      <c r="I607" s="875"/>
      <c r="J607" s="192"/>
      <c r="K607" s="875"/>
      <c r="L607" s="192"/>
      <c r="M607" s="875"/>
      <c r="N607" s="192"/>
    </row>
    <row r="608" spans="1:14" ht="30">
      <c r="A608" s="891"/>
      <c r="C608" s="935"/>
      <c r="D608" s="892" t="s">
        <v>2602</v>
      </c>
      <c r="E608" s="875" t="s">
        <v>67</v>
      </c>
      <c r="F608" s="182">
        <f>F607*'1. פרטים כלליים ועלויות'!$D$53</f>
        <v>0</v>
      </c>
      <c r="H608" s="578"/>
      <c r="I608" s="875"/>
      <c r="J608" s="192"/>
      <c r="K608" s="875"/>
      <c r="L608" s="192"/>
      <c r="M608" s="875"/>
      <c r="N608" s="192"/>
    </row>
    <row r="609" spans="1:14">
      <c r="I609" s="875"/>
      <c r="J609" s="192"/>
      <c r="K609" s="875"/>
      <c r="L609" s="192"/>
      <c r="M609" s="875"/>
      <c r="N609" s="192"/>
    </row>
    <row r="610" spans="1:14" ht="30">
      <c r="A610" s="192" t="s">
        <v>69</v>
      </c>
      <c r="B610" s="578" t="s">
        <v>146</v>
      </c>
      <c r="C610" s="192" t="s">
        <v>649</v>
      </c>
      <c r="D610" s="936" t="s">
        <v>650</v>
      </c>
      <c r="E610" s="578" t="s">
        <v>144</v>
      </c>
      <c r="F610" s="192" t="s">
        <v>145</v>
      </c>
      <c r="G610" s="192" t="s">
        <v>148</v>
      </c>
      <c r="M610" s="875"/>
    </row>
    <row r="611" spans="1:14">
      <c r="A611" s="875" t="s">
        <v>56</v>
      </c>
      <c r="B611" s="875" t="s">
        <v>67</v>
      </c>
      <c r="C611" s="900">
        <f>B593</f>
        <v>0</v>
      </c>
      <c r="D611" s="886">
        <f>B592</f>
        <v>0</v>
      </c>
      <c r="E611" s="875">
        <f>C607</f>
        <v>0</v>
      </c>
      <c r="F611" s="875">
        <f>C611-E611</f>
        <v>0</v>
      </c>
      <c r="G611" s="927">
        <f>IF(F611=0,0,F611/C611)</f>
        <v>0</v>
      </c>
      <c r="M611" s="875"/>
    </row>
    <row r="612" spans="1:14">
      <c r="A612" s="875"/>
      <c r="C612" s="900"/>
      <c r="D612" s="886"/>
      <c r="G612" s="927"/>
      <c r="M612" s="875"/>
    </row>
    <row r="613" spans="1:14">
      <c r="A613" s="891" t="s">
        <v>470</v>
      </c>
      <c r="C613" s="934"/>
      <c r="H613" s="578"/>
      <c r="I613" s="875"/>
      <c r="J613" s="192"/>
      <c r="K613" s="875"/>
      <c r="L613" s="192"/>
      <c r="M613" s="875"/>
      <c r="N613" s="192"/>
    </row>
    <row r="614" spans="1:14" ht="30">
      <c r="B614" s="192" t="s">
        <v>69</v>
      </c>
      <c r="C614" s="192" t="s">
        <v>114</v>
      </c>
      <c r="D614" s="192" t="s">
        <v>169</v>
      </c>
      <c r="E614" s="192" t="s">
        <v>168</v>
      </c>
      <c r="F614" s="578" t="s">
        <v>435</v>
      </c>
      <c r="G614" s="192" t="s">
        <v>81</v>
      </c>
      <c r="H614" s="192" t="s">
        <v>72</v>
      </c>
      <c r="I614" s="875"/>
      <c r="J614" s="192"/>
      <c r="K614" s="875"/>
      <c r="L614" s="192"/>
      <c r="M614" s="875"/>
      <c r="N614" s="192"/>
    </row>
    <row r="615" spans="1:14">
      <c r="A615" s="878" t="s">
        <v>62</v>
      </c>
      <c r="B615" s="875">
        <f>'4. חימום מים'!D279</f>
        <v>0</v>
      </c>
      <c r="C615" s="875">
        <f>'4. חימום מים'!F279</f>
        <v>0</v>
      </c>
      <c r="D615" s="875" t="str">
        <f>IF(B615=$A$38,$D$38,IF(B615=$A$39,$D$39,IF(B615=$A$40,$D$40,IF(B615=$A$41,$D$41,IF(B615=$A$42,$D$42,"0")))))</f>
        <v>0</v>
      </c>
      <c r="E615" s="875">
        <f>D615*C615</f>
        <v>0</v>
      </c>
      <c r="F615" s="875">
        <f>E615*$B$44</f>
        <v>0</v>
      </c>
      <c r="G615" s="875" t="str">
        <f>IF(B615=$A$48,$C$48,IF(B615=$A$49,$C$49,IF(B615=$A$50,$C$50,IF(B615=$A$51,$C$51,IF(B615=$A$52,$C$52,"0")))))</f>
        <v>0</v>
      </c>
      <c r="H615" s="875">
        <f>G615*C615</f>
        <v>0</v>
      </c>
      <c r="I615" s="875"/>
      <c r="J615" s="192"/>
      <c r="K615" s="875"/>
      <c r="L615" s="192"/>
      <c r="M615" s="875"/>
      <c r="N615" s="192"/>
    </row>
    <row r="616" spans="1:14">
      <c r="A616" s="878" t="s">
        <v>63</v>
      </c>
      <c r="B616" s="875">
        <f>'4. חימום מים'!D280</f>
        <v>0</v>
      </c>
      <c r="C616" s="875">
        <f>'4. חימום מים'!F280</f>
        <v>0</v>
      </c>
      <c r="D616" s="875" t="str">
        <f>IF(B616=$A$38,$D$38,IF(B616=$A$39,$D$39,IF(B616=$A$40,$D$40,IF(B616=$A$41,$D$41,IF(B616=$A$42,$D$42,"0")))))</f>
        <v>0</v>
      </c>
      <c r="E616" s="875">
        <f>D616*C616</f>
        <v>0</v>
      </c>
      <c r="F616" s="875">
        <f>E616*$B$44</f>
        <v>0</v>
      </c>
      <c r="G616" s="875" t="str">
        <f>IF(B616=$A$48,$C$48,IF(B616=$A$49,$C$49,IF(B616=$A$50,$C$50,IF(B616=$A$51,$C$51,IF(B616=$A$52,$C$52,"0")))))</f>
        <v>0</v>
      </c>
      <c r="H616" s="875">
        <f>G616*C616</f>
        <v>0</v>
      </c>
      <c r="I616" s="875"/>
      <c r="J616" s="192"/>
      <c r="K616" s="875"/>
      <c r="L616" s="192"/>
      <c r="M616" s="875"/>
      <c r="N616" s="192"/>
    </row>
    <row r="617" spans="1:14">
      <c r="A617" s="878" t="s">
        <v>64</v>
      </c>
      <c r="B617" s="875">
        <f>'4. חימום מים'!D281</f>
        <v>0</v>
      </c>
      <c r="C617" s="875">
        <f>'4. חימום מים'!F281</f>
        <v>0</v>
      </c>
      <c r="D617" s="875" t="str">
        <f>IF(B617=$A$38,$D$38,IF(B617=$A$39,$D$39,IF(B617=$A$40,$D$40,IF(B617=$A$41,$D$41,IF(B617=$A$42,$D$42,"0")))))</f>
        <v>0</v>
      </c>
      <c r="E617" s="875">
        <f>D617*C617</f>
        <v>0</v>
      </c>
      <c r="F617" s="875">
        <f>E617*$B$44</f>
        <v>0</v>
      </c>
      <c r="G617" s="875" t="str">
        <f>IF(B617=$A$48,$C$48,IF(B617=$A$49,$C$49,IF(B617=$A$50,$C$50,IF(B617=$A$51,$C$51,IF(B617=$A$52,$C$52,"0")))))</f>
        <v>0</v>
      </c>
      <c r="H617" s="875">
        <f>G617*C617</f>
        <v>0</v>
      </c>
      <c r="I617" s="875"/>
      <c r="J617" s="192"/>
      <c r="K617" s="875"/>
      <c r="L617" s="192"/>
      <c r="M617" s="875"/>
      <c r="N617" s="192"/>
    </row>
    <row r="618" spans="1:14">
      <c r="B618" s="192"/>
      <c r="C618" s="192"/>
      <c r="E618" s="192"/>
      <c r="F618" s="192"/>
      <c r="G618" s="192"/>
      <c r="H618" s="578"/>
      <c r="I618" s="875"/>
      <c r="J618" s="192"/>
      <c r="K618" s="875"/>
      <c r="L618" s="192"/>
      <c r="M618" s="875"/>
      <c r="N618" s="192"/>
    </row>
    <row r="619" spans="1:14">
      <c r="A619" s="878" t="s">
        <v>289</v>
      </c>
      <c r="B619" s="875" t="s">
        <v>60</v>
      </c>
      <c r="C619" s="875">
        <f>'4. חימום מים'!B284*1000</f>
        <v>0</v>
      </c>
      <c r="D619" s="371"/>
      <c r="E619" s="371"/>
      <c r="F619" s="371"/>
      <c r="G619" s="371"/>
      <c r="H619" s="578"/>
      <c r="I619" s="875"/>
      <c r="J619" s="192"/>
      <c r="K619" s="875"/>
      <c r="L619" s="192"/>
      <c r="M619" s="875"/>
      <c r="N619" s="192"/>
    </row>
    <row r="620" spans="1:14">
      <c r="A620" s="878" t="s">
        <v>290</v>
      </c>
      <c r="B620" s="875" t="s">
        <v>254</v>
      </c>
      <c r="C620" s="875">
        <f>'4. חימום מים'!D284-'4. חימום מים'!C284</f>
        <v>0</v>
      </c>
      <c r="D620" s="371"/>
      <c r="E620" s="371"/>
      <c r="F620" s="371"/>
      <c r="G620" s="371"/>
      <c r="H620" s="578"/>
      <c r="I620" s="875"/>
      <c r="J620" s="192"/>
      <c r="K620" s="875"/>
      <c r="L620" s="192"/>
      <c r="M620" s="875"/>
      <c r="N620" s="192"/>
    </row>
    <row r="621" spans="1:14">
      <c r="B621" s="192"/>
      <c r="C621" s="192"/>
      <c r="E621" s="192"/>
      <c r="F621" s="192"/>
      <c r="G621" s="192"/>
      <c r="H621" s="578"/>
      <c r="I621" s="875"/>
      <c r="J621" s="192"/>
      <c r="K621" s="875"/>
      <c r="L621" s="192"/>
      <c r="M621" s="875"/>
      <c r="N621" s="192"/>
    </row>
    <row r="622" spans="1:14">
      <c r="A622" s="891" t="s">
        <v>265</v>
      </c>
      <c r="B622" s="875" t="s">
        <v>67</v>
      </c>
      <c r="C622" s="912">
        <f>C619*C620*$B$194</f>
        <v>0</v>
      </c>
      <c r="H622" s="578"/>
      <c r="I622" s="875"/>
      <c r="J622" s="192"/>
      <c r="K622" s="875"/>
      <c r="L622" s="192"/>
      <c r="M622" s="875"/>
      <c r="N622" s="192"/>
    </row>
    <row r="623" spans="1:14">
      <c r="A623" s="937" t="s">
        <v>209</v>
      </c>
      <c r="B623" s="914">
        <f>(H615+H616+H617)</f>
        <v>0</v>
      </c>
      <c r="C623" s="901"/>
      <c r="D623" s="891"/>
      <c r="G623" s="182"/>
      <c r="H623" s="578"/>
      <c r="I623" s="875"/>
      <c r="J623" s="192"/>
      <c r="K623" s="875"/>
      <c r="L623" s="192"/>
      <c r="M623" s="875"/>
      <c r="N623" s="192"/>
    </row>
    <row r="624" spans="1:14">
      <c r="A624" s="938" t="s">
        <v>460</v>
      </c>
      <c r="B624" s="914">
        <f>(F615+F616+F617)</f>
        <v>0</v>
      </c>
      <c r="C624" s="901"/>
      <c r="D624" s="891"/>
      <c r="G624" s="182"/>
      <c r="H624" s="578"/>
      <c r="I624" s="875"/>
      <c r="J624" s="192"/>
      <c r="K624" s="875"/>
      <c r="L624" s="192"/>
      <c r="M624" s="875"/>
      <c r="N624" s="192"/>
    </row>
    <row r="625" spans="1:14">
      <c r="A625" s="891"/>
      <c r="C625" s="901"/>
      <c r="D625" s="891"/>
      <c r="G625" s="182"/>
      <c r="H625" s="578"/>
      <c r="I625" s="875"/>
      <c r="J625" s="192"/>
      <c r="K625" s="875"/>
      <c r="L625" s="192"/>
      <c r="M625" s="875"/>
      <c r="N625" s="192"/>
    </row>
    <row r="626" spans="1:14">
      <c r="A626" s="891" t="s">
        <v>471</v>
      </c>
      <c r="C626" s="934"/>
      <c r="H626" s="578"/>
      <c r="I626" s="875"/>
      <c r="J626" s="192"/>
      <c r="K626" s="875"/>
      <c r="L626" s="192"/>
      <c r="M626" s="875"/>
      <c r="N626" s="192"/>
    </row>
    <row r="627" spans="1:14" ht="30">
      <c r="B627" s="192" t="s">
        <v>69</v>
      </c>
      <c r="C627" s="192" t="s">
        <v>114</v>
      </c>
      <c r="D627" s="192" t="s">
        <v>169</v>
      </c>
      <c r="E627" s="192" t="s">
        <v>168</v>
      </c>
      <c r="F627" s="578" t="s">
        <v>435</v>
      </c>
      <c r="G627" s="192" t="s">
        <v>81</v>
      </c>
      <c r="H627" s="192" t="s">
        <v>72</v>
      </c>
      <c r="I627" s="875"/>
      <c r="J627" s="192"/>
      <c r="K627" s="875"/>
      <c r="L627" s="192"/>
      <c r="M627" s="875"/>
      <c r="N627" s="192"/>
    </row>
    <row r="628" spans="1:14">
      <c r="A628" s="878" t="s">
        <v>62</v>
      </c>
      <c r="B628" s="875">
        <f>'4. חימום מים'!D372</f>
        <v>0</v>
      </c>
      <c r="C628" s="875">
        <f>'4. חימום מים'!F372</f>
        <v>0</v>
      </c>
      <c r="D628" s="875" t="str">
        <f>IF(B628=$A$38,$D$38,IF(B628=$A$39,$D$39,IF(B628=$A$40,$D$40,IF(B628=$A$41,$D$41,IF(B628=$A$42,$D$42,"0")))))</f>
        <v>0</v>
      </c>
      <c r="E628" s="875">
        <f>D628*C628</f>
        <v>0</v>
      </c>
      <c r="F628" s="875">
        <f>E628*$B$44</f>
        <v>0</v>
      </c>
      <c r="G628" s="875" t="str">
        <f>IF(B628=$A$48,$C$48,IF(B628=$A$49,$C$49,IF(B628=$A$50,$C$50,IF(B628=$A$51,$C$51,IF(B628=$A$52,$C$52,"0")))))</f>
        <v>0</v>
      </c>
      <c r="H628" s="875">
        <f>G628*C628</f>
        <v>0</v>
      </c>
      <c r="I628" s="875"/>
      <c r="J628" s="192"/>
      <c r="K628" s="875"/>
      <c r="L628" s="192"/>
      <c r="M628" s="875"/>
      <c r="N628" s="192"/>
    </row>
    <row r="629" spans="1:14">
      <c r="A629" s="878" t="s">
        <v>63</v>
      </c>
      <c r="B629" s="875">
        <f>'4. חימום מים'!D373</f>
        <v>0</v>
      </c>
      <c r="C629" s="875">
        <f>'4. חימום מים'!F373</f>
        <v>0</v>
      </c>
      <c r="D629" s="875" t="str">
        <f>IF(B629=$A$38,$D$38,IF(B629=$A$39,$D$39,IF(B629=$A$40,$D$40,IF(B629=$A$41,$D$41,IF(B629=$A$42,$D$42,"0")))))</f>
        <v>0</v>
      </c>
      <c r="E629" s="875">
        <f>D629*C629</f>
        <v>0</v>
      </c>
      <c r="F629" s="875">
        <f>E629*$B$44</f>
        <v>0</v>
      </c>
      <c r="G629" s="875" t="str">
        <f>IF(B629=$A$48,$C$48,IF(B629=$A$49,$C$49,IF(B629=$A$50,$C$50,IF(B629=$A$51,$C$51,IF(B629=$A$52,$C$52,"0")))))</f>
        <v>0</v>
      </c>
      <c r="H629" s="875">
        <f>G629*C629</f>
        <v>0</v>
      </c>
      <c r="I629" s="875"/>
      <c r="J629" s="192"/>
      <c r="K629" s="875"/>
      <c r="L629" s="192"/>
      <c r="M629" s="875"/>
      <c r="N629" s="192"/>
    </row>
    <row r="630" spans="1:14">
      <c r="A630" s="878" t="s">
        <v>64</v>
      </c>
      <c r="B630" s="875">
        <f>'4. חימום מים'!D374</f>
        <v>0</v>
      </c>
      <c r="C630" s="875">
        <f>'4. חימום מים'!F374</f>
        <v>0</v>
      </c>
      <c r="D630" s="875" t="str">
        <f>IF(B630=$A$38,$D$38,IF(B630=$A$39,$D$39,IF(B630=$A$40,$D$40,IF(B630=$A$41,$D$41,IF(B630=$A$42,$D$42,"0")))))</f>
        <v>0</v>
      </c>
      <c r="E630" s="875">
        <f>D630*C630</f>
        <v>0</v>
      </c>
      <c r="F630" s="875">
        <f>E630*$B$44</f>
        <v>0</v>
      </c>
      <c r="G630" s="875" t="str">
        <f>IF(B630=$A$48,$C$48,IF(B630=$A$49,$C$49,IF(B630=$A$50,$C$50,IF(B630=$A$51,$C$51,IF(B630=$A$52,$C$52,"0")))))</f>
        <v>0</v>
      </c>
      <c r="H630" s="875">
        <f>G630*C630</f>
        <v>0</v>
      </c>
      <c r="I630" s="875"/>
      <c r="J630" s="192"/>
      <c r="K630" s="875"/>
      <c r="L630" s="192"/>
      <c r="M630" s="875"/>
      <c r="N630" s="192"/>
    </row>
    <row r="631" spans="1:14">
      <c r="B631" s="192"/>
      <c r="C631" s="192"/>
      <c r="E631" s="192"/>
      <c r="F631" s="192"/>
      <c r="G631" s="192"/>
      <c r="H631" s="578"/>
      <c r="I631" s="875"/>
      <c r="J631" s="192"/>
      <c r="K631" s="875"/>
      <c r="L631" s="192"/>
      <c r="M631" s="875"/>
      <c r="N631" s="192"/>
    </row>
    <row r="632" spans="1:14">
      <c r="A632" s="878" t="s">
        <v>289</v>
      </c>
      <c r="B632" s="875" t="s">
        <v>60</v>
      </c>
      <c r="C632" s="875">
        <f>'4. חימום מים'!B377*1000</f>
        <v>0</v>
      </c>
      <c r="D632" s="371"/>
      <c r="E632" s="371"/>
      <c r="F632" s="371"/>
      <c r="G632" s="371"/>
      <c r="H632" s="578"/>
      <c r="I632" s="875"/>
      <c r="J632" s="192"/>
      <c r="K632" s="875"/>
      <c r="L632" s="192"/>
      <c r="M632" s="875"/>
      <c r="N632" s="192"/>
    </row>
    <row r="633" spans="1:14">
      <c r="A633" s="878" t="s">
        <v>290</v>
      </c>
      <c r="B633" s="875" t="s">
        <v>254</v>
      </c>
      <c r="C633" s="875">
        <f>'4. חימום מים'!D377-'4. חימום מים'!C377</f>
        <v>0</v>
      </c>
      <c r="D633" s="371"/>
      <c r="E633" s="371"/>
      <c r="F633" s="371"/>
      <c r="G633" s="371"/>
      <c r="H633" s="578"/>
      <c r="I633" s="875"/>
      <c r="J633" s="192"/>
      <c r="K633" s="875"/>
      <c r="L633" s="192"/>
      <c r="M633" s="875"/>
      <c r="N633" s="192"/>
    </row>
    <row r="634" spans="1:14">
      <c r="B634" s="192"/>
      <c r="C634" s="192"/>
      <c r="E634" s="192"/>
      <c r="F634" s="192"/>
      <c r="G634" s="192"/>
      <c r="H634" s="578"/>
      <c r="I634" s="875"/>
      <c r="J634" s="192"/>
      <c r="K634" s="875"/>
      <c r="L634" s="192"/>
      <c r="M634" s="875"/>
      <c r="N634" s="192"/>
    </row>
    <row r="635" spans="1:14">
      <c r="A635" s="891" t="s">
        <v>265</v>
      </c>
      <c r="B635" s="875" t="s">
        <v>67</v>
      </c>
      <c r="C635" s="912">
        <f>C632*C633*$B$194</f>
        <v>0</v>
      </c>
      <c r="H635" s="578"/>
      <c r="I635" s="875"/>
      <c r="J635" s="192"/>
      <c r="K635" s="875"/>
      <c r="L635" s="192"/>
      <c r="M635" s="875"/>
      <c r="N635" s="192"/>
    </row>
    <row r="636" spans="1:14">
      <c r="A636" s="937" t="s">
        <v>209</v>
      </c>
      <c r="B636" s="914">
        <f>(H628+H629+H630)</f>
        <v>0</v>
      </c>
      <c r="C636" s="901"/>
      <c r="D636" s="891"/>
      <c r="G636" s="182"/>
      <c r="H636" s="578"/>
      <c r="I636" s="875"/>
      <c r="J636" s="192"/>
      <c r="K636" s="875"/>
      <c r="L636" s="192"/>
      <c r="M636" s="875"/>
      <c r="N636" s="192"/>
    </row>
    <row r="637" spans="1:14">
      <c r="A637" s="938" t="s">
        <v>460</v>
      </c>
      <c r="B637" s="914">
        <f>(F628+F629+F630)</f>
        <v>0</v>
      </c>
      <c r="C637" s="901"/>
      <c r="D637" s="891"/>
      <c r="G637" s="182"/>
      <c r="H637" s="578"/>
      <c r="I637" s="875"/>
      <c r="J637" s="192"/>
      <c r="K637" s="875"/>
      <c r="L637" s="192"/>
      <c r="M637" s="875"/>
      <c r="N637" s="192"/>
    </row>
    <row r="638" spans="1:14">
      <c r="A638" s="891"/>
      <c r="C638" s="901"/>
      <c r="D638" s="891"/>
      <c r="G638" s="182"/>
      <c r="H638" s="578"/>
      <c r="I638" s="875"/>
      <c r="J638" s="192"/>
      <c r="K638" s="875"/>
      <c r="L638" s="192"/>
      <c r="M638" s="875"/>
      <c r="N638" s="192"/>
    </row>
    <row r="639" spans="1:14">
      <c r="A639" s="891" t="s">
        <v>472</v>
      </c>
      <c r="C639" s="934"/>
      <c r="H639" s="578"/>
      <c r="I639" s="875"/>
      <c r="J639" s="192"/>
      <c r="K639" s="875"/>
      <c r="L639" s="192"/>
      <c r="M639" s="875"/>
      <c r="N639" s="192"/>
    </row>
    <row r="640" spans="1:14" ht="30">
      <c r="B640" s="192" t="s">
        <v>69</v>
      </c>
      <c r="C640" s="192" t="s">
        <v>114</v>
      </c>
      <c r="D640" s="192" t="s">
        <v>169</v>
      </c>
      <c r="E640" s="192" t="s">
        <v>168</v>
      </c>
      <c r="F640" s="578" t="s">
        <v>435</v>
      </c>
      <c r="G640" s="192" t="s">
        <v>81</v>
      </c>
      <c r="H640" s="192" t="s">
        <v>72</v>
      </c>
      <c r="I640" s="875"/>
      <c r="J640" s="192"/>
      <c r="K640" s="875"/>
      <c r="L640" s="192"/>
      <c r="M640" s="875"/>
      <c r="N640" s="192"/>
    </row>
    <row r="641" spans="1:14">
      <c r="A641" s="878" t="s">
        <v>62</v>
      </c>
      <c r="B641" s="875">
        <f>'4. חימום מים'!D465</f>
        <v>0</v>
      </c>
      <c r="C641" s="875">
        <f>'4. חימום מים'!F465</f>
        <v>0</v>
      </c>
      <c r="D641" s="875" t="str">
        <f>IF(B641=$A$38,$D$38,IF(B641=$A$39,$D$39,IF(B641=$A$40,$D$40,IF(B641=$A$41,$D$41,IF(B641=$A$42,$D$42,"0")))))</f>
        <v>0</v>
      </c>
      <c r="E641" s="875">
        <f>D641*C641</f>
        <v>0</v>
      </c>
      <c r="F641" s="875">
        <f>E641*$B$44</f>
        <v>0</v>
      </c>
      <c r="G641" s="875" t="str">
        <f>IF(B641=$A$48,$C$48,IF(B641=$A$49,$C$49,IF(B641=$A$50,$C$50,IF(B641=$A$51,$C$51,IF(B641=$A$52,$C$52,"0")))))</f>
        <v>0</v>
      </c>
      <c r="H641" s="875">
        <f>G641*C641</f>
        <v>0</v>
      </c>
      <c r="I641" s="875"/>
      <c r="J641" s="192"/>
      <c r="K641" s="875"/>
      <c r="L641" s="192"/>
      <c r="M641" s="875"/>
      <c r="N641" s="192"/>
    </row>
    <row r="642" spans="1:14">
      <c r="A642" s="878" t="s">
        <v>63</v>
      </c>
      <c r="B642" s="875">
        <f>'4. חימום מים'!D466</f>
        <v>0</v>
      </c>
      <c r="C642" s="875">
        <f>'4. חימום מים'!F466</f>
        <v>0</v>
      </c>
      <c r="D642" s="875" t="str">
        <f>IF(B642=$A$38,$D$38,IF(B642=$A$39,$D$39,IF(B642=$A$40,$D$40,IF(B642=$A$41,$D$41,IF(B642=$A$42,$D$42,"0")))))</f>
        <v>0</v>
      </c>
      <c r="E642" s="875">
        <f>D642*C642</f>
        <v>0</v>
      </c>
      <c r="F642" s="875">
        <f>E642*$B$44</f>
        <v>0</v>
      </c>
      <c r="G642" s="875" t="str">
        <f>IF(B642=$A$48,$C$48,IF(B642=$A$49,$C$49,IF(B642=$A$50,$C$50,IF(B642=$A$51,$C$51,IF(B642=$A$52,$C$52,"0")))))</f>
        <v>0</v>
      </c>
      <c r="H642" s="875">
        <f>G642*C642</f>
        <v>0</v>
      </c>
      <c r="I642" s="875"/>
      <c r="J642" s="192"/>
      <c r="K642" s="875"/>
      <c r="L642" s="192"/>
      <c r="M642" s="875"/>
      <c r="N642" s="192"/>
    </row>
    <row r="643" spans="1:14">
      <c r="A643" s="878" t="s">
        <v>64</v>
      </c>
      <c r="B643" s="875">
        <f>'4. חימום מים'!D467</f>
        <v>0</v>
      </c>
      <c r="C643" s="875">
        <f>'4. חימום מים'!F467</f>
        <v>0</v>
      </c>
      <c r="D643" s="875" t="str">
        <f>IF(B643=$A$38,$D$38,IF(B643=$A$39,$D$39,IF(B643=$A$40,$D$40,IF(B643=$A$41,$D$41,IF(B643=$A$42,$D$42,"0")))))</f>
        <v>0</v>
      </c>
      <c r="E643" s="875">
        <f>D643*C643</f>
        <v>0</v>
      </c>
      <c r="F643" s="875">
        <f>E643*$B$44</f>
        <v>0</v>
      </c>
      <c r="G643" s="875" t="str">
        <f>IF(B643=$A$48,$C$48,IF(B643=$A$49,$C$49,IF(B643=$A$50,$C$50,IF(B643=$A$51,$C$51,IF(B643=$A$52,$C$52,"0")))))</f>
        <v>0</v>
      </c>
      <c r="H643" s="875">
        <f>G643*C643</f>
        <v>0</v>
      </c>
      <c r="I643" s="875"/>
      <c r="J643" s="192"/>
      <c r="K643" s="875"/>
      <c r="L643" s="192"/>
      <c r="M643" s="875"/>
      <c r="N643" s="192"/>
    </row>
    <row r="644" spans="1:14">
      <c r="B644" s="192"/>
      <c r="C644" s="192"/>
      <c r="E644" s="192"/>
      <c r="F644" s="192"/>
      <c r="G644" s="578"/>
    </row>
    <row r="645" spans="1:14">
      <c r="A645" s="878" t="s">
        <v>289</v>
      </c>
      <c r="B645" s="875" t="s">
        <v>60</v>
      </c>
      <c r="C645" s="875">
        <f>'4. חימום מים'!B470*1000</f>
        <v>0</v>
      </c>
      <c r="D645" s="371"/>
      <c r="E645" s="371"/>
      <c r="F645" s="371"/>
      <c r="G645" s="578"/>
    </row>
    <row r="646" spans="1:14">
      <c r="A646" s="878" t="s">
        <v>290</v>
      </c>
      <c r="B646" s="875" t="s">
        <v>254</v>
      </c>
      <c r="C646" s="875">
        <f>'4. חימום מים'!D470-'4. חימום מים'!C470</f>
        <v>0</v>
      </c>
      <c r="D646" s="371"/>
      <c r="E646" s="371"/>
      <c r="F646" s="371"/>
      <c r="G646" s="578"/>
    </row>
    <row r="647" spans="1:14">
      <c r="B647" s="192"/>
      <c r="C647" s="192"/>
      <c r="E647" s="192"/>
      <c r="F647" s="192"/>
      <c r="G647" s="578"/>
    </row>
    <row r="648" spans="1:14">
      <c r="A648" s="891" t="s">
        <v>265</v>
      </c>
      <c r="B648" s="875" t="s">
        <v>67</v>
      </c>
      <c r="C648" s="912">
        <f>C645*C646*$B$194</f>
        <v>0</v>
      </c>
      <c r="G648" s="578"/>
    </row>
    <row r="649" spans="1:14">
      <c r="A649" s="937" t="s">
        <v>209</v>
      </c>
      <c r="B649" s="914">
        <f>(H641+H642+H643)</f>
        <v>0</v>
      </c>
      <c r="C649" s="901"/>
      <c r="D649" s="891"/>
      <c r="F649" s="182"/>
      <c r="G649" s="578"/>
    </row>
    <row r="650" spans="1:14">
      <c r="A650" s="938" t="s">
        <v>460</v>
      </c>
      <c r="B650" s="914">
        <f>(F641+F642+F643)</f>
        <v>0</v>
      </c>
      <c r="C650" s="901"/>
      <c r="D650" s="891"/>
      <c r="F650" s="182"/>
      <c r="G650" s="578"/>
    </row>
    <row r="652" spans="1:14" s="896" customFormat="1" ht="18.75" thickBot="1">
      <c r="A652" s="1088" t="s">
        <v>323</v>
      </c>
      <c r="B652" s="1088"/>
      <c r="C652" s="1088"/>
      <c r="G652" s="897"/>
      <c r="I652" s="898"/>
      <c r="K652" s="898"/>
      <c r="M652" s="898"/>
    </row>
    <row r="654" spans="1:14">
      <c r="A654" s="878" t="s">
        <v>324</v>
      </c>
      <c r="B654" s="875">
        <v>0.74560000000000004</v>
      </c>
      <c r="C654" s="875" t="s">
        <v>325</v>
      </c>
      <c r="E654" s="875" t="s">
        <v>499</v>
      </c>
      <c r="F654" s="875" t="s">
        <v>523</v>
      </c>
    </row>
    <row r="655" spans="1:14">
      <c r="A655" s="878" t="s">
        <v>326</v>
      </c>
      <c r="B655" s="959">
        <v>0.7</v>
      </c>
      <c r="F655" s="875" t="s">
        <v>500</v>
      </c>
    </row>
    <row r="656" spans="1:14">
      <c r="B656" s="959"/>
      <c r="F656" s="875" t="s">
        <v>501</v>
      </c>
    </row>
    <row r="657" spans="1:13">
      <c r="A657" s="878" t="s">
        <v>332</v>
      </c>
      <c r="B657" s="900">
        <f>'5. מנועים'!E21</f>
        <v>0</v>
      </c>
      <c r="D657" s="875"/>
      <c r="F657" s="875" t="s">
        <v>502</v>
      </c>
      <c r="G657" s="893"/>
    </row>
    <row r="658" spans="1:13">
      <c r="B658" s="900"/>
      <c r="D658" s="875"/>
      <c r="F658" s="875" t="s">
        <v>158</v>
      </c>
      <c r="G658" s="893"/>
    </row>
    <row r="659" spans="1:13">
      <c r="A659" s="878" t="s">
        <v>661</v>
      </c>
      <c r="B659" s="900">
        <f>B662*B705</f>
        <v>0</v>
      </c>
      <c r="D659" s="875"/>
      <c r="G659" s="893"/>
    </row>
    <row r="660" spans="1:13">
      <c r="A660" s="878" t="s">
        <v>662</v>
      </c>
      <c r="B660" s="875">
        <f>B663*B705</f>
        <v>0</v>
      </c>
      <c r="D660" s="875"/>
      <c r="G660" s="893"/>
    </row>
    <row r="661" spans="1:13">
      <c r="D661" s="875"/>
      <c r="G661" s="893"/>
    </row>
    <row r="662" spans="1:13">
      <c r="A662" s="878" t="s">
        <v>702</v>
      </c>
      <c r="B662" s="875">
        <f>IF(B657=0,0,(IF('5. מנועים'!C28="כן",C668/B657,B701/B657)))</f>
        <v>0</v>
      </c>
      <c r="C662" s="901" t="s">
        <v>125</v>
      </c>
      <c r="D662" s="875"/>
      <c r="G662" s="893"/>
    </row>
    <row r="663" spans="1:13">
      <c r="A663" s="878" t="s">
        <v>514</v>
      </c>
      <c r="B663" s="875">
        <f>IF(B657=0,0,IF('5. מנועים'!C28="כן",B668/B657,B702/B657))</f>
        <v>0</v>
      </c>
      <c r="C663" s="901" t="s">
        <v>102</v>
      </c>
      <c r="D663" s="875"/>
      <c r="G663" s="893"/>
    </row>
    <row r="664" spans="1:13">
      <c r="C664" s="901"/>
      <c r="D664" s="875"/>
      <c r="G664" s="893"/>
    </row>
    <row r="665" spans="1:13">
      <c r="A665" s="902" t="s">
        <v>95</v>
      </c>
      <c r="D665" s="875"/>
      <c r="G665" s="893"/>
    </row>
    <row r="666" spans="1:13">
      <c r="D666" s="875"/>
      <c r="G666" s="893"/>
    </row>
    <row r="667" spans="1:13">
      <c r="B667" s="192" t="s">
        <v>327</v>
      </c>
      <c r="C667" s="192" t="s">
        <v>328</v>
      </c>
      <c r="F667" s="893"/>
      <c r="H667" s="192"/>
      <c r="I667" s="875"/>
      <c r="J667" s="192"/>
      <c r="K667" s="875"/>
      <c r="L667" s="192"/>
      <c r="M667" s="875"/>
    </row>
    <row r="668" spans="1:13">
      <c r="B668" s="875">
        <f>IF('5. מנועים'!F34="",0,'5. מנועים'!F34)</f>
        <v>0</v>
      </c>
      <c r="C668" s="900">
        <f>IF(B668="","",B668*$C$49)</f>
        <v>0</v>
      </c>
      <c r="F668" s="893"/>
      <c r="H668" s="192"/>
      <c r="I668" s="875"/>
      <c r="J668" s="192"/>
      <c r="K668" s="875"/>
      <c r="L668" s="192"/>
      <c r="M668" s="875"/>
    </row>
    <row r="669" spans="1:13">
      <c r="C669" s="900"/>
      <c r="F669" s="893"/>
      <c r="H669" s="192"/>
      <c r="I669" s="875"/>
      <c r="J669" s="192"/>
      <c r="K669" s="875"/>
      <c r="L669" s="192"/>
      <c r="M669" s="875"/>
    </row>
    <row r="670" spans="1:13">
      <c r="A670" s="894" t="s">
        <v>680</v>
      </c>
      <c r="C670" s="900"/>
      <c r="F670" s="893"/>
      <c r="H670" s="192"/>
      <c r="I670" s="875"/>
      <c r="J670" s="192"/>
      <c r="K670" s="875"/>
      <c r="L670" s="192"/>
      <c r="M670" s="875"/>
    </row>
    <row r="671" spans="1:13">
      <c r="C671" s="900"/>
      <c r="F671" s="893"/>
      <c r="H671" s="192"/>
      <c r="I671" s="875"/>
      <c r="J671" s="192"/>
      <c r="K671" s="875"/>
      <c r="L671" s="192"/>
      <c r="M671" s="875"/>
    </row>
    <row r="672" spans="1:13">
      <c r="A672" s="878" t="s">
        <v>681</v>
      </c>
      <c r="B672" s="192" t="s">
        <v>683</v>
      </c>
      <c r="C672" s="900"/>
      <c r="F672" s="893"/>
      <c r="H672" s="192"/>
      <c r="I672" s="875"/>
      <c r="J672" s="192"/>
      <c r="K672" s="875"/>
      <c r="L672" s="192"/>
      <c r="M672" s="875"/>
    </row>
    <row r="673" spans="1:14">
      <c r="A673" s="960">
        <v>5</v>
      </c>
      <c r="B673" s="961">
        <v>0.95</v>
      </c>
      <c r="C673" s="900"/>
      <c r="F673" s="893"/>
      <c r="H673" s="192"/>
      <c r="I673" s="875"/>
      <c r="J673" s="192"/>
      <c r="K673" s="875"/>
      <c r="L673" s="192"/>
      <c r="M673" s="875"/>
    </row>
    <row r="674" spans="1:14">
      <c r="A674" s="960">
        <v>10</v>
      </c>
      <c r="B674" s="961">
        <v>0.93</v>
      </c>
      <c r="C674" s="900"/>
      <c r="F674" s="893"/>
      <c r="H674" s="192"/>
      <c r="I674" s="875"/>
      <c r="J674" s="192"/>
      <c r="K674" s="875"/>
      <c r="L674" s="192"/>
      <c r="M674" s="875"/>
    </row>
    <row r="675" spans="1:14">
      <c r="A675" s="960">
        <v>15</v>
      </c>
      <c r="B675" s="961">
        <v>0.92</v>
      </c>
      <c r="C675" s="900"/>
      <c r="F675" s="893"/>
      <c r="H675" s="192"/>
      <c r="I675" s="875"/>
      <c r="J675" s="192"/>
      <c r="K675" s="875"/>
      <c r="L675" s="192"/>
      <c r="M675" s="875"/>
    </row>
    <row r="676" spans="1:14">
      <c r="A676" s="960">
        <v>20</v>
      </c>
      <c r="B676" s="961">
        <v>0.9</v>
      </c>
      <c r="C676" s="900"/>
      <c r="F676" s="893"/>
      <c r="H676" s="192"/>
      <c r="I676" s="875"/>
      <c r="J676" s="192"/>
      <c r="K676" s="875"/>
      <c r="L676" s="192"/>
      <c r="M676" s="875"/>
    </row>
    <row r="677" spans="1:14">
      <c r="A677" s="960">
        <v>25</v>
      </c>
      <c r="B677" s="961">
        <v>0.87</v>
      </c>
      <c r="C677" s="900"/>
      <c r="F677" s="893"/>
      <c r="H677" s="192"/>
      <c r="I677" s="875"/>
      <c r="J677" s="192"/>
      <c r="K677" s="875"/>
      <c r="L677" s="192"/>
      <c r="M677" s="875"/>
    </row>
    <row r="678" spans="1:14">
      <c r="A678" s="960">
        <v>30</v>
      </c>
      <c r="B678" s="961">
        <v>0.85</v>
      </c>
      <c r="C678" s="900"/>
      <c r="F678" s="893"/>
      <c r="H678" s="192"/>
      <c r="I678" s="875"/>
      <c r="J678" s="192"/>
      <c r="K678" s="875"/>
      <c r="L678" s="192"/>
      <c r="M678" s="875"/>
    </row>
    <row r="679" spans="1:14">
      <c r="A679" s="962"/>
      <c r="C679" s="900"/>
      <c r="F679" s="893"/>
      <c r="H679" s="192"/>
      <c r="I679" s="875"/>
      <c r="J679" s="192"/>
      <c r="K679" s="875"/>
      <c r="L679" s="192"/>
      <c r="M679" s="875"/>
    </row>
    <row r="680" spans="1:14">
      <c r="A680" s="902" t="s">
        <v>97</v>
      </c>
      <c r="D680" s="875"/>
      <c r="G680" s="893"/>
    </row>
    <row r="681" spans="1:14">
      <c r="A681" s="875"/>
      <c r="D681" s="875"/>
      <c r="G681" s="893"/>
    </row>
    <row r="682" spans="1:14">
      <c r="A682" s="192" t="s">
        <v>617</v>
      </c>
      <c r="B682" s="963">
        <v>5.0000000000000001E-3</v>
      </c>
      <c r="D682" s="875"/>
      <c r="G682" s="893"/>
    </row>
    <row r="683" spans="1:14">
      <c r="B683" s="878" t="s">
        <v>618</v>
      </c>
      <c r="C683" s="878" t="s">
        <v>619</v>
      </c>
      <c r="D683" s="192" t="s">
        <v>338</v>
      </c>
      <c r="E683" s="192" t="s">
        <v>328</v>
      </c>
      <c r="F683" s="192"/>
      <c r="H683" s="893"/>
      <c r="I683" s="875"/>
      <c r="J683" s="192"/>
      <c r="K683" s="875"/>
      <c r="L683" s="192"/>
      <c r="M683" s="875"/>
      <c r="N683" s="192"/>
    </row>
    <row r="684" spans="1:14">
      <c r="A684" s="878" t="s">
        <v>87</v>
      </c>
      <c r="B684" s="964">
        <f>'5. מנועים'!G61</f>
        <v>0</v>
      </c>
      <c r="C684" s="965">
        <f>B684-($B$682*'5. מנועים'!H61)</f>
        <v>0</v>
      </c>
      <c r="D684" s="875">
        <f>IF('5. מנועים'!G61="",0,IF('5. מנועים'!$C$78="כן",(('5. מנועים'!E61*('5. מנועים'!$C$81^3/'5. מנועים'!$C$80^3))/'10. קבועים'!C684*'5. מנועים'!F61*'5. מנועים'!I61),(('5. מנועים'!E61/'10. קבועים'!C684*'5. מנועים'!F61*'5. מנועים'!I61))))</f>
        <v>0</v>
      </c>
      <c r="E684" s="875">
        <f t="shared" ref="E684:E699" si="6">D684*$C$49</f>
        <v>0</v>
      </c>
      <c r="H684" s="893"/>
      <c r="I684" s="875"/>
      <c r="J684" s="192"/>
      <c r="K684" s="875"/>
      <c r="L684" s="192"/>
      <c r="M684" s="875"/>
      <c r="N684" s="192"/>
    </row>
    <row r="685" spans="1:14">
      <c r="A685" s="878" t="s">
        <v>106</v>
      </c>
      <c r="B685" s="964">
        <f>'5. מנועים'!G62</f>
        <v>0</v>
      </c>
      <c r="C685" s="965">
        <f>B685-($B$682*'5. מנועים'!H62)</f>
        <v>0</v>
      </c>
      <c r="D685" s="875">
        <f>IF('5. מנועים'!G62="",0,IF('5. מנועים'!$C$78="כן",(('5. מנועים'!E62*('5. מנועים'!$C$81^3/'5. מנועים'!$C$80^3))/'10. קבועים'!C685*'5. מנועים'!F62*'5. מנועים'!I62),(('5. מנועים'!E62/'10. קבועים'!C685*'5. מנועים'!F62*'5. מנועים'!I62))))</f>
        <v>0</v>
      </c>
      <c r="E685" s="875">
        <f t="shared" si="6"/>
        <v>0</v>
      </c>
      <c r="H685" s="893"/>
      <c r="I685" s="875"/>
      <c r="J685" s="192"/>
      <c r="K685" s="875"/>
      <c r="L685" s="192"/>
      <c r="M685" s="875"/>
      <c r="N685" s="192"/>
    </row>
    <row r="686" spans="1:14">
      <c r="A686" s="878" t="s">
        <v>107</v>
      </c>
      <c r="B686" s="964">
        <f>'5. מנועים'!G63</f>
        <v>0</v>
      </c>
      <c r="C686" s="965">
        <f>B686-($B$682*'5. מנועים'!H63)</f>
        <v>0</v>
      </c>
      <c r="D686" s="875">
        <f>IF('5. מנועים'!G63="",0,IF('5. מנועים'!$C$78="כן",(('5. מנועים'!E63*('5. מנועים'!$C$81^3/'5. מנועים'!$C$80^3))/'10. קבועים'!C686*'5. מנועים'!F63*'5. מנועים'!I63),(('5. מנועים'!E63/'10. קבועים'!C686*'5. מנועים'!F63*'5. מנועים'!I63))))</f>
        <v>0</v>
      </c>
      <c r="E686" s="875">
        <f t="shared" si="6"/>
        <v>0</v>
      </c>
      <c r="H686" s="893"/>
      <c r="I686" s="875"/>
      <c r="J686" s="192"/>
      <c r="K686" s="875"/>
      <c r="L686" s="192"/>
      <c r="M686" s="875"/>
      <c r="N686" s="192"/>
    </row>
    <row r="687" spans="1:14">
      <c r="A687" s="878" t="s">
        <v>108</v>
      </c>
      <c r="B687" s="964">
        <f>'5. מנועים'!G64</f>
        <v>0</v>
      </c>
      <c r="C687" s="965">
        <f>B687-($B$682*'5. מנועים'!H64)</f>
        <v>0</v>
      </c>
      <c r="D687" s="875">
        <f>IF('5. מנועים'!G64="",0,IF('5. מנועים'!$C$78="כן",(('5. מנועים'!E64*('5. מנועים'!$C$81^3/'5. מנועים'!$C$80^3))/'10. קבועים'!C687*'5. מנועים'!F64*'5. מנועים'!I64),(('5. מנועים'!E64/'10. קבועים'!C687*'5. מנועים'!F64*'5. מנועים'!I64))))</f>
        <v>0</v>
      </c>
      <c r="E687" s="875">
        <f t="shared" si="6"/>
        <v>0</v>
      </c>
      <c r="H687" s="893"/>
      <c r="I687" s="875"/>
      <c r="J687" s="192"/>
      <c r="K687" s="875"/>
      <c r="L687" s="192"/>
      <c r="M687" s="875"/>
      <c r="N687" s="192"/>
    </row>
    <row r="688" spans="1:14">
      <c r="A688" s="878" t="s">
        <v>109</v>
      </c>
      <c r="B688" s="964">
        <f>'5. מנועים'!G65</f>
        <v>0</v>
      </c>
      <c r="C688" s="965">
        <f>B688-($B$682*'5. מנועים'!H65)</f>
        <v>0</v>
      </c>
      <c r="D688" s="875">
        <f>IF('5. מנועים'!G65="",0,IF('5. מנועים'!$C$78="כן",(('5. מנועים'!E65*('5. מנועים'!$C$81^3/'5. מנועים'!$C$80^3))/'10. קבועים'!C688*'5. מנועים'!F65*'5. מנועים'!I65),(('5. מנועים'!E65/'10. קבועים'!C688*'5. מנועים'!F65*'5. מנועים'!I65))))</f>
        <v>0</v>
      </c>
      <c r="E688" s="875">
        <f t="shared" si="6"/>
        <v>0</v>
      </c>
      <c r="H688" s="893"/>
      <c r="I688" s="875"/>
      <c r="J688" s="192"/>
      <c r="K688" s="875"/>
      <c r="L688" s="192"/>
      <c r="M688" s="875"/>
      <c r="N688" s="192"/>
    </row>
    <row r="689" spans="1:14">
      <c r="A689" s="878" t="s">
        <v>110</v>
      </c>
      <c r="B689" s="964">
        <f>'5. מנועים'!G66</f>
        <v>0</v>
      </c>
      <c r="C689" s="965">
        <f>B689-($B$682*'5. מנועים'!H66)</f>
        <v>0</v>
      </c>
      <c r="D689" s="875">
        <f>IF('5. מנועים'!G66="",0,IF('5. מנועים'!$C$78="כן",(('5. מנועים'!E66*('5. מנועים'!$C$81^3/'5. מנועים'!$C$80^3))/'10. קבועים'!C689*'5. מנועים'!F66*'5. מנועים'!I66),(('5. מנועים'!E66/'10. קבועים'!C689*'5. מנועים'!F66*'5. מנועים'!I66))))</f>
        <v>0</v>
      </c>
      <c r="E689" s="875">
        <f t="shared" si="6"/>
        <v>0</v>
      </c>
      <c r="H689" s="893"/>
      <c r="I689" s="875"/>
      <c r="J689" s="192"/>
      <c r="K689" s="875"/>
      <c r="L689" s="192"/>
      <c r="M689" s="875"/>
      <c r="N689" s="192"/>
    </row>
    <row r="690" spans="1:14">
      <c r="A690" s="878" t="s">
        <v>119</v>
      </c>
      <c r="B690" s="964">
        <f>'5. מנועים'!G67</f>
        <v>0</v>
      </c>
      <c r="C690" s="965">
        <f>B690-($B$682*'5. מנועים'!H67)</f>
        <v>0</v>
      </c>
      <c r="D690" s="875">
        <f>IF('5. מנועים'!G67="",0,IF('5. מנועים'!$C$78="כן",(('5. מנועים'!E67*('5. מנועים'!$C$81^3/'5. מנועים'!$C$80^3))/'10. קבועים'!C690*'5. מנועים'!F67*'5. מנועים'!I67),(('5. מנועים'!E67/'10. קבועים'!C690*'5. מנועים'!F67*'5. מנועים'!I67))))</f>
        <v>0</v>
      </c>
      <c r="E690" s="875">
        <f t="shared" si="6"/>
        <v>0</v>
      </c>
      <c r="H690" s="893"/>
      <c r="I690" s="875"/>
      <c r="J690" s="192"/>
      <c r="K690" s="875"/>
      <c r="L690" s="192"/>
      <c r="M690" s="875"/>
      <c r="N690" s="192"/>
    </row>
    <row r="691" spans="1:14">
      <c r="A691" s="878" t="s">
        <v>120</v>
      </c>
      <c r="B691" s="964">
        <f>'5. מנועים'!G68</f>
        <v>0</v>
      </c>
      <c r="C691" s="965">
        <f>B691-($B$682*'5. מנועים'!H68)</f>
        <v>0</v>
      </c>
      <c r="D691" s="875">
        <f>IF('5. מנועים'!G68="",0,IF('5. מנועים'!$C$78="כן",(('5. מנועים'!E68*('5. מנועים'!$C$81^3/'5. מנועים'!$C$80^3))/'10. קבועים'!C691*'5. מנועים'!F68*'5. מנועים'!I68),(('5. מנועים'!E68/'10. קבועים'!C691*'5. מנועים'!F68*'5. מנועים'!I68))))</f>
        <v>0</v>
      </c>
      <c r="E691" s="875">
        <f t="shared" si="6"/>
        <v>0</v>
      </c>
      <c r="H691" s="893"/>
      <c r="I691" s="875"/>
      <c r="J691" s="192"/>
      <c r="K691" s="875"/>
      <c r="L691" s="192"/>
      <c r="M691" s="875"/>
      <c r="N691" s="192"/>
    </row>
    <row r="692" spans="1:14">
      <c r="A692" s="878" t="s">
        <v>121</v>
      </c>
      <c r="B692" s="964">
        <f>'5. מנועים'!G69</f>
        <v>0</v>
      </c>
      <c r="C692" s="965">
        <f>B692-($B$682*'5. מנועים'!H69)</f>
        <v>0</v>
      </c>
      <c r="D692" s="875">
        <f>IF('5. מנועים'!G69="",0,IF('5. מנועים'!$C$78="כן",(('5. מנועים'!E69*('5. מנועים'!$C$81^3/'5. מנועים'!$C$80^3))/'10. קבועים'!C692*'5. מנועים'!F69*'5. מנועים'!I69),(('5. מנועים'!E69/'10. קבועים'!C692*'5. מנועים'!F69*'5. מנועים'!I69))))</f>
        <v>0</v>
      </c>
      <c r="E692" s="875">
        <f t="shared" si="6"/>
        <v>0</v>
      </c>
      <c r="H692" s="893"/>
      <c r="I692" s="875"/>
      <c r="J692" s="192"/>
      <c r="K692" s="875"/>
      <c r="L692" s="192"/>
      <c r="M692" s="875"/>
      <c r="N692" s="192"/>
    </row>
    <row r="693" spans="1:14">
      <c r="A693" s="878" t="s">
        <v>122</v>
      </c>
      <c r="B693" s="964">
        <f>'5. מנועים'!G70</f>
        <v>0</v>
      </c>
      <c r="C693" s="965">
        <f>B693-($B$682*'5. מנועים'!H70)</f>
        <v>0</v>
      </c>
      <c r="D693" s="875">
        <f>IF('5. מנועים'!G70="",0,IF('5. מנועים'!$C$78="כן",(('5. מנועים'!E70*('5. מנועים'!$C$81^3/'5. מנועים'!$C$80^3))/'10. קבועים'!C693*'5. מנועים'!F70*'5. מנועים'!I70),(('5. מנועים'!E70/'10. קבועים'!C693*'5. מנועים'!F70*'5. מנועים'!I70))))</f>
        <v>0</v>
      </c>
      <c r="E693" s="875">
        <f t="shared" si="6"/>
        <v>0</v>
      </c>
      <c r="H693" s="893"/>
      <c r="I693" s="875"/>
      <c r="J693" s="192"/>
      <c r="K693" s="875"/>
      <c r="L693" s="192"/>
      <c r="M693" s="875"/>
      <c r="N693" s="192"/>
    </row>
    <row r="694" spans="1:14">
      <c r="A694" s="878" t="s">
        <v>665</v>
      </c>
      <c r="B694" s="964">
        <f>'5. מנועים'!G71</f>
        <v>0</v>
      </c>
      <c r="C694" s="965">
        <f>B694-($B$682*'5. מנועים'!H71)</f>
        <v>0</v>
      </c>
      <c r="D694" s="875">
        <f>IF('5. מנועים'!G71="",0,IF('5. מנועים'!$C$78="כן",(('5. מנועים'!E71*('5. מנועים'!$C$81^3/'5. מנועים'!$C$80^3))/'10. קבועים'!C694*'5. מנועים'!F71*'5. מנועים'!I71),(('5. מנועים'!E71/'10. קבועים'!C694*'5. מנועים'!F71*'5. מנועים'!I71))))</f>
        <v>0</v>
      </c>
      <c r="E694" s="875">
        <f t="shared" si="6"/>
        <v>0</v>
      </c>
      <c r="H694" s="893"/>
      <c r="I694" s="875"/>
      <c r="J694" s="192"/>
      <c r="K694" s="875"/>
      <c r="L694" s="192"/>
      <c r="M694" s="875"/>
      <c r="N694" s="192"/>
    </row>
    <row r="695" spans="1:14">
      <c r="A695" s="878" t="s">
        <v>666</v>
      </c>
      <c r="B695" s="964">
        <f>'5. מנועים'!G72</f>
        <v>0</v>
      </c>
      <c r="C695" s="965">
        <f>B695-($B$682*'5. מנועים'!H72)</f>
        <v>0</v>
      </c>
      <c r="D695" s="875">
        <f>IF('5. מנועים'!G72="",0,IF('5. מנועים'!$C$78="כן",(('5. מנועים'!E72*('5. מנועים'!$C$81^3/'5. מנועים'!$C$80^3))/'10. קבועים'!C695*'5. מנועים'!F72*'5. מנועים'!I72),(('5. מנועים'!E72/'10. קבועים'!C695*'5. מנועים'!F72*'5. מנועים'!I72))))</f>
        <v>0</v>
      </c>
      <c r="E695" s="875">
        <f t="shared" si="6"/>
        <v>0</v>
      </c>
      <c r="H695" s="893"/>
      <c r="I695" s="875"/>
      <c r="J695" s="192"/>
      <c r="K695" s="875"/>
      <c r="L695" s="192"/>
      <c r="M695" s="875"/>
      <c r="N695" s="192"/>
    </row>
    <row r="696" spans="1:14">
      <c r="A696" s="878" t="s">
        <v>667</v>
      </c>
      <c r="B696" s="964">
        <f>'5. מנועים'!G73</f>
        <v>0</v>
      </c>
      <c r="C696" s="965">
        <f>B696-($B$682*'5. מנועים'!H73)</f>
        <v>0</v>
      </c>
      <c r="D696" s="875">
        <f>IF('5. מנועים'!G73="",0,IF('5. מנועים'!$C$78="כן",(('5. מנועים'!E73*('5. מנועים'!$C$81^3/'5. מנועים'!$C$80^3))/'10. קבועים'!C696*'5. מנועים'!F73*'5. מנועים'!I73),(('5. מנועים'!E73/'10. קבועים'!C696*'5. מנועים'!F73*'5. מנועים'!I73))))</f>
        <v>0</v>
      </c>
      <c r="E696" s="875">
        <f t="shared" si="6"/>
        <v>0</v>
      </c>
      <c r="H696" s="893"/>
      <c r="I696" s="875"/>
      <c r="J696" s="192"/>
      <c r="K696" s="875"/>
      <c r="L696" s="192"/>
      <c r="M696" s="875"/>
      <c r="N696" s="192"/>
    </row>
    <row r="697" spans="1:14">
      <c r="A697" s="878" t="s">
        <v>668</v>
      </c>
      <c r="B697" s="964">
        <f>'5. מנועים'!G74</f>
        <v>0</v>
      </c>
      <c r="C697" s="965">
        <f>B697-($B$682*'5. מנועים'!H74)</f>
        <v>0</v>
      </c>
      <c r="D697" s="875">
        <f>IF('5. מנועים'!G74="",0,IF('5. מנועים'!$C$78="כן",(('5. מנועים'!E74*('5. מנועים'!$C$81^3/'5. מנועים'!$C$80^3))/'10. קבועים'!C697*'5. מנועים'!F74*'5. מנועים'!I74),(('5. מנועים'!E74/'10. קבועים'!C697*'5. מנועים'!F74*'5. מנועים'!I74))))</f>
        <v>0</v>
      </c>
      <c r="E697" s="875">
        <f t="shared" si="6"/>
        <v>0</v>
      </c>
      <c r="H697" s="893"/>
      <c r="I697" s="875"/>
      <c r="J697" s="192"/>
      <c r="K697" s="875"/>
      <c r="L697" s="192"/>
      <c r="M697" s="875"/>
      <c r="N697" s="192"/>
    </row>
    <row r="698" spans="1:14">
      <c r="A698" s="878" t="s">
        <v>669</v>
      </c>
      <c r="B698" s="964">
        <f>'5. מנועים'!G75</f>
        <v>0</v>
      </c>
      <c r="C698" s="965">
        <f>B698-($B$682*'5. מנועים'!H75)</f>
        <v>0</v>
      </c>
      <c r="D698" s="875">
        <f>IF('5. מנועים'!G75="",0,IF('5. מנועים'!$C$78="כן",(('5. מנועים'!E75*('5. מנועים'!$C$81^3/'5. מנועים'!$C$80^3))/'10. קבועים'!C698*'5. מנועים'!F75*'5. מנועים'!I75),(('5. מנועים'!E75/'10. קבועים'!C698*'5. מנועים'!F75*'5. מנועים'!I75))))</f>
        <v>0</v>
      </c>
      <c r="E698" s="875">
        <f t="shared" si="6"/>
        <v>0</v>
      </c>
      <c r="H698" s="893"/>
      <c r="I698" s="875"/>
      <c r="J698" s="192"/>
      <c r="K698" s="875"/>
      <c r="L698" s="192"/>
      <c r="M698" s="875"/>
      <c r="N698" s="192"/>
    </row>
    <row r="699" spans="1:14">
      <c r="A699" s="878" t="s">
        <v>670</v>
      </c>
      <c r="B699" s="964">
        <f>'5. מנועים'!G76</f>
        <v>0</v>
      </c>
      <c r="C699" s="965">
        <f>B699-($B$682*'5. מנועים'!H76)</f>
        <v>0</v>
      </c>
      <c r="D699" s="875">
        <f>IF('5. מנועים'!G76="",0,IF('5. מנועים'!$C$78="כן",(('5. מנועים'!E76*('5. מנועים'!$C$81^3/'5. מנועים'!$C$80^3))/'10. קבועים'!C699*'5. מנועים'!F76*'5. מנועים'!I76),(('5. מנועים'!E76/'10. קבועים'!C699*'5. מנועים'!F76*'5. מנועים'!I76))))</f>
        <v>0</v>
      </c>
      <c r="E699" s="875">
        <f t="shared" si="6"/>
        <v>0</v>
      </c>
      <c r="H699" s="893"/>
      <c r="I699" s="875"/>
      <c r="J699" s="192"/>
      <c r="K699" s="875"/>
      <c r="L699" s="192"/>
      <c r="M699" s="875"/>
      <c r="N699" s="192"/>
    </row>
    <row r="700" spans="1:14">
      <c r="D700" s="875"/>
      <c r="G700" s="893"/>
    </row>
    <row r="701" spans="1:14">
      <c r="A701" s="878" t="s">
        <v>111</v>
      </c>
      <c r="B701" s="875">
        <f>SUM(E684:E699)</f>
        <v>0</v>
      </c>
      <c r="D701" s="875"/>
      <c r="G701" s="893"/>
    </row>
    <row r="702" spans="1:14">
      <c r="A702" s="878" t="s">
        <v>468</v>
      </c>
      <c r="B702" s="875">
        <f>SUM(D684:D699)</f>
        <v>0</v>
      </c>
      <c r="D702" s="875"/>
      <c r="G702" s="893"/>
    </row>
    <row r="704" spans="1:14">
      <c r="A704" s="899" t="s">
        <v>99</v>
      </c>
    </row>
    <row r="705" spans="1:14">
      <c r="A705" s="878" t="s">
        <v>100</v>
      </c>
      <c r="B705" s="904">
        <f>'5. מנועים'!D102</f>
        <v>0</v>
      </c>
    </row>
    <row r="707" spans="1:14">
      <c r="A707" s="878" t="s">
        <v>329</v>
      </c>
      <c r="B707" s="875">
        <f>IF('5. מנועים'!C28="כן",C731,B751)</f>
        <v>0</v>
      </c>
    </row>
    <row r="708" spans="1:14">
      <c r="A708" s="878" t="s">
        <v>461</v>
      </c>
      <c r="B708" s="875">
        <f>IF('5. מנועים'!C28="כן",B731,B752)</f>
        <v>0</v>
      </c>
    </row>
    <row r="710" spans="1:14">
      <c r="A710" s="902" t="s">
        <v>95</v>
      </c>
    </row>
    <row r="712" spans="1:14" ht="30">
      <c r="B712" s="578" t="s">
        <v>621</v>
      </c>
      <c r="C712" s="966" t="s">
        <v>622</v>
      </c>
      <c r="D712" s="966" t="s">
        <v>684</v>
      </c>
      <c r="E712" s="966" t="s">
        <v>620</v>
      </c>
      <c r="I712" s="875"/>
      <c r="J712" s="192"/>
      <c r="K712" s="875"/>
      <c r="L712" s="192"/>
      <c r="M712" s="875"/>
      <c r="N712" s="192"/>
    </row>
    <row r="713" spans="1:14">
      <c r="A713" s="878" t="s">
        <v>87</v>
      </c>
      <c r="B713" s="913">
        <f>'5. מנועים'!D110</f>
        <v>0</v>
      </c>
      <c r="C713" s="913">
        <f>IF('5. מנועים'!H38="",0,'5. מנועים'!H38-($B$682*'5. מנועים'!I38))</f>
        <v>0</v>
      </c>
      <c r="D713" s="967">
        <f>IF('5. מנועים'!E38="",0,'5. מנועים'!E38/SUM('5. מנועים'!$E$38:$E$53))</f>
        <v>0</v>
      </c>
      <c r="E713" s="927">
        <f>(B713-C713)*D713</f>
        <v>0</v>
      </c>
      <c r="I713" s="875"/>
      <c r="J713" s="192"/>
      <c r="K713" s="875"/>
      <c r="L713" s="192"/>
      <c r="M713" s="875"/>
      <c r="N713" s="192"/>
    </row>
    <row r="714" spans="1:14">
      <c r="A714" s="878" t="s">
        <v>106</v>
      </c>
      <c r="B714" s="913">
        <f>'5. מנועים'!D111</f>
        <v>0</v>
      </c>
      <c r="C714" s="913">
        <f>IF('5. מנועים'!H39="",0,'5. מנועים'!H39-($B$682*'5. מנועים'!I39))</f>
        <v>0</v>
      </c>
      <c r="D714" s="967">
        <f>IF('5. מנועים'!E39="",0,'5. מנועים'!E39/SUM('5. מנועים'!$E$38:$E$53))</f>
        <v>0</v>
      </c>
      <c r="E714" s="927">
        <f t="shared" ref="E714:E728" si="7">(B714-C714)*D714</f>
        <v>0</v>
      </c>
      <c r="I714" s="875"/>
      <c r="J714" s="192"/>
      <c r="K714" s="875"/>
      <c r="L714" s="192"/>
      <c r="M714" s="875"/>
      <c r="N714" s="192"/>
    </row>
    <row r="715" spans="1:14">
      <c r="A715" s="878" t="s">
        <v>107</v>
      </c>
      <c r="B715" s="913">
        <f>'5. מנועים'!D112</f>
        <v>0</v>
      </c>
      <c r="C715" s="913">
        <f>IF('5. מנועים'!H40="",0,'5. מנועים'!H40-($B$682*'5. מנועים'!I40))</f>
        <v>0</v>
      </c>
      <c r="D715" s="967">
        <f>IF('5. מנועים'!E40="",0,'5. מנועים'!E40/SUM('5. מנועים'!$E$38:$E$53))</f>
        <v>0</v>
      </c>
      <c r="E715" s="927">
        <f t="shared" si="7"/>
        <v>0</v>
      </c>
      <c r="I715" s="875"/>
      <c r="J715" s="192"/>
      <c r="K715" s="875"/>
      <c r="L715" s="192"/>
      <c r="M715" s="875"/>
      <c r="N715" s="192"/>
    </row>
    <row r="716" spans="1:14">
      <c r="A716" s="878" t="s">
        <v>108</v>
      </c>
      <c r="B716" s="913">
        <f>'5. מנועים'!D113</f>
        <v>0</v>
      </c>
      <c r="C716" s="913">
        <f>IF('5. מנועים'!H41="",0,'5. מנועים'!H41-($B$682*'5. מנועים'!I41))</f>
        <v>0</v>
      </c>
      <c r="D716" s="967">
        <f>IF('5. מנועים'!E41="",0,'5. מנועים'!E41/SUM('5. מנועים'!$E$38:$E$53))</f>
        <v>0</v>
      </c>
      <c r="E716" s="927">
        <f t="shared" si="7"/>
        <v>0</v>
      </c>
      <c r="I716" s="875"/>
      <c r="J716" s="192"/>
      <c r="K716" s="875"/>
      <c r="L716" s="192"/>
      <c r="M716" s="875"/>
      <c r="N716" s="192"/>
    </row>
    <row r="717" spans="1:14">
      <c r="A717" s="878" t="s">
        <v>109</v>
      </c>
      <c r="B717" s="913">
        <f>'5. מנועים'!D120</f>
        <v>0</v>
      </c>
      <c r="C717" s="913">
        <f>IF('5. מנועים'!H42="",0,'5. מנועים'!H42-($B$682*'5. מנועים'!I42))</f>
        <v>0</v>
      </c>
      <c r="D717" s="967">
        <f>IF('5. מנועים'!E42="",0,'5. מנועים'!E42/SUM('5. מנועים'!$E$38:$E$53))</f>
        <v>0</v>
      </c>
      <c r="E717" s="927">
        <f t="shared" si="7"/>
        <v>0</v>
      </c>
      <c r="I717" s="875"/>
      <c r="J717" s="192"/>
      <c r="K717" s="875"/>
      <c r="L717" s="192"/>
      <c r="M717" s="875"/>
      <c r="N717" s="192"/>
    </row>
    <row r="718" spans="1:14">
      <c r="A718" s="878" t="s">
        <v>110</v>
      </c>
      <c r="B718" s="913">
        <f>'5. מנועים'!D121</f>
        <v>0</v>
      </c>
      <c r="C718" s="913">
        <f>IF('5. מנועים'!H43="",0,'5. מנועים'!H43-($B$682*'5. מנועים'!I43))</f>
        <v>0</v>
      </c>
      <c r="D718" s="967">
        <f>IF('5. מנועים'!E43="",0,'5. מנועים'!E43/SUM('5. מנועים'!$E$38:$E$53))</f>
        <v>0</v>
      </c>
      <c r="E718" s="927">
        <f t="shared" si="7"/>
        <v>0</v>
      </c>
      <c r="I718" s="875"/>
      <c r="J718" s="192"/>
      <c r="K718" s="875"/>
      <c r="L718" s="192"/>
      <c r="M718" s="875"/>
      <c r="N718" s="192"/>
    </row>
    <row r="719" spans="1:14">
      <c r="A719" s="878" t="s">
        <v>119</v>
      </c>
      <c r="B719" s="913">
        <f>'5. מנועים'!D122</f>
        <v>0</v>
      </c>
      <c r="C719" s="913">
        <f>IF('5. מנועים'!H44="",0,'5. מנועים'!H44-($B$682*'5. מנועים'!I44))</f>
        <v>0</v>
      </c>
      <c r="D719" s="967">
        <f>IF('5. מנועים'!E44="",0,'5. מנועים'!E44/SUM('5. מנועים'!$E$38:$E$53))</f>
        <v>0</v>
      </c>
      <c r="E719" s="927">
        <f t="shared" si="7"/>
        <v>0</v>
      </c>
      <c r="I719" s="875"/>
      <c r="J719" s="192"/>
      <c r="K719" s="875"/>
      <c r="L719" s="192"/>
      <c r="M719" s="875"/>
      <c r="N719" s="192"/>
    </row>
    <row r="720" spans="1:14">
      <c r="A720" s="878" t="s">
        <v>120</v>
      </c>
      <c r="B720" s="913">
        <f>'5. מנועים'!D123</f>
        <v>0</v>
      </c>
      <c r="C720" s="913">
        <f>IF('5. מנועים'!H45="",0,'5. מנועים'!H45-($B$682*'5. מנועים'!I45))</f>
        <v>0</v>
      </c>
      <c r="D720" s="967">
        <f>IF('5. מנועים'!E45="",0,'5. מנועים'!E45/SUM('5. מנועים'!$E$38:$E$53))</f>
        <v>0</v>
      </c>
      <c r="E720" s="927">
        <f t="shared" si="7"/>
        <v>0</v>
      </c>
      <c r="I720" s="875"/>
      <c r="J720" s="192"/>
      <c r="K720" s="875"/>
      <c r="L720" s="192"/>
      <c r="M720" s="875"/>
      <c r="N720" s="192"/>
    </row>
    <row r="721" spans="1:14">
      <c r="A721" s="878" t="s">
        <v>121</v>
      </c>
      <c r="B721" s="913">
        <f>'5. מנועים'!D124</f>
        <v>0</v>
      </c>
      <c r="C721" s="913">
        <f>IF('5. מנועים'!H46="",0,'5. מנועים'!H46-($B$682*'5. מנועים'!I46))</f>
        <v>0</v>
      </c>
      <c r="D721" s="967">
        <f>IF('5. מנועים'!E46="",0,'5. מנועים'!E46/SUM('5. מנועים'!$E$38:$E$53))</f>
        <v>0</v>
      </c>
      <c r="E721" s="927">
        <f t="shared" si="7"/>
        <v>0</v>
      </c>
      <c r="I721" s="875"/>
      <c r="J721" s="192"/>
      <c r="K721" s="875"/>
      <c r="L721" s="192"/>
      <c r="M721" s="875"/>
      <c r="N721" s="192"/>
    </row>
    <row r="722" spans="1:14">
      <c r="A722" s="878" t="s">
        <v>122</v>
      </c>
      <c r="B722" s="913">
        <f>'5. מנועים'!D125</f>
        <v>0</v>
      </c>
      <c r="C722" s="913">
        <f>IF('5. מנועים'!H47="",0,'5. מנועים'!H47-($B$682*'5. מנועים'!I47))</f>
        <v>0</v>
      </c>
      <c r="D722" s="967">
        <f>IF('5. מנועים'!E47="",0,'5. מנועים'!E47/SUM('5. מנועים'!$E$38:$E$53))</f>
        <v>0</v>
      </c>
      <c r="E722" s="927">
        <f t="shared" si="7"/>
        <v>0</v>
      </c>
      <c r="I722" s="875"/>
      <c r="J722" s="192"/>
      <c r="K722" s="875"/>
      <c r="L722" s="192"/>
      <c r="M722" s="875"/>
      <c r="N722" s="192"/>
    </row>
    <row r="723" spans="1:14">
      <c r="A723" s="878" t="s">
        <v>665</v>
      </c>
      <c r="B723" s="913">
        <f>'5. מנועים'!D126</f>
        <v>0</v>
      </c>
      <c r="C723" s="913">
        <f>IF('5. מנועים'!H48="",0,'5. מנועים'!H48-($B$682*'5. מנועים'!I48))</f>
        <v>0</v>
      </c>
      <c r="D723" s="967">
        <f>IF('5. מנועים'!E48="",0,'5. מנועים'!E48/SUM('5. מנועים'!$E$38:$E$53))</f>
        <v>0</v>
      </c>
      <c r="E723" s="927">
        <f t="shared" si="7"/>
        <v>0</v>
      </c>
      <c r="I723" s="875"/>
      <c r="J723" s="192"/>
      <c r="K723" s="875"/>
      <c r="L723" s="192"/>
      <c r="M723" s="875"/>
      <c r="N723" s="192"/>
    </row>
    <row r="724" spans="1:14">
      <c r="A724" s="878" t="s">
        <v>666</v>
      </c>
      <c r="B724" s="913">
        <f>'5. מנועים'!D129</f>
        <v>0</v>
      </c>
      <c r="C724" s="913">
        <f>IF('5. מנועים'!H49="",0,'5. מנועים'!H49-($B$682*'5. מנועים'!I49))</f>
        <v>0</v>
      </c>
      <c r="D724" s="967">
        <f>IF('5. מנועים'!E49="",0,'5. מנועים'!E49/SUM('5. מנועים'!$E$38:$E$53))</f>
        <v>0</v>
      </c>
      <c r="E724" s="927">
        <f t="shared" si="7"/>
        <v>0</v>
      </c>
      <c r="I724" s="875"/>
      <c r="J724" s="192"/>
      <c r="K724" s="875"/>
      <c r="L724" s="192"/>
      <c r="M724" s="875"/>
      <c r="N724" s="192"/>
    </row>
    <row r="725" spans="1:14">
      <c r="A725" s="878" t="s">
        <v>667</v>
      </c>
      <c r="B725" s="913">
        <f>'5. מנועים'!D130</f>
        <v>0</v>
      </c>
      <c r="C725" s="913">
        <f>IF('5. מנועים'!H50="",0,'5. מנועים'!H50-($B$682*'5. מנועים'!I50))</f>
        <v>0</v>
      </c>
      <c r="D725" s="967">
        <f>IF('5. מנועים'!E50="",0,'5. מנועים'!E50/SUM('5. מנועים'!$E$38:$E$53))</f>
        <v>0</v>
      </c>
      <c r="E725" s="927">
        <f t="shared" si="7"/>
        <v>0</v>
      </c>
      <c r="I725" s="875"/>
      <c r="J725" s="192"/>
      <c r="K725" s="875"/>
      <c r="L725" s="192"/>
      <c r="M725" s="875"/>
      <c r="N725" s="192"/>
    </row>
    <row r="726" spans="1:14">
      <c r="A726" s="878" t="s">
        <v>668</v>
      </c>
      <c r="B726" s="913">
        <f>'5. מנועים'!D131</f>
        <v>0</v>
      </c>
      <c r="C726" s="913">
        <f>IF('5. מנועים'!H51="",0,'5. מנועים'!H51-($B$682*'5. מנועים'!I51))</f>
        <v>0</v>
      </c>
      <c r="D726" s="967">
        <f>IF('5. מנועים'!E51="",0,'5. מנועים'!E51/SUM('5. מנועים'!$E$38:$E$53))</f>
        <v>0</v>
      </c>
      <c r="E726" s="927">
        <f t="shared" si="7"/>
        <v>0</v>
      </c>
      <c r="I726" s="875"/>
      <c r="J726" s="192"/>
      <c r="K726" s="875"/>
      <c r="L726" s="192"/>
      <c r="M726" s="875"/>
      <c r="N726" s="192"/>
    </row>
    <row r="727" spans="1:14">
      <c r="A727" s="878" t="s">
        <v>669</v>
      </c>
      <c r="B727" s="913">
        <f>'5. מנועים'!D132</f>
        <v>0</v>
      </c>
      <c r="C727" s="913">
        <f>IF('5. מנועים'!H52="",0,'5. מנועים'!H52-($B$682*'5. מנועים'!I52))</f>
        <v>0</v>
      </c>
      <c r="D727" s="967">
        <f>IF('5. מנועים'!E52="",0,'5. מנועים'!E52/SUM('5. מנועים'!$E$38:$E$53))</f>
        <v>0</v>
      </c>
      <c r="E727" s="927">
        <f t="shared" si="7"/>
        <v>0</v>
      </c>
      <c r="I727" s="875"/>
      <c r="J727" s="192"/>
      <c r="K727" s="875"/>
      <c r="L727" s="192"/>
      <c r="M727" s="875"/>
      <c r="N727" s="192"/>
    </row>
    <row r="728" spans="1:14">
      <c r="A728" s="878" t="s">
        <v>670</v>
      </c>
      <c r="B728" s="913">
        <f>'5. מנועים'!D133</f>
        <v>0</v>
      </c>
      <c r="C728" s="913">
        <f>IF('5. מנועים'!H53="",0,'5. מנועים'!H53-($B$682*'5. מנועים'!I53))</f>
        <v>0</v>
      </c>
      <c r="D728" s="967">
        <f>IF('5. מנועים'!E53="",0,'5. מנועים'!E53/SUM('5. מנועים'!$E$38:$E$53))</f>
        <v>0</v>
      </c>
      <c r="E728" s="927">
        <f t="shared" si="7"/>
        <v>0</v>
      </c>
    </row>
    <row r="729" spans="1:14">
      <c r="B729" s="192"/>
      <c r="C729" s="192"/>
      <c r="H729" s="192"/>
      <c r="I729" s="875"/>
      <c r="J729" s="192"/>
      <c r="K729" s="875"/>
      <c r="L729" s="192"/>
      <c r="M729" s="875"/>
    </row>
    <row r="730" spans="1:14" ht="30">
      <c r="A730" s="968" t="s">
        <v>685</v>
      </c>
      <c r="B730" s="969" t="s">
        <v>687</v>
      </c>
      <c r="C730" s="970" t="s">
        <v>686</v>
      </c>
      <c r="D730" s="971"/>
    </row>
    <row r="731" spans="1:14">
      <c r="A731" s="972">
        <f>SUM('5. מנועים'!E110:E125)</f>
        <v>0</v>
      </c>
      <c r="B731" s="973">
        <f>(100%-A731)*B668</f>
        <v>0</v>
      </c>
      <c r="C731" s="973">
        <f>(100%-A731)*'10. קבועים'!C668</f>
        <v>0</v>
      </c>
      <c r="D731" s="971"/>
    </row>
    <row r="732" spans="1:14">
      <c r="A732" s="971"/>
      <c r="B732" s="971"/>
      <c r="C732" s="971"/>
      <c r="D732" s="971"/>
    </row>
    <row r="733" spans="1:14">
      <c r="A733" s="902" t="s">
        <v>97</v>
      </c>
      <c r="B733" s="878" t="s">
        <v>618</v>
      </c>
      <c r="C733" s="878" t="s">
        <v>619</v>
      </c>
      <c r="D733" s="192" t="s">
        <v>330</v>
      </c>
      <c r="E733" s="192" t="s">
        <v>328</v>
      </c>
      <c r="G733" s="192"/>
      <c r="K733" s="875"/>
      <c r="M733" s="875"/>
    </row>
    <row r="734" spans="1:14">
      <c r="A734" s="878" t="s">
        <v>87</v>
      </c>
      <c r="B734" s="964">
        <f>'5. מנועים'!G135</f>
        <v>0</v>
      </c>
      <c r="C734" s="879">
        <f>B734-($B$682*'5. מנועים'!H135)</f>
        <v>0</v>
      </c>
      <c r="D734" s="875">
        <f>IF('5. מנועים'!G135="",0,IF('5. מנועים'!$C$78="כן",(('5. מנועים'!E135*('5. מנועים'!$C$81^3/'5. מנועים'!$C$80^3))/'10. קבועים'!C734*'5. מנועים'!F135*'5. מנועים'!I135),(('5. מנועים'!E135/'10. קבועים'!C734*'5. מנועים'!F135*'5. מנועים'!I135))))</f>
        <v>0</v>
      </c>
      <c r="E734" s="875">
        <f t="shared" ref="E734:E743" si="8">D734*$C$68</f>
        <v>0</v>
      </c>
      <c r="G734" s="192"/>
      <c r="K734" s="875"/>
      <c r="M734" s="875"/>
    </row>
    <row r="735" spans="1:14">
      <c r="A735" s="878" t="s">
        <v>106</v>
      </c>
      <c r="B735" s="964">
        <f>'5. מנועים'!G136</f>
        <v>0</v>
      </c>
      <c r="C735" s="879">
        <f>B735-($B$682*'5. מנועים'!H136)</f>
        <v>0</v>
      </c>
      <c r="D735" s="875">
        <f>IF('5. מנועים'!G136="",0,IF('5. מנועים'!$C$78="כן",(('5. מנועים'!E136*('5. מנועים'!$C$81^3/'5. מנועים'!$C$80^3))/'10. קבועים'!C735*'5. מנועים'!F136*'5. מנועים'!I136),(('5. מנועים'!E136/'10. קבועים'!C735*'5. מנועים'!F136*'5. מנועים'!I136))))</f>
        <v>0</v>
      </c>
      <c r="E735" s="875">
        <f t="shared" si="8"/>
        <v>0</v>
      </c>
      <c r="G735" s="192"/>
      <c r="K735" s="875"/>
      <c r="M735" s="875"/>
    </row>
    <row r="736" spans="1:14">
      <c r="A736" s="878" t="s">
        <v>107</v>
      </c>
      <c r="B736" s="964">
        <f>'5. מנועים'!G137</f>
        <v>0</v>
      </c>
      <c r="C736" s="879">
        <f>B736-($B$682*'5. מנועים'!H137)</f>
        <v>0</v>
      </c>
      <c r="D736" s="875">
        <f>IF('5. מנועים'!G137="",0,IF('5. מנועים'!$C$78="כן",(('5. מנועים'!E137*('5. מנועים'!$C$81^3/'5. מנועים'!$C$80^3))/'10. קבועים'!C736*'5. מנועים'!F137*'5. מנועים'!I137),(('5. מנועים'!E137/'10. קבועים'!C736*'5. מנועים'!F137*'5. מנועים'!I137))))</f>
        <v>0</v>
      </c>
      <c r="E736" s="875">
        <f t="shared" si="8"/>
        <v>0</v>
      </c>
      <c r="G736" s="192"/>
      <c r="K736" s="875"/>
      <c r="M736" s="875"/>
    </row>
    <row r="737" spans="1:13">
      <c r="A737" s="878" t="s">
        <v>108</v>
      </c>
      <c r="B737" s="964">
        <f>'5. מנועים'!G138</f>
        <v>0</v>
      </c>
      <c r="C737" s="879">
        <f>B737-($B$682*'5. מנועים'!H138)</f>
        <v>0</v>
      </c>
      <c r="D737" s="875">
        <f>IF('5. מנועים'!G138="",0,IF('5. מנועים'!$C$78="כן",(('5. מנועים'!E138*('5. מנועים'!$C$81^3/'5. מנועים'!$C$80^3))/'10. קבועים'!C737*'5. מנועים'!F138*'5. מנועים'!I138),(('5. מנועים'!E138/'10. קבועים'!C737*'5. מנועים'!F138*'5. מנועים'!I138))))</f>
        <v>0</v>
      </c>
      <c r="E737" s="875">
        <f t="shared" si="8"/>
        <v>0</v>
      </c>
      <c r="G737" s="192"/>
      <c r="K737" s="875"/>
      <c r="M737" s="875"/>
    </row>
    <row r="738" spans="1:13">
      <c r="A738" s="878" t="s">
        <v>109</v>
      </c>
      <c r="B738" s="964">
        <f>'5. מנועים'!G139</f>
        <v>0</v>
      </c>
      <c r="C738" s="879">
        <f>B738-($B$682*'5. מנועים'!H139)</f>
        <v>0</v>
      </c>
      <c r="D738" s="875">
        <f>IF('5. מנועים'!G139="",0,IF('5. מנועים'!$C$78="כן",(('5. מנועים'!E139*('5. מנועים'!$C$81^3/'5. מנועים'!$C$80^3))/'10. קבועים'!C738*'5. מנועים'!F139*'5. מנועים'!I139),(('5. מנועים'!E139/'10. קבועים'!C738*'5. מנועים'!F139*'5. מנועים'!I139))))</f>
        <v>0</v>
      </c>
      <c r="E738" s="875">
        <f t="shared" si="8"/>
        <v>0</v>
      </c>
      <c r="G738" s="192"/>
      <c r="K738" s="875"/>
      <c r="M738" s="875"/>
    </row>
    <row r="739" spans="1:13">
      <c r="A739" s="878" t="s">
        <v>110</v>
      </c>
      <c r="B739" s="964">
        <f>'5. מנועים'!G140</f>
        <v>0</v>
      </c>
      <c r="C739" s="879">
        <f>B739-($B$682*'5. מנועים'!H140)</f>
        <v>0</v>
      </c>
      <c r="D739" s="875">
        <f>IF('5. מנועים'!G140="",0,IF('5. מנועים'!$C$78="כן",(('5. מנועים'!E140*('5. מנועים'!$C$81^3/'5. מנועים'!$C$80^3))/'10. קבועים'!C739*'5. מנועים'!F140*'5. מנועים'!I140),(('5. מנועים'!E140/'10. קבועים'!C739*'5. מנועים'!F140*'5. מנועים'!I140))))</f>
        <v>0</v>
      </c>
      <c r="E739" s="875">
        <f t="shared" si="8"/>
        <v>0</v>
      </c>
      <c r="G739" s="192"/>
      <c r="K739" s="875"/>
      <c r="M739" s="875"/>
    </row>
    <row r="740" spans="1:13">
      <c r="A740" s="878" t="s">
        <v>119</v>
      </c>
      <c r="B740" s="964">
        <f>'5. מנועים'!G141</f>
        <v>0</v>
      </c>
      <c r="C740" s="879">
        <f>B740-($B$682*'5. מנועים'!H141)</f>
        <v>0</v>
      </c>
      <c r="D740" s="875">
        <f>IF('5. מנועים'!G141="",0,IF('5. מנועים'!$C$78="כן",(('5. מנועים'!E141*('5. מנועים'!$C$81^3/'5. מנועים'!$C$80^3))/'10. קבועים'!C740*'5. מנועים'!F141*'5. מנועים'!I141),(('5. מנועים'!E141/'10. קבועים'!C740*'5. מנועים'!F141*'5. מנועים'!I141))))</f>
        <v>0</v>
      </c>
      <c r="E740" s="875">
        <f t="shared" si="8"/>
        <v>0</v>
      </c>
      <c r="G740" s="192"/>
      <c r="K740" s="875"/>
      <c r="M740" s="875"/>
    </row>
    <row r="741" spans="1:13">
      <c r="A741" s="878" t="s">
        <v>120</v>
      </c>
      <c r="B741" s="964">
        <f>'5. מנועים'!G142</f>
        <v>0</v>
      </c>
      <c r="C741" s="879">
        <f>B741-($B$682*'5. מנועים'!H142)</f>
        <v>0</v>
      </c>
      <c r="D741" s="875">
        <f>IF('5. מנועים'!G142="",0,IF('5. מנועים'!$C$78="כן",(('5. מנועים'!E142*('5. מנועים'!$C$81^3/'5. מנועים'!$C$80^3))/'10. קבועים'!C741*'5. מנועים'!F142*'5. מנועים'!I142),(('5. מנועים'!E142/'10. קבועים'!C741*'5. מנועים'!F142*'5. מנועים'!I142))))</f>
        <v>0</v>
      </c>
      <c r="E741" s="875">
        <f t="shared" si="8"/>
        <v>0</v>
      </c>
      <c r="G741" s="192"/>
      <c r="K741" s="875"/>
      <c r="M741" s="875"/>
    </row>
    <row r="742" spans="1:13">
      <c r="A742" s="878" t="s">
        <v>121</v>
      </c>
      <c r="B742" s="964">
        <f>'5. מנועים'!G143</f>
        <v>0</v>
      </c>
      <c r="C742" s="879">
        <f>B742-($B$682*'5. מנועים'!H143)</f>
        <v>0</v>
      </c>
      <c r="D742" s="875">
        <f>IF('5. מנועים'!G143="",0,IF('5. מנועים'!$C$78="כן",(('5. מנועים'!E143*('5. מנועים'!$C$81^3/'5. מנועים'!$C$80^3))/'10. קבועים'!C742*'5. מנועים'!F143*'5. מנועים'!I143),(('5. מנועים'!E143/'10. קבועים'!C742*'5. מנועים'!F143*'5. מנועים'!I143))))</f>
        <v>0</v>
      </c>
      <c r="E742" s="875">
        <f t="shared" si="8"/>
        <v>0</v>
      </c>
      <c r="G742" s="192"/>
      <c r="K742" s="875"/>
      <c r="M742" s="875"/>
    </row>
    <row r="743" spans="1:13">
      <c r="A743" s="878" t="s">
        <v>122</v>
      </c>
      <c r="B743" s="964">
        <f>'5. מנועים'!G144</f>
        <v>0</v>
      </c>
      <c r="C743" s="879">
        <f>B743-($B$682*'5. מנועים'!H144)</f>
        <v>0</v>
      </c>
      <c r="D743" s="875">
        <f>IF('5. מנועים'!G144="",0,IF('5. מנועים'!$C$78="כן",(('5. מנועים'!E144*('5. מנועים'!$C$81^3/'5. מנועים'!$C$80^3))/'10. קבועים'!C743*'5. מנועים'!F144*'5. מנועים'!I144),(('5. מנועים'!E144/'10. קבועים'!C743*'5. מנועים'!F144*'5. מנועים'!I144))))</f>
        <v>0</v>
      </c>
      <c r="E743" s="875">
        <f t="shared" si="8"/>
        <v>0</v>
      </c>
      <c r="G743" s="192"/>
      <c r="K743" s="875"/>
      <c r="M743" s="875"/>
    </row>
    <row r="744" spans="1:13">
      <c r="A744" s="878" t="s">
        <v>665</v>
      </c>
      <c r="B744" s="964">
        <f>'5. מנועים'!G145</f>
        <v>0</v>
      </c>
      <c r="C744" s="879">
        <f>B744-($B$682*'5. מנועים'!H145)</f>
        <v>0</v>
      </c>
      <c r="D744" s="875">
        <f>IF('5. מנועים'!G145="",0,IF('5. מנועים'!$C$78="כן",(('5. מנועים'!E145*('5. מנועים'!$C$81^3/'5. מנועים'!$C$80^3))/'10. קבועים'!C744*'5. מנועים'!F145*'5. מנועים'!I145),(('5. מנועים'!E145/'10. קבועים'!C744*'5. מנועים'!F145*'5. מנועים'!I145))))</f>
        <v>0</v>
      </c>
      <c r="E744" s="875">
        <f t="shared" ref="E744:E749" si="9">D744*$C$68</f>
        <v>0</v>
      </c>
      <c r="G744" s="192"/>
      <c r="K744" s="875"/>
      <c r="M744" s="875"/>
    </row>
    <row r="745" spans="1:13">
      <c r="A745" s="878" t="s">
        <v>666</v>
      </c>
      <c r="B745" s="964">
        <f>'5. מנועים'!G146</f>
        <v>0</v>
      </c>
      <c r="C745" s="879">
        <f>B745-($B$682*'5. מנועים'!H146)</f>
        <v>0</v>
      </c>
      <c r="D745" s="875">
        <f>IF('5. מנועים'!G146="",0,IF('5. מנועים'!$C$78="כן",(('5. מנועים'!E146*('5. מנועים'!$C$81^3/'5. מנועים'!$C$80^3))/'10. קבועים'!C745*'5. מנועים'!F146*'5. מנועים'!I146),(('5. מנועים'!E146/'10. קבועים'!C745*'5. מנועים'!F146*'5. מנועים'!I146))))</f>
        <v>0</v>
      </c>
      <c r="E745" s="875">
        <f t="shared" si="9"/>
        <v>0</v>
      </c>
      <c r="G745" s="192"/>
      <c r="K745" s="875"/>
      <c r="M745" s="875"/>
    </row>
    <row r="746" spans="1:13">
      <c r="A746" s="878" t="s">
        <v>667</v>
      </c>
      <c r="B746" s="964">
        <f>'5. מנועים'!G147</f>
        <v>0</v>
      </c>
      <c r="C746" s="879">
        <f>B746-($B$682*'5. מנועים'!H147)</f>
        <v>0</v>
      </c>
      <c r="D746" s="875">
        <f>IF('5. מנועים'!G147="",0,IF('5. מנועים'!$C$78="כן",(('5. מנועים'!E147*('5. מנועים'!$C$81^3/'5. מנועים'!$C$80^3))/'10. קבועים'!C746*'5. מנועים'!F147*'5. מנועים'!I147),(('5. מנועים'!E147/'10. קבועים'!C746*'5. מנועים'!F147*'5. מנועים'!I147))))</f>
        <v>0</v>
      </c>
      <c r="E746" s="875">
        <f t="shared" si="9"/>
        <v>0</v>
      </c>
      <c r="G746" s="192"/>
      <c r="K746" s="875"/>
      <c r="M746" s="875"/>
    </row>
    <row r="747" spans="1:13">
      <c r="A747" s="878" t="s">
        <v>668</v>
      </c>
      <c r="B747" s="964">
        <f>'5. מנועים'!G148</f>
        <v>0</v>
      </c>
      <c r="C747" s="879">
        <f>B747-($B$682*'5. מנועים'!H148)</f>
        <v>0</v>
      </c>
      <c r="D747" s="875">
        <f>IF('5. מנועים'!G148="",0,IF('5. מנועים'!$C$78="כן",(('5. מנועים'!E148*('5. מנועים'!$C$81^3/'5. מנועים'!$C$80^3))/'10. קבועים'!C747*'5. מנועים'!F148*'5. מנועים'!I148),(('5. מנועים'!E148/'10. קבועים'!C747*'5. מנועים'!F148*'5. מנועים'!I148))))</f>
        <v>0</v>
      </c>
      <c r="E747" s="875">
        <f t="shared" si="9"/>
        <v>0</v>
      </c>
      <c r="G747" s="192"/>
      <c r="K747" s="875"/>
      <c r="M747" s="875"/>
    </row>
    <row r="748" spans="1:13">
      <c r="A748" s="878" t="s">
        <v>669</v>
      </c>
      <c r="B748" s="964">
        <f>'5. מנועים'!G149</f>
        <v>0</v>
      </c>
      <c r="C748" s="879">
        <f>B748-($B$682*'5. מנועים'!H149)</f>
        <v>0</v>
      </c>
      <c r="D748" s="875">
        <f>IF('5. מנועים'!G149="",0,IF('5. מנועים'!$C$78="כן",(('5. מנועים'!E149*('5. מנועים'!$C$81^3/'5. מנועים'!$C$80^3))/'10. קבועים'!C748*'5. מנועים'!F149*'5. מנועים'!I149),(('5. מנועים'!E149/'10. קבועים'!C748*'5. מנועים'!F149*'5. מנועים'!I149))))</f>
        <v>0</v>
      </c>
      <c r="E748" s="875">
        <f t="shared" si="9"/>
        <v>0</v>
      </c>
      <c r="G748" s="192"/>
      <c r="K748" s="875"/>
      <c r="M748" s="875"/>
    </row>
    <row r="749" spans="1:13">
      <c r="A749" s="878" t="s">
        <v>670</v>
      </c>
      <c r="B749" s="964">
        <f>'5. מנועים'!G150</f>
        <v>0</v>
      </c>
      <c r="C749" s="879">
        <f>B749-($B$682*'5. מנועים'!H150)</f>
        <v>0</v>
      </c>
      <c r="D749" s="875">
        <f>IF('5. מנועים'!G150="",0,IF('5. מנועים'!$C$78="כן",(('5. מנועים'!E150*('5. מנועים'!$C$81^3/'5. מנועים'!$C$80^3))/'10. קבועים'!C749*'5. מנועים'!F150*'5. מנועים'!I150),(('5. מנועים'!E150/'10. קבועים'!C749*'5. מנועים'!F150*'5. מנועים'!I150))))</f>
        <v>0</v>
      </c>
      <c r="E749" s="875">
        <f t="shared" si="9"/>
        <v>0</v>
      </c>
      <c r="G749" s="192"/>
      <c r="K749" s="875"/>
      <c r="M749" s="875"/>
    </row>
    <row r="750" spans="1:13">
      <c r="D750" s="875"/>
    </row>
    <row r="751" spans="1:13">
      <c r="A751" s="878" t="s">
        <v>111</v>
      </c>
      <c r="B751" s="875">
        <f>SUM(E734:E749)</f>
        <v>0</v>
      </c>
      <c r="D751" s="875"/>
    </row>
    <row r="752" spans="1:13">
      <c r="A752" s="878" t="s">
        <v>337</v>
      </c>
      <c r="B752" s="875">
        <f>SUM(D734:D749)</f>
        <v>0</v>
      </c>
      <c r="D752" s="875"/>
    </row>
    <row r="753" spans="1:13">
      <c r="D753" s="875"/>
    </row>
    <row r="754" spans="1:13">
      <c r="A754" s="899" t="s">
        <v>331</v>
      </c>
      <c r="D754" s="875"/>
    </row>
    <row r="755" spans="1:13">
      <c r="D755" s="875"/>
    </row>
    <row r="756" spans="1:13">
      <c r="A756" s="878" t="s">
        <v>335</v>
      </c>
      <c r="B756" s="875">
        <f>B659-B707</f>
        <v>0</v>
      </c>
    </row>
    <row r="757" spans="1:13">
      <c r="A757" s="878" t="s">
        <v>336</v>
      </c>
      <c r="B757" s="875">
        <f>B660-B708</f>
        <v>0</v>
      </c>
    </row>
    <row r="759" spans="1:13">
      <c r="A759" s="878" t="s">
        <v>333</v>
      </c>
      <c r="B759" s="875">
        <f>B756*'1. פרטים כלליים ועלויות'!D53</f>
        <v>0</v>
      </c>
    </row>
    <row r="760" spans="1:13">
      <c r="A760" s="878" t="s">
        <v>334</v>
      </c>
      <c r="B760" s="875">
        <f>B757*'1. פרטים כלליים ועלויות'!D53</f>
        <v>0</v>
      </c>
    </row>
    <row r="762" spans="1:13">
      <c r="A762" s="905" t="s">
        <v>143</v>
      </c>
      <c r="D762" s="875"/>
    </row>
    <row r="763" spans="1:13" ht="30">
      <c r="A763" s="192" t="s">
        <v>69</v>
      </c>
      <c r="B763" s="578" t="s">
        <v>146</v>
      </c>
      <c r="C763" s="192" t="s">
        <v>649</v>
      </c>
      <c r="D763" s="936" t="s">
        <v>650</v>
      </c>
      <c r="E763" s="578" t="s">
        <v>144</v>
      </c>
      <c r="F763" s="192" t="s">
        <v>145</v>
      </c>
      <c r="G763" s="192" t="s">
        <v>148</v>
      </c>
      <c r="H763" s="192"/>
      <c r="I763" s="875"/>
      <c r="J763" s="192"/>
      <c r="K763" s="875"/>
      <c r="L763" s="192"/>
      <c r="M763" s="875"/>
    </row>
    <row r="764" spans="1:13">
      <c r="A764" s="875" t="s">
        <v>56</v>
      </c>
      <c r="B764" s="875" t="s">
        <v>67</v>
      </c>
      <c r="C764" s="900">
        <f>IF(B660&gt;0,B660,0)</f>
        <v>0</v>
      </c>
      <c r="D764" s="886">
        <f>IF('5. מנועים'!E21&gt;0,C764/'5. מנועים'!E21,0)</f>
        <v>0</v>
      </c>
      <c r="E764" s="917">
        <f>B708</f>
        <v>0</v>
      </c>
      <c r="F764" s="875">
        <f>C764-E764</f>
        <v>0</v>
      </c>
      <c r="G764" s="927">
        <f>IF(F764=0,0,F764/C764)</f>
        <v>0</v>
      </c>
      <c r="H764" s="927"/>
      <c r="I764" s="875"/>
      <c r="J764" s="192"/>
      <c r="K764" s="875"/>
      <c r="L764" s="192"/>
      <c r="M764" s="875"/>
    </row>
    <row r="766" spans="1:13" s="896" customFormat="1" ht="18.75" thickBot="1">
      <c r="A766" s="974" t="s">
        <v>469</v>
      </c>
      <c r="B766" s="974"/>
      <c r="C766" s="974"/>
      <c r="G766" s="897"/>
      <c r="I766" s="898"/>
      <c r="K766" s="898"/>
      <c r="M766" s="898"/>
    </row>
    <row r="767" spans="1:13">
      <c r="A767" s="975" t="s">
        <v>143</v>
      </c>
      <c r="D767" s="875"/>
    </row>
    <row r="768" spans="1:13" ht="30">
      <c r="A768" s="192" t="s">
        <v>69</v>
      </c>
      <c r="B768" s="578" t="s">
        <v>146</v>
      </c>
      <c r="C768" s="192" t="s">
        <v>649</v>
      </c>
      <c r="D768" s="936" t="s">
        <v>650</v>
      </c>
      <c r="E768" s="578" t="s">
        <v>144</v>
      </c>
      <c r="F768" s="192" t="s">
        <v>145</v>
      </c>
      <c r="G768" s="192" t="s">
        <v>148</v>
      </c>
      <c r="H768" s="192"/>
      <c r="I768" s="875"/>
      <c r="J768" s="192"/>
      <c r="K768" s="875"/>
      <c r="L768" s="192"/>
      <c r="M768" s="875"/>
    </row>
    <row r="769" spans="1:21">
      <c r="A769" s="875" t="s">
        <v>56</v>
      </c>
      <c r="B769" s="875" t="s">
        <v>67</v>
      </c>
      <c r="C769" s="900">
        <f>'6. כללי'!C68</f>
        <v>0</v>
      </c>
      <c r="D769" s="886">
        <f>IF('6. כללי'!F60&gt;0,'6. כללי'!F60,0)</f>
        <v>0</v>
      </c>
      <c r="E769" s="917">
        <f>'6. כללי'!C118</f>
        <v>0</v>
      </c>
      <c r="F769" s="875">
        <f>C769-E769</f>
        <v>0</v>
      </c>
      <c r="G769" s="927">
        <f>IF(F769=0,0,F769/C769)</f>
        <v>0</v>
      </c>
      <c r="H769" s="927"/>
      <c r="I769" s="875"/>
      <c r="J769" s="192"/>
      <c r="K769" s="875"/>
      <c r="L769" s="192"/>
      <c r="M769" s="875"/>
    </row>
    <row r="771" spans="1:21" s="896" customFormat="1" ht="18.75" thickBot="1">
      <c r="A771" s="974" t="s">
        <v>571</v>
      </c>
      <c r="B771" s="974"/>
      <c r="C771" s="974"/>
      <c r="G771" s="897"/>
      <c r="I771" s="898"/>
      <c r="K771" s="898"/>
      <c r="M771" s="898"/>
    </row>
    <row r="772" spans="1:21">
      <c r="C772" s="192"/>
    </row>
    <row r="773" spans="1:21">
      <c r="A773" s="894" t="s">
        <v>587</v>
      </c>
      <c r="C773" s="878" t="s">
        <v>586</v>
      </c>
    </row>
    <row r="774" spans="1:21">
      <c r="A774" s="878" t="s">
        <v>574</v>
      </c>
      <c r="B774" s="976">
        <v>1</v>
      </c>
      <c r="C774" s="875">
        <v>2</v>
      </c>
      <c r="D774" s="875">
        <v>3</v>
      </c>
      <c r="E774" s="875">
        <v>4</v>
      </c>
      <c r="F774" s="875">
        <v>5</v>
      </c>
      <c r="G774" s="875">
        <v>6</v>
      </c>
      <c r="H774" s="875">
        <v>7</v>
      </c>
      <c r="I774" s="875">
        <v>8</v>
      </c>
      <c r="J774" s="875">
        <v>9</v>
      </c>
      <c r="K774" s="875">
        <v>10</v>
      </c>
      <c r="L774" s="875">
        <v>11</v>
      </c>
      <c r="M774" s="875">
        <v>12</v>
      </c>
      <c r="N774" s="875">
        <v>13</v>
      </c>
      <c r="O774" s="875">
        <v>14</v>
      </c>
      <c r="P774" s="875">
        <v>15</v>
      </c>
      <c r="Q774" s="875">
        <v>16</v>
      </c>
      <c r="R774" s="875">
        <v>17</v>
      </c>
      <c r="S774" s="875">
        <v>18</v>
      </c>
      <c r="T774" s="875">
        <v>19</v>
      </c>
      <c r="U774" s="875">
        <v>20</v>
      </c>
    </row>
    <row r="775" spans="1:21" ht="14.25">
      <c r="A775" s="904">
        <f>-'1. פרטים כלליים ועלויות'!E81</f>
        <v>0</v>
      </c>
      <c r="B775" s="976">
        <f>'7. ייצור חשמל'!C46</f>
        <v>0</v>
      </c>
      <c r="C775" s="976">
        <f>$B$775</f>
        <v>0</v>
      </c>
      <c r="D775" s="976">
        <f t="shared" ref="D775:U775" si="10">$B$775</f>
        <v>0</v>
      </c>
      <c r="E775" s="976">
        <f t="shared" si="10"/>
        <v>0</v>
      </c>
      <c r="F775" s="976">
        <f t="shared" si="10"/>
        <v>0</v>
      </c>
      <c r="G775" s="976">
        <f t="shared" si="10"/>
        <v>0</v>
      </c>
      <c r="H775" s="976">
        <f t="shared" si="10"/>
        <v>0</v>
      </c>
      <c r="I775" s="976">
        <f t="shared" si="10"/>
        <v>0</v>
      </c>
      <c r="J775" s="976">
        <f t="shared" si="10"/>
        <v>0</v>
      </c>
      <c r="K775" s="976">
        <f t="shared" si="10"/>
        <v>0</v>
      </c>
      <c r="L775" s="976">
        <f t="shared" si="10"/>
        <v>0</v>
      </c>
      <c r="M775" s="976">
        <f t="shared" si="10"/>
        <v>0</v>
      </c>
      <c r="N775" s="976">
        <f t="shared" si="10"/>
        <v>0</v>
      </c>
      <c r="O775" s="976">
        <f t="shared" si="10"/>
        <v>0</v>
      </c>
      <c r="P775" s="976">
        <f t="shared" si="10"/>
        <v>0</v>
      </c>
      <c r="Q775" s="976">
        <f t="shared" si="10"/>
        <v>0</v>
      </c>
      <c r="R775" s="976">
        <f t="shared" si="10"/>
        <v>0</v>
      </c>
      <c r="S775" s="976">
        <f t="shared" si="10"/>
        <v>0</v>
      </c>
      <c r="T775" s="976">
        <f t="shared" si="10"/>
        <v>0</v>
      </c>
      <c r="U775" s="976">
        <f t="shared" si="10"/>
        <v>0</v>
      </c>
    </row>
    <row r="777" spans="1:21">
      <c r="A777" s="878" t="s">
        <v>582</v>
      </c>
      <c r="B777" s="914">
        <v>1650</v>
      </c>
      <c r="C777" s="914" t="s">
        <v>583</v>
      </c>
    </row>
    <row r="778" spans="1:21">
      <c r="B778" s="977"/>
      <c r="C778" s="914"/>
    </row>
    <row r="779" spans="1:21">
      <c r="A779" s="878" t="s">
        <v>688</v>
      </c>
      <c r="B779" s="977"/>
      <c r="C779" s="914"/>
    </row>
    <row r="780" spans="1:21">
      <c r="A780" s="881" t="s">
        <v>220</v>
      </c>
      <c r="B780" s="978" t="s">
        <v>563</v>
      </c>
      <c r="C780" s="914" t="s">
        <v>564</v>
      </c>
    </row>
    <row r="781" spans="1:21">
      <c r="A781" s="182">
        <v>1</v>
      </c>
      <c r="B781" s="977">
        <f>'7. ייצור חשמל'!F28*'7. ייצור חשמל'!G28*שעות_שמש</f>
        <v>0</v>
      </c>
      <c r="C781" s="979">
        <f>IF(AND(B781&gt;0,'7. ייצור חשמל'!D28&gt;0),1-'7. ייצור חשמל'!D28/B781, 0)</f>
        <v>0</v>
      </c>
    </row>
    <row r="782" spans="1:21">
      <c r="A782" s="182">
        <v>2</v>
      </c>
      <c r="B782" s="977">
        <f>'7. ייצור חשמל'!F29*'7. ייצור חשמל'!G29*שעות_שמש</f>
        <v>0</v>
      </c>
      <c r="C782" s="979">
        <f>IF(AND(B782&gt;0,'7. ייצור חשמל'!D29&gt;0),1-'7. ייצור חשמל'!D29/B782, 0)</f>
        <v>0</v>
      </c>
    </row>
    <row r="783" spans="1:21">
      <c r="A783" s="182">
        <v>3</v>
      </c>
      <c r="B783" s="977">
        <f>'7. ייצור חשמל'!F30*'7. ייצור חשמל'!G30*שעות_שמש</f>
        <v>0</v>
      </c>
      <c r="C783" s="979">
        <f>IF(AND(B783&gt;0,'7. ייצור חשמל'!D30&gt;0),1-'7. ייצור חשמל'!D30/B783, 0)</f>
        <v>0</v>
      </c>
    </row>
    <row r="784" spans="1:21">
      <c r="A784" s="182">
        <v>4</v>
      </c>
      <c r="B784" s="977">
        <f>'7. ייצור חשמל'!F31*'7. ייצור חשמל'!G31*שעות_שמש</f>
        <v>0</v>
      </c>
      <c r="C784" s="979">
        <f>IF(AND(B784&gt;0,'7. ייצור חשמל'!D31&gt;0),1-'7. ייצור חשמל'!D31/B784, 0)</f>
        <v>0</v>
      </c>
    </row>
    <row r="785" spans="1:13">
      <c r="A785" s="182">
        <v>5</v>
      </c>
      <c r="B785" s="977">
        <f>'7. ייצור חשמל'!F32*'7. ייצור חשמל'!G32*שעות_שמש</f>
        <v>0</v>
      </c>
      <c r="C785" s="979">
        <f>IF(AND(B785&gt;0,'7. ייצור חשמל'!D32&gt;0),1-'7. ייצור חשמל'!D32/B785, 0)</f>
        <v>0</v>
      </c>
    </row>
    <row r="786" spans="1:13">
      <c r="A786" s="182">
        <v>6</v>
      </c>
      <c r="B786" s="977">
        <f>'7. ייצור חשמל'!F33*'7. ייצור חשמל'!G33*שעות_שמש</f>
        <v>0</v>
      </c>
      <c r="C786" s="979">
        <f>IF(AND(B786&gt;0,'7. ייצור חשמל'!D33&gt;0),1-'7. ייצור חשמל'!D33/B786, 0)</f>
        <v>0</v>
      </c>
    </row>
    <row r="787" spans="1:13">
      <c r="A787" s="182">
        <v>7</v>
      </c>
      <c r="B787" s="977">
        <f>'7. ייצור חשמל'!F34*'7. ייצור חשמל'!G34*שעות_שמש</f>
        <v>0</v>
      </c>
      <c r="C787" s="979">
        <f>IF(AND(B787&gt;0,'7. ייצור חשמל'!D34&gt;0),1-'7. ייצור חשמל'!D34/B787, 0)</f>
        <v>0</v>
      </c>
    </row>
    <row r="788" spans="1:13">
      <c r="A788" s="182">
        <v>8</v>
      </c>
      <c r="B788" s="977">
        <f>'7. ייצור חשמל'!F35*'7. ייצור חשמל'!G35*שעות_שמש</f>
        <v>0</v>
      </c>
      <c r="C788" s="979">
        <f>IF(AND(B788&gt;0,'7. ייצור חשמל'!D35&gt;0),1-'7. ייצור חשמל'!D35/B788, 0)</f>
        <v>0</v>
      </c>
    </row>
    <row r="789" spans="1:13">
      <c r="A789" s="182">
        <v>9</v>
      </c>
      <c r="B789" s="977">
        <f>'7. ייצור חשמל'!F36*'7. ייצור חשמל'!G36*שעות_שמש</f>
        <v>0</v>
      </c>
      <c r="C789" s="979">
        <f>IF(AND(B789&gt;0,'7. ייצור חשמל'!D36&gt;0),1-'7. ייצור חשמל'!D36/B789, 0)</f>
        <v>0</v>
      </c>
    </row>
    <row r="790" spans="1:13">
      <c r="A790" s="182">
        <v>10</v>
      </c>
      <c r="B790" s="977">
        <f>'7. ייצור חשמל'!F37*'7. ייצור חשמל'!G37*שעות_שמש</f>
        <v>0</v>
      </c>
      <c r="C790" s="979">
        <f>IF(AND(B790&gt;0,'7. ייצור חשמל'!D37&gt;0),1-'7. ייצור חשמל'!D37/B790, 0)</f>
        <v>0</v>
      </c>
    </row>
    <row r="791" spans="1:13">
      <c r="B791" s="977"/>
      <c r="C791" s="914"/>
    </row>
    <row r="792" spans="1:13" s="896" customFormat="1" ht="18.75" thickBot="1">
      <c r="A792" s="974" t="s">
        <v>755</v>
      </c>
      <c r="B792" s="974"/>
      <c r="C792" s="974"/>
      <c r="G792" s="897"/>
      <c r="I792" s="898"/>
      <c r="K792" s="898"/>
      <c r="M792" s="898"/>
    </row>
    <row r="793" spans="1:13" s="192" customFormat="1"/>
    <row r="794" spans="1:13" s="192" customFormat="1" ht="30">
      <c r="A794" s="374" t="s">
        <v>728</v>
      </c>
      <c r="B794" s="980" t="s">
        <v>58</v>
      </c>
      <c r="C794" s="980" t="s">
        <v>70</v>
      </c>
      <c r="D794" s="980" t="s">
        <v>56</v>
      </c>
      <c r="E794" s="980" t="s">
        <v>59</v>
      </c>
      <c r="F794" s="980" t="s">
        <v>57</v>
      </c>
    </row>
    <row r="795" spans="1:13" s="192" customFormat="1">
      <c r="A795" s="875" t="s">
        <v>589</v>
      </c>
      <c r="B795" s="981">
        <f>IF('2. מיזוג מבנים'!$C$37="גז טבעי",'2. מיזוג מבנים'!$G$43)+IF('2. מיזוג מבנים'!$C$44="גז טבעי",'2. מיזוג מבנים'!$G$50)+IF('2. מיזוג מבנים'!$C$51="גז טבעי",'2. מיזוג מבנים'!$G$57)</f>
        <v>0</v>
      </c>
      <c r="C795" s="981">
        <f>IF('2. מיזוג מבנים'!$C$37=גפ_מ,'2. מיזוג מבנים'!$G$43)+IF('2. מיזוג מבנים'!$C$44=גפ_מ,'2. מיזוג מבנים'!$G$50)+IF('2. מיזוג מבנים'!$C$51=גפ_מ,'2. מיזוג מבנים'!$G$57)</f>
        <v>0</v>
      </c>
      <c r="D795" s="981">
        <f>IF('2. מיזוג מבנים'!$C$37="חשמל",'2. מיזוג מבנים'!$G$43)+IF('2. מיזוג מבנים'!$C$44="חשמל",'2. מיזוג מבנים'!$G$50)+IF('2. מיזוג מבנים'!$C$51="חשמל",'2. מיזוג מבנים'!$G$57)</f>
        <v>0</v>
      </c>
      <c r="E795" s="982">
        <f>IF('2. מיזוג מבנים'!$C$37="מזוט",'2. מיזוג מבנים'!$G$43)+IF('2. מיזוג מבנים'!$C$44="מזוט",'2. מיזוג מבנים'!$G$50)+IF('2. מיזוג מבנים'!$C$51="מזוט",'2. מיזוג מבנים'!$G$57)</f>
        <v>0</v>
      </c>
      <c r="F795" s="982">
        <f>IF('2. מיזוג מבנים'!$C$37="סולר",'2. מיזוג מבנים'!$G$43)+IF('2. מיזוג מבנים'!$C$44="סולר",'2. מיזוג מבנים'!$G$50)+IF('2. מיזוג מבנים'!$C$51="סולר",'2. מיזוג מבנים'!$G$57)</f>
        <v>0</v>
      </c>
    </row>
    <row r="796" spans="1:13" s="192" customFormat="1">
      <c r="A796" s="875" t="s">
        <v>590</v>
      </c>
      <c r="B796" s="875">
        <f>SUM(B797:B806)</f>
        <v>0</v>
      </c>
      <c r="C796" s="875">
        <f>SUM(C797:C806)</f>
        <v>0</v>
      </c>
      <c r="D796" s="875">
        <f>SUM(D797:D806)</f>
        <v>0</v>
      </c>
      <c r="E796" s="875">
        <f>SUM(E797:E806)</f>
        <v>0</v>
      </c>
      <c r="F796" s="875">
        <f>SUM(F797:F806)</f>
        <v>0</v>
      </c>
    </row>
    <row r="797" spans="1:13" s="192" customFormat="1">
      <c r="A797" s="875" t="s">
        <v>87</v>
      </c>
      <c r="B797" s="875">
        <f t="shared" ref="B797:B806" si="11">IF(B98="גז טבעי",E98/tCO2e_MMBTUגז_טבעי,0)</f>
        <v>0</v>
      </c>
      <c r="C797" s="875">
        <f t="shared" ref="C797:C806" si="12">IF(B98=גפ_מ,E98/tCO2e_Kgגפמ,0)</f>
        <v>0</v>
      </c>
      <c r="D797" s="875">
        <f t="shared" ref="D797:D806" si="13">IF(B98="חשמל",C98,0)</f>
        <v>0</v>
      </c>
      <c r="E797" s="875">
        <f t="shared" ref="E797:E806" si="14">IF(B98="מזוט",E98/tCO2e_Lמזוט,0)</f>
        <v>0</v>
      </c>
      <c r="F797" s="875">
        <f t="shared" ref="F797:F806" si="15">IF(B98="סולר",E98/tCO2e_Lסולר,0)</f>
        <v>0</v>
      </c>
    </row>
    <row r="798" spans="1:13" s="192" customFormat="1">
      <c r="A798" s="875" t="s">
        <v>106</v>
      </c>
      <c r="B798" s="875">
        <f t="shared" si="11"/>
        <v>0</v>
      </c>
      <c r="C798" s="875">
        <f t="shared" si="12"/>
        <v>0</v>
      </c>
      <c r="D798" s="875">
        <f t="shared" si="13"/>
        <v>0</v>
      </c>
      <c r="E798" s="875">
        <f t="shared" si="14"/>
        <v>0</v>
      </c>
      <c r="F798" s="875">
        <f t="shared" si="15"/>
        <v>0</v>
      </c>
    </row>
    <row r="799" spans="1:13" s="192" customFormat="1">
      <c r="A799" s="875" t="s">
        <v>107</v>
      </c>
      <c r="B799" s="875">
        <f t="shared" si="11"/>
        <v>0</v>
      </c>
      <c r="C799" s="875">
        <f t="shared" si="12"/>
        <v>0</v>
      </c>
      <c r="D799" s="875">
        <f t="shared" si="13"/>
        <v>0</v>
      </c>
      <c r="E799" s="875">
        <f t="shared" si="14"/>
        <v>0</v>
      </c>
      <c r="F799" s="875">
        <f t="shared" si="15"/>
        <v>0</v>
      </c>
    </row>
    <row r="800" spans="1:13" s="192" customFormat="1">
      <c r="A800" s="875" t="s">
        <v>108</v>
      </c>
      <c r="B800" s="875">
        <f t="shared" si="11"/>
        <v>0</v>
      </c>
      <c r="C800" s="875">
        <f t="shared" si="12"/>
        <v>0</v>
      </c>
      <c r="D800" s="875">
        <f t="shared" si="13"/>
        <v>0</v>
      </c>
      <c r="E800" s="875">
        <f t="shared" si="14"/>
        <v>0</v>
      </c>
      <c r="F800" s="875">
        <f t="shared" si="15"/>
        <v>0</v>
      </c>
    </row>
    <row r="801" spans="1:6" s="192" customFormat="1">
      <c r="A801" s="875" t="s">
        <v>109</v>
      </c>
      <c r="B801" s="875">
        <f t="shared" si="11"/>
        <v>0</v>
      </c>
      <c r="C801" s="875">
        <f t="shared" si="12"/>
        <v>0</v>
      </c>
      <c r="D801" s="875">
        <f t="shared" si="13"/>
        <v>0</v>
      </c>
      <c r="E801" s="875">
        <f t="shared" si="14"/>
        <v>0</v>
      </c>
      <c r="F801" s="875">
        <f t="shared" si="15"/>
        <v>0</v>
      </c>
    </row>
    <row r="802" spans="1:6" s="192" customFormat="1">
      <c r="A802" s="875" t="s">
        <v>110</v>
      </c>
      <c r="B802" s="875">
        <f t="shared" si="11"/>
        <v>0</v>
      </c>
      <c r="C802" s="875">
        <f t="shared" si="12"/>
        <v>0</v>
      </c>
      <c r="D802" s="875">
        <f t="shared" si="13"/>
        <v>0</v>
      </c>
      <c r="E802" s="875">
        <f t="shared" si="14"/>
        <v>0</v>
      </c>
      <c r="F802" s="875">
        <f t="shared" si="15"/>
        <v>0</v>
      </c>
    </row>
    <row r="803" spans="1:6" s="192" customFormat="1">
      <c r="A803" s="875" t="s">
        <v>119</v>
      </c>
      <c r="B803" s="875">
        <f t="shared" si="11"/>
        <v>0</v>
      </c>
      <c r="C803" s="875">
        <f t="shared" si="12"/>
        <v>0</v>
      </c>
      <c r="D803" s="875">
        <f t="shared" si="13"/>
        <v>0</v>
      </c>
      <c r="E803" s="875">
        <f t="shared" si="14"/>
        <v>0</v>
      </c>
      <c r="F803" s="875">
        <f t="shared" si="15"/>
        <v>0</v>
      </c>
    </row>
    <row r="804" spans="1:6" s="192" customFormat="1">
      <c r="A804" s="875" t="s">
        <v>120</v>
      </c>
      <c r="B804" s="875">
        <f t="shared" si="11"/>
        <v>0</v>
      </c>
      <c r="C804" s="875">
        <f t="shared" si="12"/>
        <v>0</v>
      </c>
      <c r="D804" s="875">
        <f t="shared" si="13"/>
        <v>0</v>
      </c>
      <c r="E804" s="875">
        <f t="shared" si="14"/>
        <v>0</v>
      </c>
      <c r="F804" s="875">
        <f t="shared" si="15"/>
        <v>0</v>
      </c>
    </row>
    <row r="805" spans="1:6" s="192" customFormat="1">
      <c r="A805" s="875" t="s">
        <v>121</v>
      </c>
      <c r="B805" s="875">
        <f t="shared" si="11"/>
        <v>0</v>
      </c>
      <c r="C805" s="875">
        <f t="shared" si="12"/>
        <v>0</v>
      </c>
      <c r="D805" s="875">
        <f t="shared" si="13"/>
        <v>0</v>
      </c>
      <c r="E805" s="875">
        <f t="shared" si="14"/>
        <v>0</v>
      </c>
      <c r="F805" s="875">
        <f t="shared" si="15"/>
        <v>0</v>
      </c>
    </row>
    <row r="806" spans="1:6" s="192" customFormat="1">
      <c r="A806" s="875" t="s">
        <v>122</v>
      </c>
      <c r="B806" s="875">
        <f t="shared" si="11"/>
        <v>0</v>
      </c>
      <c r="C806" s="875">
        <f t="shared" si="12"/>
        <v>0</v>
      </c>
      <c r="D806" s="875">
        <f t="shared" si="13"/>
        <v>0</v>
      </c>
      <c r="E806" s="875">
        <f t="shared" si="14"/>
        <v>0</v>
      </c>
      <c r="F806" s="875">
        <f t="shared" si="15"/>
        <v>0</v>
      </c>
    </row>
    <row r="807" spans="1:6" s="192" customFormat="1" ht="30">
      <c r="A807" s="578" t="s">
        <v>701</v>
      </c>
      <c r="B807" s="983">
        <f>SUM(B795:B796)</f>
        <v>0</v>
      </c>
      <c r="C807" s="983">
        <f>SUM(C795:C796)</f>
        <v>0</v>
      </c>
      <c r="D807" s="983">
        <f>SUM(D795:D796)</f>
        <v>0</v>
      </c>
      <c r="E807" s="983">
        <f>SUM(E795:E796)</f>
        <v>0</v>
      </c>
      <c r="F807" s="983">
        <f>SUM(F795:F796)</f>
        <v>0</v>
      </c>
    </row>
    <row r="808" spans="1:6" s="192" customFormat="1">
      <c r="A808" s="578"/>
      <c r="B808" s="983"/>
      <c r="C808" s="983"/>
      <c r="D808" s="983"/>
      <c r="E808" s="983"/>
      <c r="F808" s="983"/>
    </row>
    <row r="809" spans="1:6" s="192" customFormat="1">
      <c r="A809" s="192" t="s">
        <v>591</v>
      </c>
      <c r="B809" s="983"/>
      <c r="C809" s="983"/>
      <c r="D809" s="983"/>
      <c r="E809" s="983"/>
      <c r="F809" s="983"/>
    </row>
    <row r="810" spans="1:6" s="192" customFormat="1">
      <c r="A810" s="875" t="s">
        <v>87</v>
      </c>
      <c r="B810" s="875">
        <f t="shared" ref="B810:B819" si="16">IF(B115="גז טבעי",E115/tCO2e_MMBTUגז_טבעי,0)</f>
        <v>0</v>
      </c>
      <c r="C810" s="875">
        <f t="shared" ref="C810:C819" si="17">IF(B115=גפ_מ,E115/tCO2e_Kgגפמ,0)</f>
        <v>0</v>
      </c>
      <c r="D810" s="875">
        <f t="shared" ref="D810:D819" si="18">IF(B115="חשמל",C115,0)</f>
        <v>0</v>
      </c>
      <c r="E810" s="875">
        <f t="shared" ref="E810:E819" si="19">IF(B115="מזוט",E115/tCO2e_Lמזוט,0)</f>
        <v>0</v>
      </c>
      <c r="F810" s="875">
        <f t="shared" ref="F810:F819" si="20">IF(B115="סולר",E115/tCO2e_Lסולר,0)</f>
        <v>0</v>
      </c>
    </row>
    <row r="811" spans="1:6" s="192" customFormat="1">
      <c r="A811" s="875" t="s">
        <v>106</v>
      </c>
      <c r="B811" s="875">
        <f t="shared" si="16"/>
        <v>0</v>
      </c>
      <c r="C811" s="875">
        <f t="shared" si="17"/>
        <v>0</v>
      </c>
      <c r="D811" s="875">
        <f t="shared" si="18"/>
        <v>0</v>
      </c>
      <c r="E811" s="875">
        <f t="shared" si="19"/>
        <v>0</v>
      </c>
      <c r="F811" s="875">
        <f t="shared" si="20"/>
        <v>0</v>
      </c>
    </row>
    <row r="812" spans="1:6" s="192" customFormat="1">
      <c r="A812" s="875" t="s">
        <v>107</v>
      </c>
      <c r="B812" s="875">
        <f t="shared" si="16"/>
        <v>0</v>
      </c>
      <c r="C812" s="875">
        <f t="shared" si="17"/>
        <v>0</v>
      </c>
      <c r="D812" s="875">
        <f t="shared" si="18"/>
        <v>0</v>
      </c>
      <c r="E812" s="875">
        <f t="shared" si="19"/>
        <v>0</v>
      </c>
      <c r="F812" s="875">
        <f t="shared" si="20"/>
        <v>0</v>
      </c>
    </row>
    <row r="813" spans="1:6" s="192" customFormat="1">
      <c r="A813" s="875" t="s">
        <v>108</v>
      </c>
      <c r="B813" s="875">
        <f t="shared" si="16"/>
        <v>0</v>
      </c>
      <c r="C813" s="875">
        <f t="shared" si="17"/>
        <v>0</v>
      </c>
      <c r="D813" s="875">
        <f t="shared" si="18"/>
        <v>0</v>
      </c>
      <c r="E813" s="875">
        <f t="shared" si="19"/>
        <v>0</v>
      </c>
      <c r="F813" s="875">
        <f t="shared" si="20"/>
        <v>0</v>
      </c>
    </row>
    <row r="814" spans="1:6" s="192" customFormat="1">
      <c r="A814" s="875" t="s">
        <v>109</v>
      </c>
      <c r="B814" s="875">
        <f t="shared" si="16"/>
        <v>0</v>
      </c>
      <c r="C814" s="875">
        <f t="shared" si="17"/>
        <v>0</v>
      </c>
      <c r="D814" s="875">
        <f t="shared" si="18"/>
        <v>0</v>
      </c>
      <c r="E814" s="875">
        <f t="shared" si="19"/>
        <v>0</v>
      </c>
      <c r="F814" s="875">
        <f t="shared" si="20"/>
        <v>0</v>
      </c>
    </row>
    <row r="815" spans="1:6" s="192" customFormat="1">
      <c r="A815" s="875" t="s">
        <v>110</v>
      </c>
      <c r="B815" s="875">
        <f t="shared" si="16"/>
        <v>0</v>
      </c>
      <c r="C815" s="875">
        <f t="shared" si="17"/>
        <v>0</v>
      </c>
      <c r="D815" s="875">
        <f t="shared" si="18"/>
        <v>0</v>
      </c>
      <c r="E815" s="875">
        <f t="shared" si="19"/>
        <v>0</v>
      </c>
      <c r="F815" s="875">
        <f t="shared" si="20"/>
        <v>0</v>
      </c>
    </row>
    <row r="816" spans="1:6" s="192" customFormat="1">
      <c r="A816" s="875" t="s">
        <v>119</v>
      </c>
      <c r="B816" s="875">
        <f t="shared" si="16"/>
        <v>0</v>
      </c>
      <c r="C816" s="875">
        <f t="shared" si="17"/>
        <v>0</v>
      </c>
      <c r="D816" s="875">
        <f t="shared" si="18"/>
        <v>0</v>
      </c>
      <c r="E816" s="875">
        <f t="shared" si="19"/>
        <v>0</v>
      </c>
      <c r="F816" s="875">
        <f t="shared" si="20"/>
        <v>0</v>
      </c>
    </row>
    <row r="817" spans="1:26" s="192" customFormat="1">
      <c r="A817" s="875" t="s">
        <v>120</v>
      </c>
      <c r="B817" s="875">
        <f t="shared" si="16"/>
        <v>0</v>
      </c>
      <c r="C817" s="875">
        <f t="shared" si="17"/>
        <v>0</v>
      </c>
      <c r="D817" s="875">
        <f t="shared" si="18"/>
        <v>0</v>
      </c>
      <c r="E817" s="875">
        <f t="shared" si="19"/>
        <v>0</v>
      </c>
      <c r="F817" s="875">
        <f t="shared" si="20"/>
        <v>0</v>
      </c>
    </row>
    <row r="818" spans="1:26" s="192" customFormat="1">
      <c r="A818" s="875" t="s">
        <v>121</v>
      </c>
      <c r="B818" s="875">
        <f t="shared" si="16"/>
        <v>0</v>
      </c>
      <c r="C818" s="875">
        <f t="shared" si="17"/>
        <v>0</v>
      </c>
      <c r="D818" s="875">
        <f t="shared" si="18"/>
        <v>0</v>
      </c>
      <c r="E818" s="875">
        <f t="shared" si="19"/>
        <v>0</v>
      </c>
      <c r="F818" s="875">
        <f t="shared" si="20"/>
        <v>0</v>
      </c>
    </row>
    <row r="819" spans="1:26" s="192" customFormat="1">
      <c r="A819" s="875" t="s">
        <v>122</v>
      </c>
      <c r="B819" s="875">
        <f t="shared" si="16"/>
        <v>0</v>
      </c>
      <c r="C819" s="875">
        <f t="shared" si="17"/>
        <v>0</v>
      </c>
      <c r="D819" s="875">
        <f t="shared" si="18"/>
        <v>0</v>
      </c>
      <c r="E819" s="875">
        <f t="shared" si="19"/>
        <v>0</v>
      </c>
      <c r="F819" s="875">
        <f t="shared" si="20"/>
        <v>0</v>
      </c>
    </row>
    <row r="820" spans="1:26" s="192" customFormat="1">
      <c r="A820" s="192" t="s">
        <v>242</v>
      </c>
      <c r="B820" s="875">
        <f>SUM(B810:B819)</f>
        <v>0</v>
      </c>
      <c r="C820" s="875">
        <f>SUM(C810:C819)</f>
        <v>0</v>
      </c>
      <c r="D820" s="875">
        <f>SUM(D810:D819)</f>
        <v>0</v>
      </c>
      <c r="E820" s="875">
        <f>SUM(E810:E819)</f>
        <v>0</v>
      </c>
      <c r="F820" s="875">
        <f>SUM(F810:F819)</f>
        <v>0</v>
      </c>
    </row>
    <row r="821" spans="1:26" s="192" customFormat="1"/>
    <row r="822" spans="1:26" s="192" customFormat="1">
      <c r="A822" s="192" t="s">
        <v>603</v>
      </c>
      <c r="F822" s="984" t="s">
        <v>722</v>
      </c>
    </row>
    <row r="823" spans="1:26">
      <c r="A823" s="878" t="s">
        <v>253</v>
      </c>
      <c r="B823" s="985" t="s">
        <v>568</v>
      </c>
      <c r="C823" s="984" t="s">
        <v>600</v>
      </c>
      <c r="D823" s="984" t="s">
        <v>601</v>
      </c>
      <c r="E823" s="984" t="s">
        <v>707</v>
      </c>
      <c r="F823" s="984" t="s">
        <v>708</v>
      </c>
      <c r="G823" s="984" t="s">
        <v>709</v>
      </c>
      <c r="H823" s="984" t="s">
        <v>710</v>
      </c>
      <c r="I823" s="984" t="s">
        <v>711</v>
      </c>
      <c r="J823" s="984" t="s">
        <v>712</v>
      </c>
      <c r="K823" s="984" t="s">
        <v>713</v>
      </c>
      <c r="L823" s="984" t="s">
        <v>714</v>
      </c>
      <c r="M823" s="984" t="s">
        <v>715</v>
      </c>
      <c r="N823" s="984" t="s">
        <v>716</v>
      </c>
      <c r="O823" s="984" t="s">
        <v>717</v>
      </c>
      <c r="P823" s="984" t="s">
        <v>718</v>
      </c>
      <c r="Q823" s="984" t="s">
        <v>719</v>
      </c>
      <c r="R823" s="984" t="s">
        <v>720</v>
      </c>
      <c r="S823" s="984" t="s">
        <v>721</v>
      </c>
      <c r="T823" s="984" t="s">
        <v>757</v>
      </c>
      <c r="U823" s="984" t="s">
        <v>758</v>
      </c>
      <c r="V823" s="984" t="s">
        <v>759</v>
      </c>
      <c r="W823" s="984" t="s">
        <v>760</v>
      </c>
      <c r="X823" s="984" t="s">
        <v>761</v>
      </c>
      <c r="Y823" s="192"/>
      <c r="Z823" s="192"/>
    </row>
    <row r="824" spans="1:26" ht="14.25">
      <c r="A824" s="879" t="s">
        <v>384</v>
      </c>
      <c r="B824" s="927">
        <f>IF(OR(E824=0,D824=0),0,IRR(D824:X824,-10%))</f>
        <v>0</v>
      </c>
      <c r="C824" s="926">
        <f>IF('1. פרטים כלליים ועלויות'!D63=מיזוג_מבנים,'1. פרטים כלליים ועלויות'!E63,0)+IF('1. פרטים כלליים ועלויות'!D64=מיזוג_מבנים,'1. פרטים כלליים ועלויות'!E64,0)+IF('1. פרטים כלליים ועלויות'!D65=מיזוג_מבנים,'1. פרטים כלליים ועלויות'!E65,0)+IF('1. פרטים כלליים ועלויות'!D66=מיזוג_מבנים,'1. פרטים כלליים ועלויות'!E66,0)+IF('1. פרטים כלליים ועלויות'!D67=מיזוג_מבנים,'1. פרטים כלליים ועלויות'!E67,0)+IF('1. פרטים כלליים ועלויות'!D68=מיזוג_מבנים,'1. פרטים כלליים ועלויות'!E68,0)+IF('1. פרטים כלליים ועלויות'!D69=מיזוג_מבנים,'1. פרטים כלליים ועלויות'!E69,0)+IF('1. פרטים כלליים ועלויות'!D70=מיזוג_מבנים,'1. פרטים כלליים ועלויות'!E70,0)+IF('1. פרטים כלליים ועלויות'!D71=מיזוג_מבנים,'1. פרטים כלליים ועלויות'!E71,0)+IF('1. פרטים כלליים ועלויות'!D72=מיזוג_מבנים,'1. פרטים כלליים ועלויות'!E72,0)+IF('1. פרטים כלליים ועלויות'!D73=מיזוג_מבנים,'1. פרטים כלליים ועלויות'!E73,0)+IF('1. פרטים כלליים ועלויות'!D74=מיזוג_מבנים,'1. פרטים כלליים ועלויות'!E74,0)+IF('1. פרטים כלליים ועלויות'!D75=מיזוג_מבנים,'1. פרטים כלליים ועלויות'!E75,0)+IF('1. פרטים כלליים ועלויות'!D76=מיזוג_מבנים,'1. פרטים כלליים ועלויות'!E76,0)+IF('1. פרטים כלליים ועלויות'!D77=מיזוג_מבנים,'1. פרטים כלליים ועלויות'!E77,0)+IF('1. פרטים כלליים ועלויות'!D78=מיזוג_מבנים,'1. פרטים כלליים ועלויות'!E78,0)+IF('1. פרטים כלליים ועלויות'!D79=מיזוג_מבנים,'1. פרטים כלליים ועלויות'!E79,0)+IF('1. פרטים כלליים ועלויות'!D80=מיזוג_מבנים,'1. פרטים כלליים ועלויות'!E80,0)</f>
        <v>0</v>
      </c>
      <c r="D824" s="926">
        <f t="shared" ref="D824:D829" si="21">-C824</f>
        <v>0</v>
      </c>
      <c r="E824" s="926">
        <f>'8.חיסכון כלכלי'!C64</f>
        <v>0</v>
      </c>
      <c r="F824" s="976">
        <f>$E$824</f>
        <v>0</v>
      </c>
      <c r="G824" s="976">
        <f t="shared" ref="G824:X824" si="22">$E$824</f>
        <v>0</v>
      </c>
      <c r="H824" s="976">
        <f t="shared" si="22"/>
        <v>0</v>
      </c>
      <c r="I824" s="976">
        <f t="shared" si="22"/>
        <v>0</v>
      </c>
      <c r="J824" s="976">
        <f t="shared" si="22"/>
        <v>0</v>
      </c>
      <c r="K824" s="976">
        <f t="shared" si="22"/>
        <v>0</v>
      </c>
      <c r="L824" s="976">
        <f t="shared" si="22"/>
        <v>0</v>
      </c>
      <c r="M824" s="976">
        <f t="shared" si="22"/>
        <v>0</v>
      </c>
      <c r="N824" s="976">
        <f t="shared" si="22"/>
        <v>0</v>
      </c>
      <c r="O824" s="976">
        <f t="shared" si="22"/>
        <v>0</v>
      </c>
      <c r="P824" s="976">
        <f t="shared" si="22"/>
        <v>0</v>
      </c>
      <c r="Q824" s="976">
        <f t="shared" si="22"/>
        <v>0</v>
      </c>
      <c r="R824" s="976">
        <f t="shared" si="22"/>
        <v>0</v>
      </c>
      <c r="S824" s="976">
        <f t="shared" si="22"/>
        <v>0</v>
      </c>
      <c r="T824" s="976">
        <f t="shared" si="22"/>
        <v>0</v>
      </c>
      <c r="U824" s="976">
        <f t="shared" si="22"/>
        <v>0</v>
      </c>
      <c r="V824" s="976">
        <f t="shared" si="22"/>
        <v>0</v>
      </c>
      <c r="W824" s="976">
        <f t="shared" si="22"/>
        <v>0</v>
      </c>
      <c r="X824" s="976">
        <f t="shared" si="22"/>
        <v>0</v>
      </c>
    </row>
    <row r="825" spans="1:26">
      <c r="A825" s="879" t="s">
        <v>365</v>
      </c>
      <c r="B825" s="927">
        <f>IF(OR(E825=0,D825=0),0,IRR(D825:I825,-10%))</f>
        <v>0</v>
      </c>
      <c r="C825" s="926">
        <f>IF('1. פרטים כלליים ועלויות'!D63=תאורה,'1. פרטים כלליים ועלויות'!E63,0)+IF('1. פרטים כלליים ועלויות'!D64=תאורה,'1. פרטים כלליים ועלויות'!E64,0)+IF('1. פרטים כלליים ועלויות'!D65=תאורה,'1. פרטים כלליים ועלויות'!E65,0)+IF('1. פרטים כלליים ועלויות'!D66=תאורה,'1. פרטים כלליים ועלויות'!E66,0)+IF('1. פרטים כלליים ועלויות'!D67=תאורה,'1. פרטים כלליים ועלויות'!E67,0)+IF('1. פרטים כלליים ועלויות'!D68=תאורה,'1. פרטים כלליים ועלויות'!E68,0)+IF('1. פרטים כלליים ועלויות'!D69=תאורה,'1. פרטים כלליים ועלויות'!E69,0)+IF('1. פרטים כלליים ועלויות'!D70=תאורה,'1. פרטים כלליים ועלויות'!E70,0)+IF('1. פרטים כלליים ועלויות'!D71=תאורה,'1. פרטים כלליים ועלויות'!E71,0)+IF('1. פרטים כלליים ועלויות'!D72=תאורה,'1. פרטים כלליים ועלויות'!E72,0)+IF('1. פרטים כלליים ועלויות'!D73=תאורה,'1. פרטים כלליים ועלויות'!E73,0)+IF('1. פרטים כלליים ועלויות'!D74=תאורה,'1. פרטים כלליים ועלויות'!E74,0)+IF('1. פרטים כלליים ועלויות'!D75=תאורה,'1. פרטים כלליים ועלויות'!E75,0)+IF('1. פרטים כלליים ועלויות'!D76=תאורה,'1. פרטים כלליים ועלויות'!E76,0)+IF('1. פרטים כלליים ועלויות'!D77=תאורה,'1. פרטים כלליים ועלויות'!E77,0)+IF('1. פרטים כלליים ועלויות'!D78=תאורה,'1. פרטים כלליים ועלויות'!E78,0)+IF('1. פרטים כלליים ועלויות'!D79=תאורה,'1. פרטים כלליים ועלויות'!E79,0)+IF('1. פרטים כלליים ועלויות'!D80=תאורה,'1. פרטים כלליים ועלויות'!E80,0)</f>
        <v>0</v>
      </c>
      <c r="D825" s="926">
        <f t="shared" si="21"/>
        <v>0</v>
      </c>
      <c r="E825" s="926">
        <f>'8.חיסכון כלכלי'!C65</f>
        <v>0</v>
      </c>
      <c r="F825" s="976">
        <f>$E$825</f>
        <v>0</v>
      </c>
      <c r="G825" s="976">
        <f>$E$825</f>
        <v>0</v>
      </c>
      <c r="H825" s="976">
        <f>$E$825</f>
        <v>0</v>
      </c>
      <c r="I825" s="976">
        <f>$E$825</f>
        <v>0</v>
      </c>
    </row>
    <row r="826" spans="1:26" ht="14.25">
      <c r="A826" s="879" t="s">
        <v>364</v>
      </c>
      <c r="B826" s="927">
        <f>IF(OR(E826=0,D826=0),0,IRR(D826:S826,-10%))</f>
        <v>0</v>
      </c>
      <c r="C826" s="926">
        <f>IF('1. פרטים כלליים ועלויות'!D63=חימום_מים,'1. פרטים כלליים ועלויות'!E63,0)+IF('1. פרטים כלליים ועלויות'!D64=חימום_מים,'1. פרטים כלליים ועלויות'!E64,0)+IF('1. פרטים כלליים ועלויות'!D65=חימום_מים,'1. פרטים כלליים ועלויות'!E65,0)+IF('1. פרטים כלליים ועלויות'!D66=חימום_מים,'1. פרטים כלליים ועלויות'!E66,0)+IF('1. פרטים כלליים ועלויות'!D67=חימום_מים,'1. פרטים כלליים ועלויות'!E67,0)+IF('1. פרטים כלליים ועלויות'!D68=חימום_מים,'1. פרטים כלליים ועלויות'!E68,0)+IF('1. פרטים כלליים ועלויות'!D69=חימום_מים,'1. פרטים כלליים ועלויות'!E69,0)+IF('1. פרטים כלליים ועלויות'!D70=חימום_מים,'1. פרטים כלליים ועלויות'!E70,0)+IF('1. פרטים כלליים ועלויות'!D71=חימום_מים,'1. פרטים כלליים ועלויות'!E71,0)+IF('1. פרטים כלליים ועלויות'!D72=חימום_מים,'1. פרטים כלליים ועלויות'!E72,0)+IF('1. פרטים כלליים ועלויות'!D73=חימום_מים,'1. פרטים כלליים ועלויות'!E73,0)+IF('1. פרטים כלליים ועלויות'!D74=חימום_מים,'1. פרטים כלליים ועלויות'!E74,0)+IF('1. פרטים כלליים ועלויות'!D75=חימום_מים,'1. פרטים כלליים ועלויות'!E75,0)+IF('1. פרטים כלליים ועלויות'!D76=חימום_מים,'1. פרטים כלליים ועלויות'!E76,0)+IF('1. פרטים כלליים ועלויות'!D77=חימום_מים,'1. פרטים כלליים ועלויות'!E77,0)+IF('1. פרטים כלליים ועלויות'!D78=חימום_מים,'1. פרטים כלליים ועלויות'!E78,0)+IF('1. פרטים כלליים ועלויות'!D79=חימום_מים,'1. פרטים כלליים ועלויות'!E79,0)+IF('1. פרטים כלליים ועלויות'!D80=חימום_מים,'1. פרטים כלליים ועלויות'!E80,0)</f>
        <v>0</v>
      </c>
      <c r="D826" s="926">
        <f t="shared" si="21"/>
        <v>0</v>
      </c>
      <c r="E826" s="926">
        <f>'8.חיסכון כלכלי'!C66</f>
        <v>0</v>
      </c>
      <c r="F826" s="976">
        <f>$E$826</f>
        <v>0</v>
      </c>
      <c r="G826" s="976">
        <f t="shared" ref="G826:S826" si="23">$E$826</f>
        <v>0</v>
      </c>
      <c r="H826" s="976">
        <f t="shared" si="23"/>
        <v>0</v>
      </c>
      <c r="I826" s="976">
        <f t="shared" si="23"/>
        <v>0</v>
      </c>
      <c r="J826" s="976">
        <f t="shared" si="23"/>
        <v>0</v>
      </c>
      <c r="K826" s="976">
        <f t="shared" si="23"/>
        <v>0</v>
      </c>
      <c r="L826" s="976">
        <f t="shared" si="23"/>
        <v>0</v>
      </c>
      <c r="M826" s="976">
        <f t="shared" si="23"/>
        <v>0</v>
      </c>
      <c r="N826" s="976">
        <f t="shared" si="23"/>
        <v>0</v>
      </c>
      <c r="O826" s="976">
        <f t="shared" si="23"/>
        <v>0</v>
      </c>
      <c r="P826" s="976">
        <f t="shared" si="23"/>
        <v>0</v>
      </c>
      <c r="Q826" s="976">
        <f t="shared" si="23"/>
        <v>0</v>
      </c>
      <c r="R826" s="976">
        <f t="shared" si="23"/>
        <v>0</v>
      </c>
      <c r="S826" s="976">
        <f t="shared" si="23"/>
        <v>0</v>
      </c>
    </row>
    <row r="827" spans="1:26" ht="14.25">
      <c r="A827" s="879" t="s">
        <v>366</v>
      </c>
      <c r="B827" s="963">
        <f>IF(OR(E827=0,D827=0),0,IRR(D827:S827,-10%))</f>
        <v>0</v>
      </c>
      <c r="C827" s="926">
        <f>IF('1. פרטים כלליים ועלויות'!D63=מנועים,'1. פרטים כלליים ועלויות'!E63,0)+IF('1. פרטים כלליים ועלויות'!D64=מנועים,'1. פרטים כלליים ועלויות'!E64,0)+IF('1. פרטים כלליים ועלויות'!D65=מנועים,'1. פרטים כלליים ועלויות'!E65,0)+IF('1. פרטים כלליים ועלויות'!D66=מנועים,'1. פרטים כלליים ועלויות'!E66,0)+IF('1. פרטים כלליים ועלויות'!D67=מנועים,'1. פרטים כלליים ועלויות'!E67,0)+IF('1. פרטים כלליים ועלויות'!D68=מנועים,'1. פרטים כלליים ועלויות'!E68,0)+IF('1. פרטים כלליים ועלויות'!D69=מנועים,'1. פרטים כלליים ועלויות'!E69,0)+IF('1. פרטים כלליים ועלויות'!D70=מנועים,'1. פרטים כלליים ועלויות'!E70,0)+IF('1. פרטים כלליים ועלויות'!D71=מנועים,'1. פרטים כלליים ועלויות'!E71,0)+IF('1. פרטים כלליים ועלויות'!D72=מנועים,'1. פרטים כלליים ועלויות'!E72,0)+IF('1. פרטים כלליים ועלויות'!D73=מנועים,'1. פרטים כלליים ועלויות'!E73,0)+IF('1. פרטים כלליים ועלויות'!D74=מנועים,'1. פרטים כלליים ועלויות'!E74,0)+IF('1. פרטים כלליים ועלויות'!D75=מנועים,'1. פרטים כלליים ועלויות'!E75,0)+IF('1. פרטים כלליים ועלויות'!D76=מנועים,'1. פרטים כלליים ועלויות'!E76,0)+IF('1. פרטים כלליים ועלויות'!D77=מנועים,'1. פרטים כלליים ועלויות'!E77,0)+IF('1. פרטים כלליים ועלויות'!D78=מנועים,'1. פרטים כלליים ועלויות'!E78,0)+IF('1. פרטים כלליים ועלויות'!D79=מנועים,'1. פרטים כלליים ועלויות'!E79,0)+IF('1. פרטים כלליים ועלויות'!D80=מנועים,'1. פרטים כלליים ועלויות'!E80,0)</f>
        <v>0</v>
      </c>
      <c r="D827" s="926">
        <f t="shared" si="21"/>
        <v>0</v>
      </c>
      <c r="E827" s="926">
        <f>'8.חיסכון כלכלי'!C67</f>
        <v>0</v>
      </c>
      <c r="F827" s="976">
        <f>$E$827</f>
        <v>0</v>
      </c>
      <c r="G827" s="976">
        <f t="shared" ref="G827:S827" si="24">$E$827</f>
        <v>0</v>
      </c>
      <c r="H827" s="976">
        <f t="shared" si="24"/>
        <v>0</v>
      </c>
      <c r="I827" s="976">
        <f t="shared" si="24"/>
        <v>0</v>
      </c>
      <c r="J827" s="976">
        <f t="shared" si="24"/>
        <v>0</v>
      </c>
      <c r="K827" s="976">
        <f t="shared" si="24"/>
        <v>0</v>
      </c>
      <c r="L827" s="976">
        <f t="shared" si="24"/>
        <v>0</v>
      </c>
      <c r="M827" s="976">
        <f t="shared" si="24"/>
        <v>0</v>
      </c>
      <c r="N827" s="976">
        <f t="shared" si="24"/>
        <v>0</v>
      </c>
      <c r="O827" s="976">
        <f t="shared" si="24"/>
        <v>0</v>
      </c>
      <c r="P827" s="976">
        <f t="shared" si="24"/>
        <v>0</v>
      </c>
      <c r="Q827" s="976">
        <f t="shared" si="24"/>
        <v>0</v>
      </c>
      <c r="R827" s="976">
        <f t="shared" si="24"/>
        <v>0</v>
      </c>
      <c r="S827" s="976">
        <f t="shared" si="24"/>
        <v>0</v>
      </c>
    </row>
    <row r="828" spans="1:26" ht="14.25">
      <c r="A828" s="879" t="s">
        <v>368</v>
      </c>
      <c r="B828" s="927">
        <f>IF(OR(E828=0,D828=0),0,IRR(D828:X828,-10%))</f>
        <v>0</v>
      </c>
      <c r="C828" s="926">
        <f>IF('1. פרטים כלליים ועלויות'!D63=כללי,'1. פרטים כלליים ועלויות'!E63,0)+IF('1. פרטים כלליים ועלויות'!D64=כללי,'1. פרטים כלליים ועלויות'!E64,0)+IF('1. פרטים כלליים ועלויות'!D65=כללי,'1. פרטים כלליים ועלויות'!E65,0)+IF('1. פרטים כלליים ועלויות'!D66=כללי,'1. פרטים כלליים ועלויות'!E66,0)+IF('1. פרטים כלליים ועלויות'!D67=כללי,'1. פרטים כלליים ועלויות'!E67,0)+IF('1. פרטים כלליים ועלויות'!D68=כללי,'1. פרטים כלליים ועלויות'!E68,0)+IF('1. פרטים כלליים ועלויות'!D69=כללי,'1. פרטים כלליים ועלויות'!E69,0)+IF('1. פרטים כלליים ועלויות'!D70=כללי,'1. פרטים כלליים ועלויות'!E70,0)+IF('1. פרטים כלליים ועלויות'!D71=כללי,'1. פרטים כלליים ועלויות'!E71,0)+IF('1. פרטים כלליים ועלויות'!D72=כללי,'1. פרטים כלליים ועלויות'!E72,0)+IF('1. פרטים כלליים ועלויות'!D73=כללי,'1. פרטים כלליים ועלויות'!E73,0)+IF('1. פרטים כלליים ועלויות'!D74=כללי,'1. פרטים כלליים ועלויות'!E74,0)+IF('1. פרטים כלליים ועלויות'!D75=כללי,'1. פרטים כלליים ועלויות'!E75,0)+IF('1. פרטים כלליים ועלויות'!D76=כללי,'1. פרטים כלליים ועלויות'!E76,0)+IF('1. פרטים כלליים ועלויות'!D77=כללי,'1. פרטים כלליים ועלויות'!E77,0)+IF('1. פרטים כלליים ועלויות'!D78=כללי,'1. פרטים כלליים ועלויות'!E78,0)+IF('1. פרטים כלליים ועלויות'!D79=כללי,'1. פרטים כלליים ועלויות'!E79,0)+IF('1. פרטים כלליים ועלויות'!D80=כללי,'1. פרטים כלליים ועלויות'!E80,0)</f>
        <v>0</v>
      </c>
      <c r="D828" s="926">
        <f t="shared" si="21"/>
        <v>0</v>
      </c>
      <c r="E828" s="926">
        <f>'8.חיסכון כלכלי'!C68</f>
        <v>0</v>
      </c>
      <c r="F828" s="976">
        <f>$E$828</f>
        <v>0</v>
      </c>
      <c r="G828" s="875" t="e">
        <f>IF(#REF!&gt;2,$E$828,"")</f>
        <v>#REF!</v>
      </c>
      <c r="H828" s="875" t="e">
        <f>IF(#REF!&gt;3,$E$828,"")</f>
        <v>#REF!</v>
      </c>
      <c r="I828" s="875" t="e">
        <f>IF(#REF!&gt;4,$E$828,"")</f>
        <v>#REF!</v>
      </c>
      <c r="J828" s="875" t="e">
        <f>IF(#REF!&gt;5,$E$828,"")</f>
        <v>#REF!</v>
      </c>
      <c r="K828" s="875" t="e">
        <f>IF(#REF!&gt;6,$E$828,"")</f>
        <v>#REF!</v>
      </c>
      <c r="L828" s="875" t="e">
        <f>IF(#REF!&gt;7,$E$828,"")</f>
        <v>#REF!</v>
      </c>
      <c r="M828" s="875" t="e">
        <f>IF(#REF!&gt;8,$E$828,"")</f>
        <v>#REF!</v>
      </c>
      <c r="N828" s="875" t="e">
        <f>IF(#REF!&gt;9,$E$828,"")</f>
        <v>#REF!</v>
      </c>
      <c r="O828" s="875" t="e">
        <f>IF(#REF!&gt;10,$E$828,"")</f>
        <v>#REF!</v>
      </c>
      <c r="P828" s="875" t="e">
        <f>IF(#REF!&gt;11,$E$828,"")</f>
        <v>#REF!</v>
      </c>
      <c r="Q828" s="875" t="e">
        <f>IF(#REF!&gt;12,$E$828,"")</f>
        <v>#REF!</v>
      </c>
      <c r="R828" s="875" t="e">
        <f>IF(#REF!&gt;13,$E$828,"")</f>
        <v>#REF!</v>
      </c>
      <c r="S828" s="875" t="e">
        <f>IF(#REF!&gt;14,$E$828,"")</f>
        <v>#REF!</v>
      </c>
      <c r="T828" s="875" t="e">
        <f>IF(#REF!&gt;15,$E$828,"")</f>
        <v>#REF!</v>
      </c>
      <c r="U828" s="875" t="e">
        <f>IF(#REF!&gt;16,$E$828,"")</f>
        <v>#REF!</v>
      </c>
      <c r="V828" s="875" t="e">
        <f>IF(#REF!&gt;17,$E$828,"")</f>
        <v>#REF!</v>
      </c>
      <c r="W828" s="875" t="e">
        <f>IF(#REF!&gt;18,$E$828,"")</f>
        <v>#REF!</v>
      </c>
      <c r="X828" s="875" t="e">
        <f>IF(#REF!&gt;19,$E$828,"")</f>
        <v>#REF!</v>
      </c>
    </row>
    <row r="829" spans="1:26" ht="14.25">
      <c r="A829" s="879" t="s">
        <v>543</v>
      </c>
      <c r="B829" s="963">
        <f>IF(OR(E829=0,D829=0),0,IRR(D829:S829,-10%))</f>
        <v>0</v>
      </c>
      <c r="C829" s="926">
        <f>IF('1. פרטים כלליים ועלויות'!D63=ייצור_חשמל,'1. פרטים כלליים ועלויות'!E63,0)+IF('1. פרטים כלליים ועלויות'!D64=ייצור_חשמל,'1. פרטים כלליים ועלויות'!E64,0)+IF('1. פרטים כלליים ועלויות'!D65=ייצור_חשמל,'1. פרטים כלליים ועלויות'!E65,0)+IF('1. פרטים כלליים ועלויות'!D66=ייצור_חשמל,'1. פרטים כלליים ועלויות'!E66,0)+IF('1. פרטים כלליים ועלויות'!D67=ייצור_חשמל,'1. פרטים כלליים ועלויות'!E67,0)+IF('1. פרטים כלליים ועלויות'!D68=ייצור_חשמל,'1. פרטים כלליים ועלויות'!E68,0)+IF('1. פרטים כלליים ועלויות'!D69=ייצור_חשמל,'1. פרטים כלליים ועלויות'!E69,0)+IF('1. פרטים כלליים ועלויות'!D70=ייצור_חשמל,'1. פרטים כלליים ועלויות'!E70,0)+IF('1. פרטים כלליים ועלויות'!D71=ייצור_חשמל,'1. פרטים כלליים ועלויות'!E71,0)+IF('1. פרטים כלליים ועלויות'!D72=ייצור_חשמל,'1. פרטים כלליים ועלויות'!E72,0)+IF('1. פרטים כלליים ועלויות'!D73=ייצור_חשמל,'1. פרטים כלליים ועלויות'!E73,0)+IF('1. פרטים כלליים ועלויות'!D74=ייצור_חשמל,'1. פרטים כלליים ועלויות'!E74,0)+IF('1. פרטים כלליים ועלויות'!D75=ייצור_חשמל,'1. פרטים כלליים ועלויות'!E75,0)+IF('1. פרטים כלליים ועלויות'!D76=ייצור_חשמל,'1. פרטים כלליים ועלויות'!E76,0)+IF('1. פרטים כלליים ועלויות'!D77=ייצור_חשמל,'1. פרטים כלליים ועלויות'!E77,0)+IF('1. פרטים כלליים ועלויות'!D78=ייצור_חשמל,'1. פרטים כלליים ועלויות'!E78,0)+IF('1. פרטים כלליים ועלויות'!D79=ייצור_חשמל,'1. פרטים כלליים ועלויות'!E79,0)+IF('1. פרטים כלליים ועלויות'!D80=ייצור_חשמל,'1. פרטים כלליים ועלויות'!E80,0)</f>
        <v>0</v>
      </c>
      <c r="D829" s="926">
        <f t="shared" si="21"/>
        <v>0</v>
      </c>
      <c r="E829" s="926">
        <f>'8.חיסכון כלכלי'!C69</f>
        <v>0</v>
      </c>
      <c r="F829" s="976">
        <f>$E$829</f>
        <v>0</v>
      </c>
      <c r="G829" s="976">
        <f t="shared" ref="G829:S829" si="25">$E$829</f>
        <v>0</v>
      </c>
      <c r="H829" s="976">
        <f t="shared" si="25"/>
        <v>0</v>
      </c>
      <c r="I829" s="976">
        <f t="shared" si="25"/>
        <v>0</v>
      </c>
      <c r="J829" s="976">
        <f t="shared" si="25"/>
        <v>0</v>
      </c>
      <c r="K829" s="976">
        <f t="shared" si="25"/>
        <v>0</v>
      </c>
      <c r="L829" s="976">
        <f t="shared" si="25"/>
        <v>0</v>
      </c>
      <c r="M829" s="976">
        <f t="shared" si="25"/>
        <v>0</v>
      </c>
      <c r="N829" s="976">
        <f t="shared" si="25"/>
        <v>0</v>
      </c>
      <c r="O829" s="976">
        <f t="shared" si="25"/>
        <v>0</v>
      </c>
      <c r="P829" s="976">
        <f t="shared" si="25"/>
        <v>0</v>
      </c>
      <c r="Q829" s="976">
        <f t="shared" si="25"/>
        <v>0</v>
      </c>
      <c r="R829" s="976">
        <f t="shared" si="25"/>
        <v>0</v>
      </c>
      <c r="S829" s="976">
        <f t="shared" si="25"/>
        <v>0</v>
      </c>
    </row>
    <row r="831" spans="1:26">
      <c r="A831" s="879" t="s">
        <v>602</v>
      </c>
      <c r="B831" s="904">
        <f>-'1. פרטים כלליים ועלויות'!E81</f>
        <v>0</v>
      </c>
    </row>
    <row r="832" spans="1:26">
      <c r="A832" s="879"/>
      <c r="B832" s="904"/>
    </row>
    <row r="833" spans="1:13">
      <c r="A833" s="875"/>
    </row>
    <row r="834" spans="1:13">
      <c r="A834" s="878" t="s">
        <v>570</v>
      </c>
      <c r="B834" s="904"/>
      <c r="D834" s="192" t="s">
        <v>346</v>
      </c>
      <c r="E834" s="192" t="s">
        <v>383</v>
      </c>
    </row>
    <row r="835" spans="1:13" ht="39">
      <c r="A835" s="677" t="s">
        <v>58</v>
      </c>
      <c r="B835" s="986" t="s">
        <v>68</v>
      </c>
      <c r="C835" s="987">
        <f>AVERAGE(7.48,6.77)*3.78</f>
        <v>26.932499999999997</v>
      </c>
      <c r="D835" s="988" t="s">
        <v>579</v>
      </c>
      <c r="E835" s="988" t="s">
        <v>580</v>
      </c>
    </row>
    <row r="836" spans="1:13" ht="36.75">
      <c r="A836" s="677" t="s">
        <v>70</v>
      </c>
      <c r="B836" s="803" t="s">
        <v>66</v>
      </c>
      <c r="C836" s="987">
        <f>3546.012*0.000196</f>
        <v>0.69501835200000006</v>
      </c>
      <c r="D836" s="989" t="s">
        <v>592</v>
      </c>
      <c r="E836" s="875" t="s">
        <v>577</v>
      </c>
    </row>
    <row r="837" spans="1:13">
      <c r="A837" s="677" t="s">
        <v>56</v>
      </c>
      <c r="B837" s="803" t="s">
        <v>67</v>
      </c>
      <c r="C837" s="987">
        <v>0.47</v>
      </c>
      <c r="D837" s="914" t="s">
        <v>581</v>
      </c>
    </row>
    <row r="838" spans="1:13" ht="29.25">
      <c r="A838" s="677" t="s">
        <v>59</v>
      </c>
      <c r="B838" s="803" t="s">
        <v>60</v>
      </c>
      <c r="C838" s="987">
        <f>2506.12245*0.001</f>
        <v>2.5061224499999999</v>
      </c>
      <c r="D838" s="990" t="s">
        <v>584</v>
      </c>
      <c r="E838" s="875" t="s">
        <v>576</v>
      </c>
    </row>
    <row r="839" spans="1:13" ht="29.25">
      <c r="A839" s="677" t="s">
        <v>57</v>
      </c>
      <c r="B839" s="803" t="s">
        <v>60</v>
      </c>
      <c r="C839" s="987">
        <f>4134.783*0.000845</f>
        <v>3.4938916350000007</v>
      </c>
      <c r="D839" s="990" t="s">
        <v>584</v>
      </c>
      <c r="E839" s="875" t="s">
        <v>578</v>
      </c>
    </row>
    <row r="840" spans="1:13">
      <c r="A840" s="875"/>
    </row>
    <row r="841" spans="1:13">
      <c r="A841" s="875"/>
    </row>
    <row r="842" spans="1:13">
      <c r="A842" s="875"/>
    </row>
    <row r="843" spans="1:13">
      <c r="A843" s="879"/>
    </row>
    <row r="844" spans="1:13">
      <c r="A844" s="879"/>
    </row>
    <row r="845" spans="1:13">
      <c r="A845" s="879"/>
    </row>
    <row r="846" spans="1:13" s="896" customFormat="1" ht="18.75" thickBot="1">
      <c r="A846" s="974" t="s">
        <v>2562</v>
      </c>
      <c r="B846" s="974"/>
      <c r="C846" s="974"/>
      <c r="G846" s="897"/>
      <c r="I846" s="898"/>
      <c r="K846" s="898"/>
      <c r="M846" s="898"/>
    </row>
    <row r="847" spans="1:13">
      <c r="A847" s="879"/>
    </row>
    <row r="849" spans="1:9">
      <c r="A849" s="878" t="s">
        <v>2570</v>
      </c>
      <c r="B849" s="991"/>
      <c r="D849" s="878" t="s">
        <v>2578</v>
      </c>
      <c r="E849" s="992" t="s">
        <v>4</v>
      </c>
      <c r="F849" s="992" t="s">
        <v>984</v>
      </c>
      <c r="G849" s="878" t="s">
        <v>2565</v>
      </c>
      <c r="H849" s="895" t="s">
        <v>2569</v>
      </c>
    </row>
    <row r="850" spans="1:9">
      <c r="B850" s="993" t="s">
        <v>771</v>
      </c>
      <c r="C850" s="993">
        <v>100</v>
      </c>
      <c r="E850" s="993" t="s">
        <v>985</v>
      </c>
      <c r="F850" s="993">
        <v>9486</v>
      </c>
      <c r="H850" s="875" t="s">
        <v>2566</v>
      </c>
    </row>
    <row r="851" spans="1:9">
      <c r="B851" s="993" t="s">
        <v>772</v>
      </c>
      <c r="C851" s="993">
        <v>101</v>
      </c>
      <c r="E851" s="993" t="s">
        <v>986</v>
      </c>
      <c r="F851" s="993">
        <v>967</v>
      </c>
      <c r="H851" s="875" t="s">
        <v>2567</v>
      </c>
    </row>
    <row r="852" spans="1:9">
      <c r="B852" s="993" t="s">
        <v>773</v>
      </c>
      <c r="C852" s="993">
        <v>102</v>
      </c>
      <c r="E852" s="993" t="s">
        <v>987</v>
      </c>
      <c r="F852" s="993">
        <v>967</v>
      </c>
      <c r="H852" s="875" t="s">
        <v>2568</v>
      </c>
    </row>
    <row r="853" spans="1:9">
      <c r="B853" s="993" t="s">
        <v>774</v>
      </c>
      <c r="C853" s="993">
        <v>103</v>
      </c>
      <c r="E853" s="993" t="s">
        <v>988</v>
      </c>
      <c r="F853" s="993">
        <v>472</v>
      </c>
      <c r="H853" s="875" t="s">
        <v>432</v>
      </c>
    </row>
    <row r="854" spans="1:9">
      <c r="B854" s="993" t="s">
        <v>775</v>
      </c>
      <c r="C854" s="993">
        <v>104</v>
      </c>
      <c r="E854" s="993" t="s">
        <v>989</v>
      </c>
      <c r="F854" s="993">
        <v>473</v>
      </c>
      <c r="I854" s="875"/>
    </row>
    <row r="855" spans="1:9">
      <c r="B855" s="993" t="s">
        <v>776</v>
      </c>
      <c r="C855" s="993">
        <v>105</v>
      </c>
      <c r="E855" s="993" t="s">
        <v>990</v>
      </c>
      <c r="F855" s="993">
        <v>9473</v>
      </c>
      <c r="I855" s="875"/>
    </row>
    <row r="856" spans="1:9">
      <c r="B856" s="993" t="s">
        <v>777</v>
      </c>
      <c r="C856" s="993">
        <v>106</v>
      </c>
      <c r="E856" s="993" t="s">
        <v>991</v>
      </c>
      <c r="F856" s="993">
        <v>935</v>
      </c>
      <c r="I856" s="875"/>
    </row>
    <row r="857" spans="1:9">
      <c r="B857" s="993" t="s">
        <v>778</v>
      </c>
      <c r="C857" s="993">
        <v>107</v>
      </c>
      <c r="E857" s="993" t="s">
        <v>992</v>
      </c>
      <c r="F857" s="993">
        <v>935</v>
      </c>
    </row>
    <row r="858" spans="1:9">
      <c r="B858" s="993" t="s">
        <v>779</v>
      </c>
      <c r="C858" s="993">
        <v>108</v>
      </c>
      <c r="E858" s="993" t="s">
        <v>993</v>
      </c>
      <c r="F858" s="993">
        <v>958</v>
      </c>
    </row>
    <row r="859" spans="1:9">
      <c r="B859" s="993" t="s">
        <v>780</v>
      </c>
      <c r="C859" s="993">
        <v>109</v>
      </c>
      <c r="E859" s="993" t="s">
        <v>994</v>
      </c>
      <c r="F859" s="993">
        <v>958</v>
      </c>
    </row>
    <row r="860" spans="1:9">
      <c r="B860" s="993" t="s">
        <v>781</v>
      </c>
      <c r="C860" s="993">
        <v>110</v>
      </c>
      <c r="E860" s="993" t="s">
        <v>995</v>
      </c>
      <c r="F860" s="993">
        <v>1042</v>
      </c>
    </row>
    <row r="861" spans="1:9">
      <c r="B861" s="993" t="s">
        <v>782</v>
      </c>
      <c r="C861" s="993">
        <v>111</v>
      </c>
      <c r="E861" s="993" t="s">
        <v>996</v>
      </c>
      <c r="F861" s="993">
        <v>1042</v>
      </c>
    </row>
    <row r="862" spans="1:9">
      <c r="B862" s="993" t="s">
        <v>783</v>
      </c>
      <c r="C862" s="993">
        <v>112</v>
      </c>
      <c r="E862" s="993" t="s">
        <v>997</v>
      </c>
      <c r="F862" s="993">
        <v>932</v>
      </c>
    </row>
    <row r="863" spans="1:9">
      <c r="B863" s="993" t="s">
        <v>784</v>
      </c>
      <c r="C863" s="993">
        <v>113</v>
      </c>
      <c r="E863" s="993" t="s">
        <v>998</v>
      </c>
      <c r="F863" s="993">
        <v>932</v>
      </c>
    </row>
    <row r="864" spans="1:9">
      <c r="B864" s="993" t="s">
        <v>785</v>
      </c>
      <c r="C864" s="993">
        <v>114</v>
      </c>
      <c r="E864" s="993" t="s">
        <v>999</v>
      </c>
      <c r="F864" s="993">
        <v>1342</v>
      </c>
    </row>
    <row r="865" spans="2:6">
      <c r="B865" s="993" t="s">
        <v>786</v>
      </c>
      <c r="C865" s="993">
        <v>115</v>
      </c>
      <c r="E865" s="993" t="s">
        <v>1000</v>
      </c>
      <c r="F865" s="993">
        <v>968</v>
      </c>
    </row>
    <row r="866" spans="2:6">
      <c r="B866" s="993" t="s">
        <v>787</v>
      </c>
      <c r="C866" s="993">
        <v>116</v>
      </c>
      <c r="E866" s="993" t="s">
        <v>1001</v>
      </c>
      <c r="F866" s="993">
        <v>1342</v>
      </c>
    </row>
    <row r="867" spans="2:6">
      <c r="B867" s="993" t="s">
        <v>788</v>
      </c>
      <c r="C867" s="993">
        <v>117</v>
      </c>
      <c r="E867" s="993" t="s">
        <v>1002</v>
      </c>
      <c r="F867" s="993">
        <v>9968</v>
      </c>
    </row>
    <row r="868" spans="2:6">
      <c r="B868" s="993" t="s">
        <v>789</v>
      </c>
      <c r="C868" s="993">
        <v>118</v>
      </c>
      <c r="E868" s="993" t="s">
        <v>1003</v>
      </c>
      <c r="F868" s="993">
        <v>966</v>
      </c>
    </row>
    <row r="869" spans="2:6">
      <c r="B869" s="993" t="s">
        <v>790</v>
      </c>
      <c r="C869" s="993">
        <v>119</v>
      </c>
      <c r="E869" s="993" t="s">
        <v>1004</v>
      </c>
      <c r="F869" s="993">
        <v>961</v>
      </c>
    </row>
    <row r="870" spans="2:6">
      <c r="B870" s="993" t="s">
        <v>791</v>
      </c>
      <c r="C870" s="993">
        <v>120</v>
      </c>
      <c r="E870" s="993" t="s">
        <v>1005</v>
      </c>
      <c r="F870" s="993">
        <v>961</v>
      </c>
    </row>
    <row r="871" spans="2:6">
      <c r="B871" s="993" t="s">
        <v>792</v>
      </c>
      <c r="C871" s="993">
        <v>121</v>
      </c>
      <c r="E871" s="993" t="s">
        <v>1006</v>
      </c>
      <c r="F871" s="993">
        <v>1275</v>
      </c>
    </row>
    <row r="872" spans="2:6">
      <c r="B872" s="993" t="s">
        <v>793</v>
      </c>
      <c r="C872" s="993">
        <v>122</v>
      </c>
      <c r="E872" s="993" t="s">
        <v>1007</v>
      </c>
      <c r="F872" s="993">
        <v>679</v>
      </c>
    </row>
    <row r="873" spans="2:6">
      <c r="B873" s="993" t="s">
        <v>794</v>
      </c>
      <c r="C873" s="993">
        <v>123</v>
      </c>
      <c r="E873" s="993" t="s">
        <v>1008</v>
      </c>
      <c r="F873" s="993">
        <v>1115</v>
      </c>
    </row>
    <row r="874" spans="2:6">
      <c r="B874" s="993" t="s">
        <v>795</v>
      </c>
      <c r="C874" s="993">
        <v>124</v>
      </c>
      <c r="E874" s="993" t="s">
        <v>1009</v>
      </c>
      <c r="F874" s="993">
        <v>819</v>
      </c>
    </row>
    <row r="875" spans="2:6">
      <c r="B875" s="993" t="s">
        <v>796</v>
      </c>
      <c r="C875" s="993">
        <v>125</v>
      </c>
      <c r="E875" s="993" t="s">
        <v>1010</v>
      </c>
      <c r="F875" s="993">
        <v>175</v>
      </c>
    </row>
    <row r="876" spans="2:6">
      <c r="B876" s="993" t="s">
        <v>797</v>
      </c>
      <c r="C876" s="993">
        <v>126</v>
      </c>
      <c r="E876" s="993" t="s">
        <v>1011</v>
      </c>
      <c r="F876" s="993">
        <v>2052</v>
      </c>
    </row>
    <row r="877" spans="2:6">
      <c r="B877" s="993" t="s">
        <v>798</v>
      </c>
      <c r="C877" s="993">
        <v>127</v>
      </c>
      <c r="E877" s="993" t="s">
        <v>1012</v>
      </c>
      <c r="F877" s="993">
        <v>1070</v>
      </c>
    </row>
    <row r="878" spans="2:6">
      <c r="B878" s="993" t="s">
        <v>799</v>
      </c>
      <c r="C878" s="993">
        <v>128</v>
      </c>
      <c r="E878" s="993" t="s">
        <v>1013</v>
      </c>
      <c r="F878" s="993">
        <v>1220</v>
      </c>
    </row>
    <row r="879" spans="2:6">
      <c r="B879" s="993" t="s">
        <v>800</v>
      </c>
      <c r="C879" s="993">
        <v>129</v>
      </c>
      <c r="E879" s="993" t="s">
        <v>1014</v>
      </c>
      <c r="F879" s="993">
        <v>182</v>
      </c>
    </row>
    <row r="880" spans="2:6">
      <c r="B880" s="993" t="s">
        <v>801</v>
      </c>
      <c r="C880" s="993">
        <v>130</v>
      </c>
      <c r="E880" s="993" t="s">
        <v>1015</v>
      </c>
      <c r="F880" s="993">
        <v>369</v>
      </c>
    </row>
    <row r="881" spans="2:6">
      <c r="B881" s="993" t="s">
        <v>802</v>
      </c>
      <c r="C881" s="993">
        <v>131</v>
      </c>
      <c r="E881" s="993" t="s">
        <v>1016</v>
      </c>
      <c r="F881" s="993">
        <v>3369</v>
      </c>
    </row>
    <row r="882" spans="2:6">
      <c r="B882" s="993" t="s">
        <v>803</v>
      </c>
      <c r="C882" s="993">
        <v>132</v>
      </c>
      <c r="E882" s="993" t="s">
        <v>1017</v>
      </c>
      <c r="F882" s="993">
        <v>1081</v>
      </c>
    </row>
    <row r="883" spans="2:6">
      <c r="B883" s="993" t="s">
        <v>804</v>
      </c>
      <c r="C883" s="993">
        <v>133</v>
      </c>
      <c r="E883" s="993" t="s">
        <v>1018</v>
      </c>
      <c r="F883" s="993">
        <v>783</v>
      </c>
    </row>
    <row r="884" spans="2:6">
      <c r="B884" s="993" t="s">
        <v>805</v>
      </c>
      <c r="C884" s="993">
        <v>134</v>
      </c>
      <c r="E884" s="993" t="s">
        <v>1019</v>
      </c>
      <c r="F884" s="993">
        <v>400</v>
      </c>
    </row>
    <row r="885" spans="2:6">
      <c r="B885" s="993" t="s">
        <v>806</v>
      </c>
      <c r="C885" s="993">
        <v>135</v>
      </c>
      <c r="E885" s="993" t="s">
        <v>1020</v>
      </c>
      <c r="F885" s="993">
        <v>4011</v>
      </c>
    </row>
    <row r="886" spans="2:6">
      <c r="B886" s="993" t="s">
        <v>807</v>
      </c>
      <c r="C886" s="993">
        <v>136</v>
      </c>
      <c r="E886" s="993" t="s">
        <v>1021</v>
      </c>
      <c r="F886" s="993">
        <v>3793</v>
      </c>
    </row>
    <row r="887" spans="2:6">
      <c r="B887" s="993" t="s">
        <v>808</v>
      </c>
      <c r="C887" s="993">
        <v>137</v>
      </c>
      <c r="E887" s="993" t="s">
        <v>1022</v>
      </c>
      <c r="F887" s="993">
        <v>3786</v>
      </c>
    </row>
    <row r="888" spans="2:6">
      <c r="B888" s="993" t="s">
        <v>809</v>
      </c>
      <c r="C888" s="993">
        <v>138</v>
      </c>
      <c r="E888" s="993" t="s">
        <v>1023</v>
      </c>
      <c r="F888" s="993">
        <v>1311</v>
      </c>
    </row>
    <row r="889" spans="2:6">
      <c r="B889" s="993" t="s">
        <v>810</v>
      </c>
      <c r="C889" s="993">
        <v>139</v>
      </c>
      <c r="E889" s="993" t="s">
        <v>1024</v>
      </c>
      <c r="F889" s="993">
        <v>1929</v>
      </c>
    </row>
    <row r="890" spans="2:6">
      <c r="B890" s="993" t="s">
        <v>811</v>
      </c>
      <c r="C890" s="993">
        <v>140</v>
      </c>
      <c r="E890" s="993" t="s">
        <v>1025</v>
      </c>
      <c r="F890" s="993">
        <v>3759</v>
      </c>
    </row>
    <row r="891" spans="2:6">
      <c r="B891" s="993" t="s">
        <v>812</v>
      </c>
      <c r="C891" s="993">
        <v>141</v>
      </c>
      <c r="E891" s="993" t="s">
        <v>1026</v>
      </c>
      <c r="F891" s="993">
        <v>113</v>
      </c>
    </row>
    <row r="892" spans="2:6">
      <c r="B892" s="993" t="s">
        <v>813</v>
      </c>
      <c r="C892" s="993">
        <v>142</v>
      </c>
      <c r="E892" s="993" t="s">
        <v>1027</v>
      </c>
      <c r="F892" s="993">
        <v>1068</v>
      </c>
    </row>
    <row r="893" spans="2:6">
      <c r="B893" s="993" t="s">
        <v>814</v>
      </c>
      <c r="C893" s="993">
        <v>143</v>
      </c>
      <c r="E893" s="993" t="s">
        <v>1028</v>
      </c>
      <c r="F893" s="993">
        <v>1123</v>
      </c>
    </row>
    <row r="894" spans="2:6">
      <c r="B894" s="993" t="s">
        <v>815</v>
      </c>
      <c r="C894" s="993">
        <v>144</v>
      </c>
      <c r="E894" s="993" t="s">
        <v>1029</v>
      </c>
      <c r="F894" s="993">
        <v>446</v>
      </c>
    </row>
    <row r="895" spans="2:6">
      <c r="B895" s="993" t="s">
        <v>816</v>
      </c>
      <c r="C895" s="993">
        <v>145</v>
      </c>
      <c r="E895" s="993" t="s">
        <v>1030</v>
      </c>
      <c r="F895" s="993">
        <v>4010</v>
      </c>
    </row>
    <row r="896" spans="2:6">
      <c r="B896" s="993" t="s">
        <v>817</v>
      </c>
      <c r="C896" s="993">
        <v>146</v>
      </c>
      <c r="E896" s="993" t="s">
        <v>1031</v>
      </c>
      <c r="F896" s="993">
        <v>1046</v>
      </c>
    </row>
    <row r="897" spans="2:6">
      <c r="B897" s="993" t="s">
        <v>818</v>
      </c>
      <c r="C897" s="993">
        <v>147</v>
      </c>
      <c r="E897" s="993" t="s">
        <v>1032</v>
      </c>
      <c r="F897" s="993">
        <v>1120</v>
      </c>
    </row>
    <row r="898" spans="2:6">
      <c r="B898" s="993" t="s">
        <v>819</v>
      </c>
      <c r="C898" s="993">
        <v>148</v>
      </c>
      <c r="E898" s="993" t="s">
        <v>1033</v>
      </c>
      <c r="F898" s="993">
        <v>1358</v>
      </c>
    </row>
    <row r="899" spans="2:6">
      <c r="B899" s="993" t="s">
        <v>820</v>
      </c>
      <c r="C899" s="993">
        <v>149</v>
      </c>
      <c r="E899" s="993" t="s">
        <v>1034</v>
      </c>
      <c r="F899" s="993">
        <v>9474</v>
      </c>
    </row>
    <row r="900" spans="2:6">
      <c r="B900" s="993" t="s">
        <v>821</v>
      </c>
      <c r="C900" s="993">
        <v>150</v>
      </c>
      <c r="E900" s="993" t="s">
        <v>1035</v>
      </c>
      <c r="F900" s="993">
        <v>1108</v>
      </c>
    </row>
    <row r="901" spans="2:6">
      <c r="B901" s="993" t="s">
        <v>822</v>
      </c>
      <c r="C901" s="993">
        <v>151</v>
      </c>
      <c r="E901" s="993" t="s">
        <v>1036</v>
      </c>
      <c r="F901" s="993">
        <v>680</v>
      </c>
    </row>
    <row r="902" spans="2:6">
      <c r="B902" s="993" t="s">
        <v>823</v>
      </c>
      <c r="C902" s="993">
        <v>152</v>
      </c>
      <c r="E902" s="993" t="s">
        <v>1037</v>
      </c>
      <c r="F902" s="993">
        <v>31</v>
      </c>
    </row>
    <row r="903" spans="2:6">
      <c r="B903" s="993" t="s">
        <v>824</v>
      </c>
      <c r="C903" s="993">
        <v>153</v>
      </c>
      <c r="E903" s="993" t="s">
        <v>1038</v>
      </c>
      <c r="F903" s="993">
        <v>9031</v>
      </c>
    </row>
    <row r="904" spans="2:6">
      <c r="B904" s="993" t="s">
        <v>825</v>
      </c>
      <c r="C904" s="993">
        <v>154</v>
      </c>
      <c r="E904" s="993" t="s">
        <v>1039</v>
      </c>
      <c r="F904" s="993">
        <v>1294</v>
      </c>
    </row>
    <row r="905" spans="2:6">
      <c r="B905" s="993" t="s">
        <v>826</v>
      </c>
      <c r="C905" s="993">
        <v>155</v>
      </c>
      <c r="E905" s="993" t="s">
        <v>1040</v>
      </c>
      <c r="F905" s="993">
        <v>67</v>
      </c>
    </row>
    <row r="906" spans="2:6">
      <c r="B906" s="993" t="s">
        <v>827</v>
      </c>
      <c r="C906" s="993">
        <v>156</v>
      </c>
      <c r="E906" s="993" t="s">
        <v>1041</v>
      </c>
      <c r="F906" s="993">
        <v>2400</v>
      </c>
    </row>
    <row r="907" spans="2:6">
      <c r="B907" s="993" t="s">
        <v>828</v>
      </c>
      <c r="C907" s="993">
        <v>157</v>
      </c>
      <c r="E907" s="993" t="s">
        <v>1042</v>
      </c>
      <c r="F907" s="993">
        <v>1020</v>
      </c>
    </row>
    <row r="908" spans="2:6">
      <c r="B908" s="993" t="s">
        <v>829</v>
      </c>
      <c r="C908" s="993">
        <v>158</v>
      </c>
      <c r="E908" s="993" t="s">
        <v>1043</v>
      </c>
      <c r="F908" s="993">
        <v>780</v>
      </c>
    </row>
    <row r="909" spans="2:6">
      <c r="B909" s="993" t="s">
        <v>830</v>
      </c>
      <c r="C909" s="993">
        <v>159</v>
      </c>
      <c r="E909" s="993" t="s">
        <v>1044</v>
      </c>
      <c r="F909" s="993">
        <v>1948</v>
      </c>
    </row>
    <row r="910" spans="2:6">
      <c r="B910" s="993" t="s">
        <v>831</v>
      </c>
      <c r="C910" s="993">
        <v>160</v>
      </c>
      <c r="E910" s="993" t="s">
        <v>1045</v>
      </c>
      <c r="F910" s="993">
        <v>2012</v>
      </c>
    </row>
    <row r="911" spans="2:6">
      <c r="B911" s="993" t="s">
        <v>832</v>
      </c>
      <c r="C911" s="993">
        <v>161</v>
      </c>
      <c r="E911" s="993" t="s">
        <v>1046</v>
      </c>
      <c r="F911" s="993">
        <v>4013</v>
      </c>
    </row>
    <row r="912" spans="2:6">
      <c r="B912" s="993" t="s">
        <v>833</v>
      </c>
      <c r="C912" s="993">
        <v>162</v>
      </c>
      <c r="E912" s="993" t="s">
        <v>1047</v>
      </c>
      <c r="F912" s="993">
        <v>403</v>
      </c>
    </row>
    <row r="913" spans="2:6">
      <c r="B913" s="993" t="s">
        <v>834</v>
      </c>
      <c r="C913" s="993">
        <v>163</v>
      </c>
      <c r="E913" s="993" t="s">
        <v>1048</v>
      </c>
      <c r="F913" s="993">
        <v>3760</v>
      </c>
    </row>
    <row r="914" spans="2:6">
      <c r="B914" s="993" t="s">
        <v>835</v>
      </c>
      <c r="C914" s="993">
        <v>164</v>
      </c>
      <c r="E914" s="993" t="s">
        <v>1049</v>
      </c>
      <c r="F914" s="993">
        <v>278</v>
      </c>
    </row>
    <row r="915" spans="2:6">
      <c r="B915" s="993" t="s">
        <v>836</v>
      </c>
      <c r="C915" s="993">
        <v>165</v>
      </c>
      <c r="E915" s="993" t="s">
        <v>1050</v>
      </c>
      <c r="F915" s="993">
        <v>565</v>
      </c>
    </row>
    <row r="916" spans="2:6">
      <c r="B916" s="993" t="s">
        <v>837</v>
      </c>
      <c r="C916" s="993">
        <v>166</v>
      </c>
      <c r="E916" s="993" t="s">
        <v>1051</v>
      </c>
      <c r="F916" s="993">
        <v>1157</v>
      </c>
    </row>
    <row r="917" spans="2:6">
      <c r="B917" s="993" t="s">
        <v>838</v>
      </c>
      <c r="C917" s="993">
        <v>167</v>
      </c>
      <c r="E917" s="993" t="s">
        <v>1052</v>
      </c>
      <c r="F917" s="993">
        <v>821</v>
      </c>
    </row>
    <row r="918" spans="2:6">
      <c r="B918" s="993" t="s">
        <v>839</v>
      </c>
      <c r="C918" s="993">
        <v>168</v>
      </c>
      <c r="E918" s="993" t="s">
        <v>1053</v>
      </c>
      <c r="F918" s="993">
        <v>1330</v>
      </c>
    </row>
    <row r="919" spans="2:6">
      <c r="B919" s="993" t="s">
        <v>840</v>
      </c>
      <c r="C919" s="993">
        <v>169</v>
      </c>
      <c r="E919" s="993" t="s">
        <v>1054</v>
      </c>
      <c r="F919" s="993">
        <v>785</v>
      </c>
    </row>
    <row r="920" spans="2:6">
      <c r="B920" s="993" t="s">
        <v>841</v>
      </c>
      <c r="C920" s="993">
        <v>170</v>
      </c>
      <c r="E920" s="993" t="s">
        <v>1055</v>
      </c>
      <c r="F920" s="993">
        <v>850</v>
      </c>
    </row>
    <row r="921" spans="2:6">
      <c r="B921" s="993" t="s">
        <v>842</v>
      </c>
      <c r="C921" s="993">
        <v>171</v>
      </c>
      <c r="E921" s="993" t="s">
        <v>1056</v>
      </c>
      <c r="F921" s="993">
        <v>804</v>
      </c>
    </row>
    <row r="922" spans="2:6">
      <c r="B922" s="993" t="s">
        <v>843</v>
      </c>
      <c r="C922" s="993">
        <v>172</v>
      </c>
      <c r="E922" s="993" t="s">
        <v>1057</v>
      </c>
      <c r="F922" s="993">
        <v>797</v>
      </c>
    </row>
    <row r="923" spans="2:6">
      <c r="B923" s="993" t="s">
        <v>844</v>
      </c>
      <c r="C923" s="993">
        <v>173</v>
      </c>
      <c r="E923" s="993" t="s">
        <v>1058</v>
      </c>
      <c r="F923" s="993">
        <v>965</v>
      </c>
    </row>
    <row r="924" spans="2:6">
      <c r="B924" s="993" t="s">
        <v>845</v>
      </c>
      <c r="C924" s="993">
        <v>174</v>
      </c>
      <c r="E924" s="993" t="s">
        <v>1059</v>
      </c>
      <c r="F924" s="993">
        <v>965</v>
      </c>
    </row>
    <row r="925" spans="2:6">
      <c r="B925" s="993" t="s">
        <v>846</v>
      </c>
      <c r="C925" s="993">
        <v>175</v>
      </c>
      <c r="E925" s="993" t="s">
        <v>1060</v>
      </c>
      <c r="F925" s="993">
        <v>652</v>
      </c>
    </row>
    <row r="926" spans="2:6">
      <c r="B926" s="993" t="s">
        <v>847</v>
      </c>
      <c r="C926" s="993">
        <v>176</v>
      </c>
      <c r="E926" s="993" t="s">
        <v>1061</v>
      </c>
      <c r="F926" s="993">
        <v>338</v>
      </c>
    </row>
    <row r="927" spans="2:6">
      <c r="B927" s="993" t="s">
        <v>848</v>
      </c>
      <c r="C927" s="993">
        <v>177</v>
      </c>
      <c r="E927" s="993" t="s">
        <v>1062</v>
      </c>
      <c r="F927" s="993">
        <v>716</v>
      </c>
    </row>
    <row r="928" spans="2:6">
      <c r="B928" s="993" t="s">
        <v>849</v>
      </c>
      <c r="C928" s="993">
        <v>178</v>
      </c>
      <c r="E928" s="993" t="s">
        <v>1063</v>
      </c>
      <c r="F928" s="993">
        <v>77</v>
      </c>
    </row>
    <row r="929" spans="2:6">
      <c r="B929" s="993" t="s">
        <v>850</v>
      </c>
      <c r="C929" s="993">
        <v>179</v>
      </c>
      <c r="E929" s="993" t="s">
        <v>1064</v>
      </c>
      <c r="F929" s="993">
        <v>294</v>
      </c>
    </row>
    <row r="930" spans="2:6">
      <c r="B930" s="993" t="s">
        <v>851</v>
      </c>
      <c r="C930" s="993">
        <v>180</v>
      </c>
      <c r="E930" s="993" t="s">
        <v>1065</v>
      </c>
      <c r="F930" s="993">
        <v>1830</v>
      </c>
    </row>
    <row r="931" spans="2:6">
      <c r="B931" s="993" t="s">
        <v>852</v>
      </c>
      <c r="C931" s="993">
        <v>181</v>
      </c>
      <c r="E931" s="993" t="s">
        <v>1066</v>
      </c>
      <c r="F931" s="993">
        <v>1126</v>
      </c>
    </row>
    <row r="932" spans="2:6">
      <c r="B932" s="993" t="s">
        <v>853</v>
      </c>
      <c r="C932" s="993">
        <v>182</v>
      </c>
      <c r="E932" s="993" t="s">
        <v>1067</v>
      </c>
      <c r="F932" s="993">
        <v>49</v>
      </c>
    </row>
    <row r="933" spans="2:6">
      <c r="B933" s="993" t="s">
        <v>854</v>
      </c>
      <c r="C933" s="993">
        <v>183</v>
      </c>
      <c r="E933" s="993" t="s">
        <v>1068</v>
      </c>
      <c r="F933" s="993">
        <v>49</v>
      </c>
    </row>
    <row r="934" spans="2:6">
      <c r="B934" s="993" t="s">
        <v>855</v>
      </c>
      <c r="C934" s="993">
        <v>184</v>
      </c>
      <c r="E934" s="993" t="s">
        <v>1069</v>
      </c>
      <c r="F934" s="993">
        <v>2600</v>
      </c>
    </row>
    <row r="935" spans="2:6">
      <c r="B935" s="993" t="s">
        <v>856</v>
      </c>
      <c r="C935" s="993">
        <v>185</v>
      </c>
      <c r="E935" s="993" t="s">
        <v>1070</v>
      </c>
      <c r="F935" s="993">
        <v>2601</v>
      </c>
    </row>
    <row r="936" spans="2:6">
      <c r="B936" s="993" t="s">
        <v>857</v>
      </c>
      <c r="C936" s="993">
        <v>186</v>
      </c>
      <c r="E936" s="993" t="s">
        <v>1071</v>
      </c>
      <c r="F936" s="993">
        <v>3762</v>
      </c>
    </row>
    <row r="937" spans="2:6">
      <c r="B937" s="993" t="s">
        <v>858</v>
      </c>
      <c r="C937" s="993">
        <v>187</v>
      </c>
      <c r="E937" s="993" t="s">
        <v>1072</v>
      </c>
      <c r="F937" s="993">
        <v>3762</v>
      </c>
    </row>
    <row r="938" spans="2:6">
      <c r="B938" s="993" t="s">
        <v>859</v>
      </c>
      <c r="C938" s="993">
        <v>188</v>
      </c>
      <c r="E938" s="993" t="s">
        <v>1073</v>
      </c>
      <c r="F938" s="993">
        <v>37</v>
      </c>
    </row>
    <row r="939" spans="2:6">
      <c r="B939" s="993" t="s">
        <v>860</v>
      </c>
      <c r="C939" s="993">
        <v>189</v>
      </c>
      <c r="E939" s="993" t="s">
        <v>1074</v>
      </c>
      <c r="F939" s="993">
        <v>886</v>
      </c>
    </row>
    <row r="940" spans="2:6">
      <c r="B940" s="993" t="s">
        <v>861</v>
      </c>
      <c r="C940" s="993">
        <v>190</v>
      </c>
      <c r="E940" s="993" t="s">
        <v>1075</v>
      </c>
      <c r="F940" s="993">
        <v>478</v>
      </c>
    </row>
    <row r="941" spans="2:6">
      <c r="B941" s="993" t="s">
        <v>862</v>
      </c>
      <c r="C941" s="993">
        <v>191</v>
      </c>
      <c r="E941" s="993" t="s">
        <v>1076</v>
      </c>
      <c r="F941" s="993">
        <v>9478</v>
      </c>
    </row>
    <row r="942" spans="2:6">
      <c r="B942" s="993" t="s">
        <v>863</v>
      </c>
      <c r="C942" s="993">
        <v>192</v>
      </c>
      <c r="E942" s="993" t="s">
        <v>1077</v>
      </c>
      <c r="F942" s="993">
        <v>1359</v>
      </c>
    </row>
    <row r="943" spans="2:6">
      <c r="B943" s="993" t="s">
        <v>864</v>
      </c>
      <c r="C943" s="993">
        <v>193</v>
      </c>
      <c r="E943" s="993" t="s">
        <v>1078</v>
      </c>
      <c r="F943" s="993">
        <v>9480</v>
      </c>
    </row>
    <row r="944" spans="2:6">
      <c r="B944" s="993" t="s">
        <v>865</v>
      </c>
      <c r="C944" s="993">
        <v>194</v>
      </c>
      <c r="E944" s="993" t="s">
        <v>1079</v>
      </c>
      <c r="F944" s="993">
        <v>4003</v>
      </c>
    </row>
    <row r="945" spans="2:6">
      <c r="B945" s="993" t="s">
        <v>866</v>
      </c>
      <c r="C945" s="993">
        <v>195</v>
      </c>
      <c r="E945" s="993" t="s">
        <v>1080</v>
      </c>
      <c r="F945" s="993">
        <v>114</v>
      </c>
    </row>
    <row r="946" spans="2:6">
      <c r="B946" s="993" t="s">
        <v>867</v>
      </c>
      <c r="C946" s="993">
        <v>196</v>
      </c>
      <c r="E946" s="993" t="s">
        <v>1081</v>
      </c>
      <c r="F946" s="993">
        <v>330</v>
      </c>
    </row>
    <row r="947" spans="2:6">
      <c r="B947" s="993" t="s">
        <v>868</v>
      </c>
      <c r="C947" s="993">
        <v>197</v>
      </c>
      <c r="E947" s="993" t="s">
        <v>1082</v>
      </c>
      <c r="F947" s="993">
        <v>1182</v>
      </c>
    </row>
    <row r="948" spans="2:6">
      <c r="B948" s="993" t="s">
        <v>869</v>
      </c>
      <c r="C948" s="993">
        <v>198</v>
      </c>
      <c r="E948" s="993" t="s">
        <v>1083</v>
      </c>
      <c r="F948" s="993">
        <v>3579</v>
      </c>
    </row>
    <row r="949" spans="2:6">
      <c r="B949" s="993" t="s">
        <v>870</v>
      </c>
      <c r="C949" s="993">
        <v>199</v>
      </c>
      <c r="E949" s="993" t="s">
        <v>1084</v>
      </c>
      <c r="F949" s="993">
        <v>3604</v>
      </c>
    </row>
    <row r="950" spans="2:6">
      <c r="B950" s="993" t="s">
        <v>871</v>
      </c>
      <c r="C950" s="993">
        <v>200</v>
      </c>
      <c r="E950" s="993" t="s">
        <v>1085</v>
      </c>
      <c r="F950" s="993">
        <v>9604</v>
      </c>
    </row>
    <row r="951" spans="2:6">
      <c r="B951" s="993" t="s">
        <v>872</v>
      </c>
      <c r="C951" s="993">
        <v>201</v>
      </c>
      <c r="E951" s="993" t="s">
        <v>1086</v>
      </c>
      <c r="F951" s="993">
        <v>429</v>
      </c>
    </row>
    <row r="952" spans="2:6">
      <c r="B952" s="993" t="s">
        <v>873</v>
      </c>
      <c r="C952" s="993">
        <v>202</v>
      </c>
      <c r="E952" s="993" t="s">
        <v>1087</v>
      </c>
      <c r="F952" s="993">
        <v>4017</v>
      </c>
    </row>
    <row r="953" spans="2:6">
      <c r="B953" s="993" t="s">
        <v>874</v>
      </c>
      <c r="C953" s="993">
        <v>203</v>
      </c>
      <c r="E953" s="993" t="s">
        <v>1088</v>
      </c>
      <c r="F953" s="993">
        <v>868</v>
      </c>
    </row>
    <row r="954" spans="2:6">
      <c r="B954" s="993" t="s">
        <v>875</v>
      </c>
      <c r="C954" s="993">
        <v>204</v>
      </c>
      <c r="E954" s="993" t="s">
        <v>1089</v>
      </c>
      <c r="F954" s="993">
        <v>285</v>
      </c>
    </row>
    <row r="955" spans="2:6">
      <c r="B955" s="993" t="s">
        <v>876</v>
      </c>
      <c r="C955" s="993">
        <v>205</v>
      </c>
      <c r="E955" s="993" t="s">
        <v>1090</v>
      </c>
      <c r="F955" s="993">
        <v>41</v>
      </c>
    </row>
    <row r="956" spans="2:6">
      <c r="B956" s="993" t="s">
        <v>877</v>
      </c>
      <c r="C956" s="993">
        <v>206</v>
      </c>
      <c r="E956" s="993" t="s">
        <v>1091</v>
      </c>
      <c r="F956" s="993">
        <v>4002</v>
      </c>
    </row>
    <row r="957" spans="2:6">
      <c r="B957" s="993" t="s">
        <v>878</v>
      </c>
      <c r="C957" s="993">
        <v>207</v>
      </c>
      <c r="E957" s="993" t="s">
        <v>1092</v>
      </c>
      <c r="F957" s="993">
        <v>4002</v>
      </c>
    </row>
    <row r="958" spans="2:6">
      <c r="B958" s="993" t="s">
        <v>879</v>
      </c>
      <c r="C958" s="993">
        <v>208</v>
      </c>
      <c r="E958" s="993" t="s">
        <v>1093</v>
      </c>
      <c r="F958" s="993">
        <v>1248</v>
      </c>
    </row>
    <row r="959" spans="2:6">
      <c r="B959" s="993" t="s">
        <v>880</v>
      </c>
      <c r="C959" s="993">
        <v>209</v>
      </c>
      <c r="E959" s="993" t="s">
        <v>1094</v>
      </c>
      <c r="F959" s="993">
        <v>730</v>
      </c>
    </row>
    <row r="960" spans="2:6">
      <c r="B960" s="993" t="s">
        <v>881</v>
      </c>
      <c r="C960" s="993">
        <v>210</v>
      </c>
      <c r="E960" s="993" t="s">
        <v>1095</v>
      </c>
      <c r="F960" s="993">
        <v>682</v>
      </c>
    </row>
    <row r="961" spans="2:6">
      <c r="B961" s="993" t="s">
        <v>882</v>
      </c>
      <c r="C961" s="993">
        <v>211</v>
      </c>
      <c r="E961" s="993" t="s">
        <v>1096</v>
      </c>
      <c r="F961" s="993">
        <v>204</v>
      </c>
    </row>
    <row r="962" spans="2:6">
      <c r="B962" s="993" t="s">
        <v>883</v>
      </c>
      <c r="C962" s="993">
        <v>212</v>
      </c>
      <c r="E962" s="993" t="s">
        <v>1097</v>
      </c>
      <c r="F962" s="993">
        <v>841</v>
      </c>
    </row>
    <row r="963" spans="2:6">
      <c r="B963" s="993" t="s">
        <v>884</v>
      </c>
      <c r="C963" s="993">
        <v>213</v>
      </c>
      <c r="E963" s="993" t="s">
        <v>1098</v>
      </c>
      <c r="F963" s="993">
        <v>1125</v>
      </c>
    </row>
    <row r="964" spans="2:6">
      <c r="B964" s="993" t="s">
        <v>885</v>
      </c>
      <c r="C964" s="993">
        <v>214</v>
      </c>
      <c r="E964" s="993" t="s">
        <v>1099</v>
      </c>
      <c r="F964" s="993">
        <v>1145</v>
      </c>
    </row>
    <row r="965" spans="2:6">
      <c r="B965" s="993" t="s">
        <v>886</v>
      </c>
      <c r="C965" s="993">
        <v>215</v>
      </c>
      <c r="E965" s="993" t="s">
        <v>1100</v>
      </c>
      <c r="F965" s="993">
        <v>3556</v>
      </c>
    </row>
    <row r="966" spans="2:6">
      <c r="B966" s="993" t="s">
        <v>887</v>
      </c>
      <c r="C966" s="993">
        <v>216</v>
      </c>
      <c r="E966" s="993" t="s">
        <v>1101</v>
      </c>
      <c r="F966" s="993">
        <v>1309</v>
      </c>
    </row>
    <row r="967" spans="2:6">
      <c r="B967" s="993" t="s">
        <v>888</v>
      </c>
      <c r="C967" s="993">
        <v>217</v>
      </c>
      <c r="E967" s="993" t="s">
        <v>1102</v>
      </c>
      <c r="F967" s="993">
        <v>3618</v>
      </c>
    </row>
    <row r="968" spans="2:6">
      <c r="B968" s="993" t="s">
        <v>889</v>
      </c>
      <c r="C968" s="993">
        <v>218</v>
      </c>
      <c r="E968" s="993" t="s">
        <v>1103</v>
      </c>
      <c r="F968" s="993">
        <v>9618</v>
      </c>
    </row>
    <row r="969" spans="2:6">
      <c r="B969" s="993" t="s">
        <v>890</v>
      </c>
      <c r="C969" s="993">
        <v>219</v>
      </c>
      <c r="E969" s="993" t="s">
        <v>1104</v>
      </c>
      <c r="F969" s="993">
        <v>3750</v>
      </c>
    </row>
    <row r="970" spans="2:6">
      <c r="B970" s="993" t="s">
        <v>891</v>
      </c>
      <c r="C970" s="993">
        <v>220</v>
      </c>
      <c r="E970" s="993" t="s">
        <v>1105</v>
      </c>
      <c r="F970" s="993">
        <v>603</v>
      </c>
    </row>
    <row r="971" spans="2:6">
      <c r="B971" s="993" t="s">
        <v>892</v>
      </c>
      <c r="C971" s="993">
        <v>221</v>
      </c>
      <c r="E971" s="993" t="s">
        <v>1106</v>
      </c>
      <c r="F971" s="993">
        <v>3560</v>
      </c>
    </row>
    <row r="972" spans="2:6">
      <c r="B972" s="993" t="s">
        <v>893</v>
      </c>
      <c r="C972" s="993">
        <v>222</v>
      </c>
      <c r="E972" s="993" t="s">
        <v>1107</v>
      </c>
      <c r="F972" s="993">
        <v>4003</v>
      </c>
    </row>
    <row r="973" spans="2:6">
      <c r="B973" s="993" t="s">
        <v>894</v>
      </c>
      <c r="C973" s="993">
        <v>223</v>
      </c>
      <c r="E973" s="993" t="s">
        <v>1108</v>
      </c>
      <c r="F973" s="993">
        <v>2710</v>
      </c>
    </row>
    <row r="974" spans="2:6">
      <c r="B974" s="993" t="s">
        <v>895</v>
      </c>
      <c r="C974" s="993">
        <v>224</v>
      </c>
      <c r="E974" s="993" t="s">
        <v>1109</v>
      </c>
      <c r="F974" s="993">
        <v>2711</v>
      </c>
    </row>
    <row r="975" spans="2:6">
      <c r="B975" s="993" t="s">
        <v>896</v>
      </c>
      <c r="C975" s="993">
        <v>225</v>
      </c>
      <c r="E975" s="993" t="s">
        <v>1110</v>
      </c>
      <c r="F975" s="993">
        <v>2024</v>
      </c>
    </row>
    <row r="976" spans="2:6">
      <c r="B976" s="993" t="s">
        <v>897</v>
      </c>
      <c r="C976" s="993">
        <v>226</v>
      </c>
      <c r="E976" s="993" t="s">
        <v>1111</v>
      </c>
      <c r="F976" s="993">
        <v>772</v>
      </c>
    </row>
    <row r="977" spans="2:6">
      <c r="B977" s="993" t="s">
        <v>898</v>
      </c>
      <c r="C977" s="993">
        <v>227</v>
      </c>
      <c r="E977" s="993" t="s">
        <v>1112</v>
      </c>
      <c r="F977" s="993">
        <v>1064</v>
      </c>
    </row>
    <row r="978" spans="2:6">
      <c r="B978" s="993" t="s">
        <v>899</v>
      </c>
      <c r="C978" s="993">
        <v>228</v>
      </c>
      <c r="E978" s="993" t="s">
        <v>1113</v>
      </c>
      <c r="F978" s="993">
        <v>1108</v>
      </c>
    </row>
    <row r="979" spans="2:6">
      <c r="B979" s="993" t="s">
        <v>900</v>
      </c>
      <c r="C979" s="993">
        <v>229</v>
      </c>
      <c r="E979" s="993" t="s">
        <v>1114</v>
      </c>
      <c r="F979" s="993">
        <v>1253</v>
      </c>
    </row>
    <row r="980" spans="2:6">
      <c r="B980" s="993" t="s">
        <v>901</v>
      </c>
      <c r="C980" s="993">
        <v>230</v>
      </c>
      <c r="E980" s="993" t="s">
        <v>1115</v>
      </c>
      <c r="F980" s="993">
        <v>23</v>
      </c>
    </row>
    <row r="981" spans="2:6">
      <c r="B981" s="993" t="s">
        <v>902</v>
      </c>
      <c r="C981" s="993">
        <v>231</v>
      </c>
      <c r="E981" s="993" t="s">
        <v>1116</v>
      </c>
      <c r="F981" s="993">
        <v>4012</v>
      </c>
    </row>
    <row r="982" spans="2:6">
      <c r="B982" s="993" t="s">
        <v>903</v>
      </c>
      <c r="C982" s="993">
        <v>232</v>
      </c>
      <c r="E982" s="993" t="s">
        <v>1117</v>
      </c>
      <c r="F982" s="993">
        <v>960</v>
      </c>
    </row>
    <row r="983" spans="2:6">
      <c r="B983" s="993" t="s">
        <v>904</v>
      </c>
      <c r="C983" s="993">
        <v>233</v>
      </c>
      <c r="E983" s="993" t="s">
        <v>1118</v>
      </c>
      <c r="F983" s="993">
        <v>960</v>
      </c>
    </row>
    <row r="984" spans="2:6">
      <c r="B984" s="993" t="s">
        <v>905</v>
      </c>
      <c r="C984" s="993">
        <v>234</v>
      </c>
      <c r="E984" s="993" t="s">
        <v>1119</v>
      </c>
      <c r="F984" s="993">
        <v>3754</v>
      </c>
    </row>
    <row r="985" spans="2:6">
      <c r="B985" s="993" t="s">
        <v>906</v>
      </c>
      <c r="C985" s="993">
        <v>235</v>
      </c>
      <c r="E985" s="993" t="s">
        <v>1120</v>
      </c>
      <c r="F985" s="993">
        <v>9754</v>
      </c>
    </row>
    <row r="986" spans="2:6">
      <c r="B986" s="993" t="s">
        <v>907</v>
      </c>
      <c r="C986" s="993">
        <v>236</v>
      </c>
      <c r="E986" s="993" t="s">
        <v>1121</v>
      </c>
      <c r="F986" s="993">
        <v>529</v>
      </c>
    </row>
    <row r="987" spans="2:6">
      <c r="B987" s="993" t="s">
        <v>908</v>
      </c>
      <c r="C987" s="993">
        <v>237</v>
      </c>
      <c r="E987" s="993" t="s">
        <v>1122</v>
      </c>
      <c r="F987" s="993">
        <v>963</v>
      </c>
    </row>
    <row r="988" spans="2:6">
      <c r="B988" s="993" t="s">
        <v>909</v>
      </c>
      <c r="C988" s="993">
        <v>238</v>
      </c>
      <c r="E988" s="993" t="s">
        <v>1123</v>
      </c>
      <c r="F988" s="993">
        <v>963</v>
      </c>
    </row>
    <row r="989" spans="2:6">
      <c r="B989" s="993" t="s">
        <v>910</v>
      </c>
      <c r="C989" s="993">
        <v>239</v>
      </c>
      <c r="E989" s="993" t="s">
        <v>1124</v>
      </c>
      <c r="F989" s="993">
        <v>959</v>
      </c>
    </row>
    <row r="990" spans="2:6">
      <c r="B990" s="993" t="s">
        <v>911</v>
      </c>
      <c r="C990" s="993">
        <v>240</v>
      </c>
      <c r="E990" s="993" t="s">
        <v>1125</v>
      </c>
      <c r="F990" s="993">
        <v>959</v>
      </c>
    </row>
    <row r="991" spans="2:6">
      <c r="B991" s="993" t="s">
        <v>912</v>
      </c>
      <c r="C991" s="993">
        <v>241</v>
      </c>
      <c r="E991" s="993" t="s">
        <v>1126</v>
      </c>
      <c r="F991" s="993">
        <v>4301</v>
      </c>
    </row>
    <row r="992" spans="2:6">
      <c r="B992" s="993" t="s">
        <v>913</v>
      </c>
      <c r="C992" s="993">
        <v>242</v>
      </c>
      <c r="E992" s="993" t="s">
        <v>1127</v>
      </c>
      <c r="F992" s="993">
        <v>4301</v>
      </c>
    </row>
    <row r="993" spans="2:6">
      <c r="B993" s="993" t="s">
        <v>914</v>
      </c>
      <c r="C993" s="993">
        <v>243</v>
      </c>
      <c r="E993" s="993" t="s">
        <v>1128</v>
      </c>
      <c r="F993" s="993">
        <v>176</v>
      </c>
    </row>
    <row r="994" spans="2:6">
      <c r="B994" s="993" t="s">
        <v>915</v>
      </c>
      <c r="C994" s="993">
        <v>244</v>
      </c>
      <c r="E994" s="993" t="s">
        <v>1129</v>
      </c>
      <c r="F994" s="993">
        <v>313</v>
      </c>
    </row>
    <row r="995" spans="2:6">
      <c r="B995" s="993" t="s">
        <v>916</v>
      </c>
      <c r="C995" s="993">
        <v>245</v>
      </c>
      <c r="E995" s="993" t="s">
        <v>1130</v>
      </c>
      <c r="F995" s="993">
        <v>3650</v>
      </c>
    </row>
    <row r="996" spans="2:6">
      <c r="B996" s="993" t="s">
        <v>917</v>
      </c>
      <c r="C996" s="993">
        <v>246</v>
      </c>
      <c r="E996" s="993" t="s">
        <v>1131</v>
      </c>
      <c r="F996" s="993">
        <v>9650</v>
      </c>
    </row>
    <row r="997" spans="2:6">
      <c r="B997" s="993" t="s">
        <v>918</v>
      </c>
      <c r="C997" s="993">
        <v>247</v>
      </c>
      <c r="E997" s="993" t="s">
        <v>1132</v>
      </c>
      <c r="F997" s="993">
        <v>701</v>
      </c>
    </row>
    <row r="998" spans="2:6">
      <c r="B998" s="993" t="s">
        <v>919</v>
      </c>
      <c r="C998" s="993">
        <v>248</v>
      </c>
      <c r="E998" s="993" t="s">
        <v>1133</v>
      </c>
      <c r="F998" s="993">
        <v>3598</v>
      </c>
    </row>
    <row r="999" spans="2:6">
      <c r="B999" s="993" t="s">
        <v>920</v>
      </c>
      <c r="C999" s="993">
        <v>249</v>
      </c>
      <c r="E999" s="993" t="s">
        <v>1134</v>
      </c>
      <c r="F999" s="993">
        <v>714</v>
      </c>
    </row>
    <row r="1000" spans="2:6">
      <c r="B1000" s="993" t="s">
        <v>921</v>
      </c>
      <c r="C1000" s="993">
        <v>250</v>
      </c>
      <c r="E1000" s="993" t="s">
        <v>1135</v>
      </c>
      <c r="F1000" s="993">
        <v>1981</v>
      </c>
    </row>
    <row r="1001" spans="2:6">
      <c r="B1001" s="993" t="s">
        <v>922</v>
      </c>
      <c r="C1001" s="993">
        <v>251</v>
      </c>
      <c r="E1001" s="993" t="s">
        <v>1136</v>
      </c>
      <c r="F1001" s="993">
        <v>714</v>
      </c>
    </row>
    <row r="1002" spans="2:6">
      <c r="B1002" s="993" t="s">
        <v>923</v>
      </c>
      <c r="C1002" s="993">
        <v>252</v>
      </c>
      <c r="E1002" s="993" t="s">
        <v>1137</v>
      </c>
      <c r="F1002" s="993">
        <v>3570</v>
      </c>
    </row>
    <row r="1003" spans="2:6">
      <c r="B1003" s="993" t="s">
        <v>924</v>
      </c>
      <c r="C1003" s="993">
        <v>253</v>
      </c>
      <c r="E1003" s="993" t="s">
        <v>1138</v>
      </c>
      <c r="F1003" s="993">
        <v>882</v>
      </c>
    </row>
    <row r="1004" spans="2:6">
      <c r="B1004" s="993" t="s">
        <v>925</v>
      </c>
      <c r="C1004" s="993">
        <v>254</v>
      </c>
      <c r="E1004" s="993" t="s">
        <v>1139</v>
      </c>
      <c r="F1004" s="993">
        <v>71</v>
      </c>
    </row>
    <row r="1005" spans="2:6">
      <c r="B1005" s="993" t="s">
        <v>926</v>
      </c>
      <c r="C1005" s="993">
        <v>255</v>
      </c>
      <c r="E1005" s="993" t="s">
        <v>1140</v>
      </c>
      <c r="F1005" s="993">
        <v>1276</v>
      </c>
    </row>
    <row r="1006" spans="2:6">
      <c r="B1006" s="993" t="s">
        <v>927</v>
      </c>
      <c r="C1006" s="993">
        <v>256</v>
      </c>
      <c r="E1006" s="993" t="s">
        <v>1141</v>
      </c>
      <c r="F1006" s="993">
        <v>70</v>
      </c>
    </row>
    <row r="1007" spans="2:6">
      <c r="B1007" s="993" t="s">
        <v>928</v>
      </c>
      <c r="C1007" s="993">
        <v>257</v>
      </c>
      <c r="E1007" s="993" t="s">
        <v>1142</v>
      </c>
      <c r="F1007" s="993">
        <v>199</v>
      </c>
    </row>
    <row r="1008" spans="2:6">
      <c r="B1008" s="993" t="s">
        <v>929</v>
      </c>
      <c r="C1008" s="993">
        <v>258</v>
      </c>
      <c r="E1008" s="993" t="s">
        <v>1143</v>
      </c>
      <c r="F1008" s="993">
        <v>188</v>
      </c>
    </row>
    <row r="1009" spans="2:6">
      <c r="B1009" s="993" t="s">
        <v>930</v>
      </c>
      <c r="C1009" s="993">
        <v>259</v>
      </c>
      <c r="E1009" s="993" t="s">
        <v>1144</v>
      </c>
      <c r="F1009" s="993">
        <v>199</v>
      </c>
    </row>
    <row r="1010" spans="2:6">
      <c r="B1010" s="993" t="s">
        <v>931</v>
      </c>
      <c r="C1010" s="993">
        <v>260</v>
      </c>
      <c r="E1010" s="993" t="s">
        <v>1145</v>
      </c>
      <c r="F1010" s="993">
        <v>188</v>
      </c>
    </row>
    <row r="1011" spans="2:6">
      <c r="B1011" s="993" t="s">
        <v>932</v>
      </c>
      <c r="C1011" s="993">
        <v>261</v>
      </c>
      <c r="E1011" s="993" t="s">
        <v>1146</v>
      </c>
      <c r="F1011" s="993">
        <v>1188</v>
      </c>
    </row>
    <row r="1012" spans="2:6">
      <c r="B1012" s="993" t="s">
        <v>933</v>
      </c>
      <c r="C1012" s="993">
        <v>262</v>
      </c>
      <c r="E1012" s="993" t="s">
        <v>1147</v>
      </c>
      <c r="F1012" s="993">
        <v>2021</v>
      </c>
    </row>
    <row r="1013" spans="2:6">
      <c r="B1013" s="993" t="s">
        <v>934</v>
      </c>
      <c r="C1013" s="993">
        <v>263</v>
      </c>
      <c r="E1013" s="993" t="s">
        <v>1148</v>
      </c>
      <c r="F1013" s="993">
        <v>1152</v>
      </c>
    </row>
    <row r="1014" spans="2:6">
      <c r="B1014" s="993" t="s">
        <v>935</v>
      </c>
      <c r="C1014" s="993">
        <v>264</v>
      </c>
      <c r="E1014" s="993" t="s">
        <v>1149</v>
      </c>
      <c r="F1014" s="993">
        <v>7100</v>
      </c>
    </row>
    <row r="1015" spans="2:6">
      <c r="B1015" s="993" t="s">
        <v>936</v>
      </c>
      <c r="C1015" s="993">
        <v>265</v>
      </c>
      <c r="E1015" s="993" t="s">
        <v>1150</v>
      </c>
      <c r="F1015" s="993">
        <v>7132</v>
      </c>
    </row>
    <row r="1016" spans="2:6">
      <c r="B1016" s="993" t="s">
        <v>937</v>
      </c>
      <c r="C1016" s="993">
        <v>266</v>
      </c>
      <c r="E1016" s="993" t="s">
        <v>1151</v>
      </c>
      <c r="F1016" s="993">
        <v>7121</v>
      </c>
    </row>
    <row r="1017" spans="2:6">
      <c r="B1017" s="993" t="s">
        <v>938</v>
      </c>
      <c r="C1017" s="993">
        <v>267</v>
      </c>
      <c r="E1017" s="993" t="s">
        <v>1151</v>
      </c>
      <c r="F1017" s="993">
        <v>7131</v>
      </c>
    </row>
    <row r="1018" spans="2:6">
      <c r="B1018" s="993" t="s">
        <v>939</v>
      </c>
      <c r="C1018" s="993">
        <v>268</v>
      </c>
      <c r="E1018" s="993" t="s">
        <v>1152</v>
      </c>
      <c r="F1018" s="993">
        <v>7502</v>
      </c>
    </row>
    <row r="1019" spans="2:6">
      <c r="B1019" s="993" t="s">
        <v>940</v>
      </c>
      <c r="C1019" s="993">
        <v>269</v>
      </c>
      <c r="E1019" s="993" t="s">
        <v>1153</v>
      </c>
      <c r="F1019" s="993">
        <v>1256</v>
      </c>
    </row>
    <row r="1020" spans="2:6">
      <c r="B1020" s="993" t="s">
        <v>941</v>
      </c>
      <c r="C1020" s="993">
        <v>270</v>
      </c>
      <c r="E1020" s="993" t="s">
        <v>1154</v>
      </c>
      <c r="F1020" s="993">
        <v>740</v>
      </c>
    </row>
    <row r="1021" spans="2:6">
      <c r="B1021" s="993" t="s">
        <v>942</v>
      </c>
      <c r="C1021" s="993">
        <v>271</v>
      </c>
      <c r="E1021" s="993" t="s">
        <v>1155</v>
      </c>
      <c r="F1021" s="993">
        <v>1298</v>
      </c>
    </row>
    <row r="1022" spans="2:6">
      <c r="B1022" s="993" t="s">
        <v>943</v>
      </c>
      <c r="C1022" s="993">
        <v>272</v>
      </c>
      <c r="E1022" s="993" t="s">
        <v>1156</v>
      </c>
      <c r="F1022" s="993">
        <v>21</v>
      </c>
    </row>
    <row r="1023" spans="2:6">
      <c r="B1023" s="993" t="s">
        <v>944</v>
      </c>
      <c r="C1023" s="993">
        <v>273</v>
      </c>
      <c r="E1023" s="993" t="s">
        <v>1157</v>
      </c>
      <c r="F1023" s="993">
        <v>155</v>
      </c>
    </row>
    <row r="1024" spans="2:6">
      <c r="B1024" s="993" t="s">
        <v>945</v>
      </c>
      <c r="C1024" s="993">
        <v>274</v>
      </c>
      <c r="E1024" s="993" t="s">
        <v>1158</v>
      </c>
      <c r="F1024" s="993">
        <v>1974</v>
      </c>
    </row>
    <row r="1025" spans="2:6">
      <c r="B1025" s="993" t="s">
        <v>946</v>
      </c>
      <c r="C1025" s="993">
        <v>275</v>
      </c>
      <c r="E1025" s="993" t="s">
        <v>1159</v>
      </c>
      <c r="F1025" s="993">
        <v>2530</v>
      </c>
    </row>
    <row r="1026" spans="2:6">
      <c r="B1026" s="993" t="s">
        <v>947</v>
      </c>
      <c r="C1026" s="993">
        <v>276</v>
      </c>
      <c r="E1026" s="993" t="s">
        <v>1160</v>
      </c>
      <c r="F1026" s="993">
        <v>1278</v>
      </c>
    </row>
    <row r="1027" spans="2:6">
      <c r="B1027" s="993" t="s">
        <v>948</v>
      </c>
      <c r="C1027" s="993">
        <v>277</v>
      </c>
      <c r="E1027" s="993" t="s">
        <v>1161</v>
      </c>
      <c r="F1027" s="993">
        <v>9000</v>
      </c>
    </row>
    <row r="1028" spans="2:6">
      <c r="B1028" s="993" t="s">
        <v>949</v>
      </c>
      <c r="C1028" s="993">
        <v>278</v>
      </c>
      <c r="E1028" s="993" t="s">
        <v>1162</v>
      </c>
      <c r="F1028" s="993">
        <v>9002</v>
      </c>
    </row>
    <row r="1029" spans="2:6">
      <c r="B1029" s="993" t="s">
        <v>950</v>
      </c>
      <c r="C1029" s="993">
        <v>279</v>
      </c>
      <c r="E1029" s="993" t="s">
        <v>1163</v>
      </c>
      <c r="F1029" s="993">
        <v>450</v>
      </c>
    </row>
    <row r="1030" spans="2:6">
      <c r="B1030" s="993" t="s">
        <v>951</v>
      </c>
      <c r="C1030" s="993">
        <v>280</v>
      </c>
      <c r="E1030" s="993" t="s">
        <v>1164</v>
      </c>
      <c r="F1030" s="993">
        <v>697</v>
      </c>
    </row>
    <row r="1031" spans="2:6">
      <c r="B1031" s="993" t="s">
        <v>952</v>
      </c>
      <c r="C1031" s="993">
        <v>281</v>
      </c>
      <c r="E1031" s="993" t="s">
        <v>1165</v>
      </c>
      <c r="F1031" s="993">
        <v>399</v>
      </c>
    </row>
    <row r="1032" spans="2:6">
      <c r="B1032" s="993" t="s">
        <v>953</v>
      </c>
      <c r="C1032" s="993">
        <v>282</v>
      </c>
      <c r="E1032" s="993" t="s">
        <v>1166</v>
      </c>
      <c r="F1032" s="993">
        <v>559</v>
      </c>
    </row>
    <row r="1033" spans="2:6">
      <c r="B1033" s="993" t="s">
        <v>954</v>
      </c>
      <c r="C1033" s="993">
        <v>283</v>
      </c>
      <c r="E1033" s="993" t="s">
        <v>1167</v>
      </c>
      <c r="F1033" s="993">
        <v>482</v>
      </c>
    </row>
    <row r="1034" spans="2:6">
      <c r="B1034" s="993" t="s">
        <v>955</v>
      </c>
      <c r="C1034" s="993">
        <v>284</v>
      </c>
      <c r="E1034" s="993" t="s">
        <v>1168</v>
      </c>
      <c r="F1034" s="993">
        <v>9483</v>
      </c>
    </row>
    <row r="1035" spans="2:6">
      <c r="B1035" s="993" t="s">
        <v>956</v>
      </c>
      <c r="C1035" s="993">
        <v>285</v>
      </c>
      <c r="E1035" s="993" t="s">
        <v>1169</v>
      </c>
      <c r="F1035" s="993">
        <v>482</v>
      </c>
    </row>
    <row r="1036" spans="2:6">
      <c r="B1036" s="993" t="s">
        <v>957</v>
      </c>
      <c r="C1036" s="993">
        <v>286</v>
      </c>
      <c r="E1036" s="993" t="s">
        <v>1170</v>
      </c>
      <c r="F1036" s="993">
        <v>4001</v>
      </c>
    </row>
    <row r="1037" spans="2:6">
      <c r="B1037" s="993" t="s">
        <v>958</v>
      </c>
      <c r="C1037" s="993">
        <v>287</v>
      </c>
      <c r="E1037" s="993" t="s">
        <v>1171</v>
      </c>
      <c r="F1037" s="993">
        <v>698</v>
      </c>
    </row>
    <row r="1038" spans="2:6">
      <c r="B1038" s="993" t="s">
        <v>959</v>
      </c>
      <c r="C1038" s="993">
        <v>288</v>
      </c>
      <c r="E1038" s="993" t="s">
        <v>1172</v>
      </c>
      <c r="F1038" s="993">
        <v>2043</v>
      </c>
    </row>
    <row r="1039" spans="2:6">
      <c r="B1039" s="993" t="s">
        <v>960</v>
      </c>
      <c r="C1039" s="993">
        <v>289</v>
      </c>
      <c r="E1039" s="993" t="s">
        <v>1173</v>
      </c>
      <c r="F1039" s="993">
        <v>762</v>
      </c>
    </row>
    <row r="1040" spans="2:6">
      <c r="B1040" s="993" t="s">
        <v>961</v>
      </c>
      <c r="C1040" s="993">
        <v>290</v>
      </c>
      <c r="E1040" s="993" t="s">
        <v>1174</v>
      </c>
      <c r="F1040" s="993">
        <v>998</v>
      </c>
    </row>
    <row r="1041" spans="1:6">
      <c r="B1041" s="993" t="s">
        <v>962</v>
      </c>
      <c r="C1041" s="993">
        <v>291</v>
      </c>
      <c r="E1041" s="993" t="s">
        <v>1175</v>
      </c>
      <c r="F1041" s="993">
        <v>998</v>
      </c>
    </row>
    <row r="1042" spans="1:6">
      <c r="B1042" s="993" t="s">
        <v>963</v>
      </c>
      <c r="C1042" s="993">
        <v>292</v>
      </c>
      <c r="E1042" s="993" t="s">
        <v>1176</v>
      </c>
      <c r="F1042" s="993">
        <v>1348</v>
      </c>
    </row>
    <row r="1043" spans="1:6">
      <c r="B1043" s="993" t="s">
        <v>964</v>
      </c>
      <c r="C1043" s="993">
        <v>293</v>
      </c>
      <c r="E1043" s="993" t="s">
        <v>1177</v>
      </c>
      <c r="F1043" s="993">
        <v>9348</v>
      </c>
    </row>
    <row r="1044" spans="1:6">
      <c r="B1044" s="993" t="s">
        <v>965</v>
      </c>
      <c r="C1044" s="993">
        <v>294</v>
      </c>
      <c r="E1044" s="993" t="s">
        <v>1178</v>
      </c>
      <c r="F1044" s="993">
        <v>368</v>
      </c>
    </row>
    <row r="1045" spans="1:6">
      <c r="B1045" s="993" t="s">
        <v>966</v>
      </c>
      <c r="C1045" s="993">
        <v>295</v>
      </c>
      <c r="E1045" s="993" t="s">
        <v>1179</v>
      </c>
      <c r="F1045" s="993">
        <v>368</v>
      </c>
    </row>
    <row r="1046" spans="1:6">
      <c r="B1046" s="993" t="s">
        <v>967</v>
      </c>
      <c r="C1046" s="993">
        <v>296</v>
      </c>
      <c r="E1046" s="993" t="s">
        <v>1180</v>
      </c>
      <c r="F1046" s="993">
        <v>317</v>
      </c>
    </row>
    <row r="1047" spans="1:6">
      <c r="B1047" s="993" t="s">
        <v>968</v>
      </c>
      <c r="C1047" s="993">
        <v>297</v>
      </c>
      <c r="E1047" s="993" t="s">
        <v>1181</v>
      </c>
      <c r="F1047" s="993">
        <v>3574</v>
      </c>
    </row>
    <row r="1048" spans="1:6">
      <c r="B1048" s="993" t="s">
        <v>969</v>
      </c>
      <c r="C1048" s="993">
        <v>298</v>
      </c>
      <c r="E1048" s="993" t="s">
        <v>1182</v>
      </c>
      <c r="F1048" s="993">
        <v>562</v>
      </c>
    </row>
    <row r="1049" spans="1:6">
      <c r="B1049" s="993" t="s">
        <v>970</v>
      </c>
      <c r="C1049" s="993">
        <v>299</v>
      </c>
      <c r="E1049" s="993" t="s">
        <v>1183</v>
      </c>
      <c r="F1049" s="993">
        <v>95</v>
      </c>
    </row>
    <row r="1050" spans="1:6">
      <c r="B1050" s="993" t="s">
        <v>971</v>
      </c>
      <c r="C1050" s="993">
        <v>300</v>
      </c>
      <c r="E1050" s="993" t="s">
        <v>1184</v>
      </c>
      <c r="F1050" s="993">
        <v>3652</v>
      </c>
    </row>
    <row r="1051" spans="1:6">
      <c r="B1051" s="993" t="s">
        <v>972</v>
      </c>
      <c r="C1051" s="993">
        <v>301</v>
      </c>
      <c r="E1051" s="993" t="s">
        <v>1185</v>
      </c>
      <c r="F1051" s="993">
        <v>1076</v>
      </c>
    </row>
    <row r="1052" spans="1:6">
      <c r="B1052" s="993" t="s">
        <v>973</v>
      </c>
      <c r="C1052" s="993">
        <v>302</v>
      </c>
      <c r="E1052" s="993" t="s">
        <v>1186</v>
      </c>
      <c r="F1052" s="993">
        <v>619</v>
      </c>
    </row>
    <row r="1053" spans="1:6">
      <c r="B1053" s="993" t="s">
        <v>974</v>
      </c>
      <c r="C1053" s="993">
        <v>303</v>
      </c>
      <c r="E1053" s="993" t="s">
        <v>1187</v>
      </c>
      <c r="F1053" s="993">
        <v>571</v>
      </c>
    </row>
    <row r="1054" spans="1:6">
      <c r="B1054" s="993" t="s">
        <v>975</v>
      </c>
      <c r="C1054" s="993">
        <v>999</v>
      </c>
      <c r="E1054" s="993" t="s">
        <v>1188</v>
      </c>
      <c r="F1054" s="993">
        <v>480</v>
      </c>
    </row>
    <row r="1055" spans="1:6">
      <c r="A1055" s="994"/>
      <c r="B1055" s="875">
        <v>0</v>
      </c>
      <c r="C1055" s="875" t="s">
        <v>2597</v>
      </c>
      <c r="E1055" s="993" t="s">
        <v>1189</v>
      </c>
      <c r="F1055" s="993">
        <v>466</v>
      </c>
    </row>
    <row r="1056" spans="1:6">
      <c r="E1056" s="993" t="s">
        <v>1190</v>
      </c>
      <c r="F1056" s="993">
        <v>723</v>
      </c>
    </row>
    <row r="1057" spans="5:6">
      <c r="E1057" s="993" t="s">
        <v>1191</v>
      </c>
      <c r="F1057" s="993">
        <v>373</v>
      </c>
    </row>
    <row r="1058" spans="5:6">
      <c r="E1058" s="993" t="s">
        <v>1192</v>
      </c>
      <c r="F1058" s="993">
        <v>322</v>
      </c>
    </row>
    <row r="1059" spans="5:6">
      <c r="E1059" s="993" t="s">
        <v>1193</v>
      </c>
      <c r="F1059" s="993">
        <v>572</v>
      </c>
    </row>
    <row r="1060" spans="5:6">
      <c r="E1060" s="993" t="s">
        <v>1194</v>
      </c>
      <c r="F1060" s="993">
        <v>3645</v>
      </c>
    </row>
    <row r="1061" spans="5:6">
      <c r="E1061" s="993" t="s">
        <v>1195</v>
      </c>
      <c r="F1061" s="993">
        <v>242</v>
      </c>
    </row>
    <row r="1062" spans="5:6">
      <c r="E1062" s="993" t="s">
        <v>1196</v>
      </c>
      <c r="F1062" s="993">
        <v>353</v>
      </c>
    </row>
    <row r="1063" spans="5:6">
      <c r="E1063" s="993" t="s">
        <v>1197</v>
      </c>
      <c r="F1063" s="993">
        <v>710</v>
      </c>
    </row>
    <row r="1064" spans="5:6">
      <c r="E1064" s="993" t="s">
        <v>1198</v>
      </c>
      <c r="F1064" s="993">
        <v>143</v>
      </c>
    </row>
    <row r="1065" spans="5:6">
      <c r="E1065" s="993" t="s">
        <v>1199</v>
      </c>
      <c r="F1065" s="993">
        <v>3575</v>
      </c>
    </row>
    <row r="1066" spans="5:6">
      <c r="E1066" s="993" t="s">
        <v>1200</v>
      </c>
      <c r="F1066" s="993">
        <v>2033</v>
      </c>
    </row>
    <row r="1067" spans="5:6">
      <c r="E1067" s="993" t="s">
        <v>1201</v>
      </c>
      <c r="F1067" s="993">
        <v>159</v>
      </c>
    </row>
    <row r="1068" spans="5:6">
      <c r="E1068" s="993" t="s">
        <v>1202</v>
      </c>
      <c r="F1068" s="993">
        <v>800</v>
      </c>
    </row>
    <row r="1069" spans="5:6">
      <c r="E1069" s="993" t="s">
        <v>1203</v>
      </c>
      <c r="F1069" s="993">
        <v>877</v>
      </c>
    </row>
    <row r="1070" spans="5:6">
      <c r="E1070" s="993" t="s">
        <v>1204</v>
      </c>
      <c r="F1070" s="993">
        <v>1050</v>
      </c>
    </row>
    <row r="1071" spans="5:6">
      <c r="E1071" s="993" t="s">
        <v>1205</v>
      </c>
      <c r="F1071" s="993">
        <v>288</v>
      </c>
    </row>
    <row r="1072" spans="5:6">
      <c r="E1072" s="993" t="s">
        <v>1206</v>
      </c>
      <c r="F1072" s="993">
        <v>265</v>
      </c>
    </row>
    <row r="1073" spans="5:6">
      <c r="E1073" s="993" t="s">
        <v>1207</v>
      </c>
      <c r="F1073" s="993">
        <v>200</v>
      </c>
    </row>
    <row r="1074" spans="5:6">
      <c r="E1074" s="993" t="s">
        <v>1208</v>
      </c>
      <c r="F1074" s="993">
        <v>326</v>
      </c>
    </row>
    <row r="1075" spans="5:6">
      <c r="E1075" s="993" t="s">
        <v>1209</v>
      </c>
      <c r="F1075" s="993">
        <v>430</v>
      </c>
    </row>
    <row r="1076" spans="5:6">
      <c r="E1076" s="993" t="s">
        <v>1210</v>
      </c>
      <c r="F1076" s="993">
        <v>751</v>
      </c>
    </row>
    <row r="1077" spans="5:6">
      <c r="E1077" s="993" t="s">
        <v>1211</v>
      </c>
      <c r="F1077" s="993">
        <v>784</v>
      </c>
    </row>
    <row r="1078" spans="5:6">
      <c r="E1078" s="993" t="s">
        <v>1212</v>
      </c>
      <c r="F1078" s="993">
        <v>16</v>
      </c>
    </row>
    <row r="1079" spans="5:6">
      <c r="E1079" s="993" t="s">
        <v>1213</v>
      </c>
      <c r="F1079" s="993">
        <v>672</v>
      </c>
    </row>
    <row r="1080" spans="5:6">
      <c r="E1080" s="993" t="s">
        <v>1214</v>
      </c>
      <c r="F1080" s="993">
        <v>202</v>
      </c>
    </row>
    <row r="1081" spans="5:6">
      <c r="E1081" s="993" t="s">
        <v>1215</v>
      </c>
      <c r="F1081" s="993">
        <v>301</v>
      </c>
    </row>
    <row r="1082" spans="5:6">
      <c r="E1082" s="993" t="s">
        <v>1216</v>
      </c>
      <c r="F1082" s="993">
        <v>756</v>
      </c>
    </row>
    <row r="1083" spans="5:6">
      <c r="E1083" s="993" t="s">
        <v>1217</v>
      </c>
      <c r="F1083" s="993">
        <v>604</v>
      </c>
    </row>
    <row r="1084" spans="5:6">
      <c r="E1084" s="993" t="s">
        <v>1218</v>
      </c>
      <c r="F1084" s="993">
        <v>212</v>
      </c>
    </row>
    <row r="1085" spans="5:6">
      <c r="E1085" s="993" t="s">
        <v>1219</v>
      </c>
      <c r="F1085" s="993">
        <v>598</v>
      </c>
    </row>
    <row r="1086" spans="5:6">
      <c r="E1086" s="993" t="s">
        <v>1220</v>
      </c>
      <c r="F1086" s="993">
        <v>365</v>
      </c>
    </row>
    <row r="1087" spans="5:6">
      <c r="E1087" s="993" t="s">
        <v>1221</v>
      </c>
      <c r="F1087" s="993">
        <v>848</v>
      </c>
    </row>
    <row r="1088" spans="5:6">
      <c r="E1088" s="993" t="s">
        <v>1222</v>
      </c>
      <c r="F1088" s="993">
        <v>1162</v>
      </c>
    </row>
    <row r="1089" spans="5:6">
      <c r="E1089" s="993" t="s">
        <v>1223</v>
      </c>
      <c r="F1089" s="993">
        <v>9200</v>
      </c>
    </row>
    <row r="1090" spans="5:6">
      <c r="E1090" s="993" t="s">
        <v>1224</v>
      </c>
      <c r="F1090" s="993">
        <v>9201</v>
      </c>
    </row>
    <row r="1091" spans="5:6">
      <c r="E1091" s="993" t="s">
        <v>1225</v>
      </c>
      <c r="F1091" s="993">
        <v>9200</v>
      </c>
    </row>
    <row r="1092" spans="5:6">
      <c r="E1092" s="993" t="s">
        <v>1226</v>
      </c>
      <c r="F1092" s="993">
        <v>1824</v>
      </c>
    </row>
    <row r="1093" spans="5:6">
      <c r="E1093" s="993" t="s">
        <v>1227</v>
      </c>
      <c r="F1093" s="993">
        <v>2610</v>
      </c>
    </row>
    <row r="1094" spans="5:6">
      <c r="E1094" s="993" t="s">
        <v>1228</v>
      </c>
      <c r="F1094" s="993">
        <v>248</v>
      </c>
    </row>
    <row r="1095" spans="5:6">
      <c r="E1095" s="993" t="s">
        <v>1229</v>
      </c>
      <c r="F1095" s="993">
        <v>747</v>
      </c>
    </row>
    <row r="1096" spans="5:6">
      <c r="E1096" s="993" t="s">
        <v>1230</v>
      </c>
      <c r="F1096" s="993">
        <v>252</v>
      </c>
    </row>
    <row r="1097" spans="5:6">
      <c r="E1097" s="993" t="s">
        <v>1231</v>
      </c>
      <c r="F1097" s="993">
        <v>3780</v>
      </c>
    </row>
    <row r="1098" spans="5:6">
      <c r="E1098" s="993" t="s">
        <v>1232</v>
      </c>
      <c r="F1098" s="993">
        <v>9780</v>
      </c>
    </row>
    <row r="1099" spans="5:6">
      <c r="E1099" s="993" t="s">
        <v>1233</v>
      </c>
      <c r="F1099" s="993">
        <v>3780</v>
      </c>
    </row>
    <row r="1100" spans="5:6">
      <c r="E1100" s="993" t="s">
        <v>1234</v>
      </c>
      <c r="F1100" s="993">
        <v>94</v>
      </c>
    </row>
    <row r="1101" spans="5:6">
      <c r="E1101" s="993" t="s">
        <v>1235</v>
      </c>
      <c r="F1101" s="993">
        <v>760</v>
      </c>
    </row>
    <row r="1102" spans="5:6">
      <c r="E1102" s="993" t="s">
        <v>1236</v>
      </c>
      <c r="F1102" s="993">
        <v>712</v>
      </c>
    </row>
    <row r="1103" spans="5:6">
      <c r="E1103" s="993" t="s">
        <v>1237</v>
      </c>
      <c r="F1103" s="993">
        <v>1084</v>
      </c>
    </row>
    <row r="1104" spans="5:6">
      <c r="E1104" s="993" t="s">
        <v>1238</v>
      </c>
      <c r="F1104" s="993">
        <v>2013</v>
      </c>
    </row>
    <row r="1105" spans="5:6">
      <c r="E1105" s="993" t="s">
        <v>1239</v>
      </c>
      <c r="F1105" s="993">
        <v>88</v>
      </c>
    </row>
    <row r="1106" spans="5:6">
      <c r="E1106" s="993" t="s">
        <v>1240</v>
      </c>
      <c r="F1106" s="993">
        <v>6100</v>
      </c>
    </row>
    <row r="1107" spans="5:6">
      <c r="E1107" s="993" t="s">
        <v>1241</v>
      </c>
      <c r="F1107" s="993">
        <v>592</v>
      </c>
    </row>
    <row r="1108" spans="5:6">
      <c r="E1108" s="993" t="s">
        <v>1242</v>
      </c>
      <c r="F1108" s="993">
        <v>386</v>
      </c>
    </row>
    <row r="1109" spans="5:6">
      <c r="E1109" s="993" t="s">
        <v>1243</v>
      </c>
      <c r="F1109" s="993">
        <v>4015</v>
      </c>
    </row>
    <row r="1110" spans="5:6">
      <c r="E1110" s="993" t="s">
        <v>1244</v>
      </c>
      <c r="F1110" s="993">
        <v>4016</v>
      </c>
    </row>
    <row r="1111" spans="5:6">
      <c r="E1111" s="993" t="s">
        <v>1245</v>
      </c>
      <c r="F1111" s="993">
        <v>448</v>
      </c>
    </row>
    <row r="1112" spans="5:6">
      <c r="E1112" s="993" t="s">
        <v>1246</v>
      </c>
      <c r="F1112" s="993">
        <v>1066</v>
      </c>
    </row>
    <row r="1113" spans="5:6">
      <c r="E1113" s="993" t="s">
        <v>1247</v>
      </c>
      <c r="F1113" s="993">
        <v>418</v>
      </c>
    </row>
    <row r="1114" spans="5:6">
      <c r="E1114" s="993" t="s">
        <v>1248</v>
      </c>
      <c r="F1114" s="993">
        <v>588</v>
      </c>
    </row>
    <row r="1115" spans="5:6">
      <c r="E1115" s="993" t="s">
        <v>1249</v>
      </c>
      <c r="F1115" s="993">
        <v>685</v>
      </c>
    </row>
    <row r="1116" spans="5:6">
      <c r="E1116" s="993" t="s">
        <v>1250</v>
      </c>
      <c r="F1116" s="993">
        <v>9800</v>
      </c>
    </row>
    <row r="1117" spans="5:6">
      <c r="E1117" s="993" t="s">
        <v>1251</v>
      </c>
      <c r="F1117" s="993">
        <v>1326</v>
      </c>
    </row>
    <row r="1118" spans="5:6">
      <c r="E1118" s="993" t="s">
        <v>1252</v>
      </c>
      <c r="F1118" s="993">
        <v>944</v>
      </c>
    </row>
    <row r="1119" spans="5:6">
      <c r="E1119" s="993" t="s">
        <v>1253</v>
      </c>
      <c r="F1119" s="993">
        <v>483</v>
      </c>
    </row>
    <row r="1120" spans="5:6">
      <c r="E1120" s="993" t="s">
        <v>1254</v>
      </c>
      <c r="F1120" s="993">
        <v>389</v>
      </c>
    </row>
    <row r="1121" spans="5:6">
      <c r="E1121" s="993" t="s">
        <v>1255</v>
      </c>
      <c r="F1121" s="993">
        <v>234</v>
      </c>
    </row>
    <row r="1122" spans="5:6">
      <c r="E1122" s="993" t="s">
        <v>1256</v>
      </c>
      <c r="F1122" s="993">
        <v>589</v>
      </c>
    </row>
    <row r="1123" spans="5:6">
      <c r="E1123" s="993" t="s">
        <v>1257</v>
      </c>
      <c r="F1123" s="993">
        <v>864</v>
      </c>
    </row>
    <row r="1124" spans="5:6">
      <c r="E1124" s="993" t="s">
        <v>1258</v>
      </c>
      <c r="F1124" s="993">
        <v>3612</v>
      </c>
    </row>
    <row r="1125" spans="5:6">
      <c r="E1125" s="993" t="s">
        <v>1259</v>
      </c>
      <c r="F1125" s="993">
        <v>823</v>
      </c>
    </row>
    <row r="1126" spans="5:6">
      <c r="E1126" s="993" t="s">
        <v>1260</v>
      </c>
      <c r="F1126" s="993">
        <v>1191</v>
      </c>
    </row>
    <row r="1127" spans="5:6">
      <c r="E1127" s="993" t="s">
        <v>1261</v>
      </c>
      <c r="F1127" s="993">
        <v>1986</v>
      </c>
    </row>
    <row r="1128" spans="5:6">
      <c r="E1128" s="993" t="s">
        <v>1262</v>
      </c>
      <c r="F1128" s="993">
        <v>428</v>
      </c>
    </row>
    <row r="1129" spans="5:6">
      <c r="E1129" s="993" t="s">
        <v>1263</v>
      </c>
      <c r="F1129" s="993">
        <v>2060</v>
      </c>
    </row>
    <row r="1130" spans="5:6">
      <c r="E1130" s="993" t="s">
        <v>1264</v>
      </c>
      <c r="F1130" s="993">
        <v>3710</v>
      </c>
    </row>
    <row r="1131" spans="5:6">
      <c r="E1131" s="993" t="s">
        <v>1265</v>
      </c>
      <c r="F1131" s="993">
        <v>746</v>
      </c>
    </row>
    <row r="1132" spans="5:6">
      <c r="E1132" s="993" t="s">
        <v>1266</v>
      </c>
      <c r="F1132" s="993">
        <v>1983</v>
      </c>
    </row>
    <row r="1133" spans="5:6">
      <c r="E1133" s="993" t="s">
        <v>1267</v>
      </c>
      <c r="F1133" s="993">
        <v>1983</v>
      </c>
    </row>
    <row r="1134" spans="5:6">
      <c r="E1134" s="993" t="s">
        <v>1268</v>
      </c>
      <c r="F1134" s="993">
        <v>1902</v>
      </c>
    </row>
    <row r="1135" spans="5:6">
      <c r="E1135" s="993" t="s">
        <v>1269</v>
      </c>
      <c r="F1135" s="993">
        <v>667</v>
      </c>
    </row>
    <row r="1136" spans="5:6">
      <c r="E1136" s="993" t="s">
        <v>1270</v>
      </c>
      <c r="F1136" s="993">
        <v>141</v>
      </c>
    </row>
    <row r="1137" spans="5:6">
      <c r="E1137" s="993" t="s">
        <v>1271</v>
      </c>
      <c r="F1137" s="993">
        <v>617</v>
      </c>
    </row>
    <row r="1138" spans="5:6">
      <c r="E1138" s="993" t="s">
        <v>1272</v>
      </c>
      <c r="F1138" s="993">
        <v>3654</v>
      </c>
    </row>
    <row r="1139" spans="5:6">
      <c r="E1139" s="993" t="s">
        <v>1273</v>
      </c>
      <c r="F1139" s="993">
        <v>1972</v>
      </c>
    </row>
    <row r="1140" spans="5:6">
      <c r="E1140" s="993" t="s">
        <v>1274</v>
      </c>
      <c r="F1140" s="993">
        <v>2038</v>
      </c>
    </row>
    <row r="1141" spans="5:6">
      <c r="E1141" s="993" t="s">
        <v>1275</v>
      </c>
      <c r="F1141" s="993">
        <v>1323</v>
      </c>
    </row>
    <row r="1142" spans="5:6">
      <c r="E1142" s="993" t="s">
        <v>1276</v>
      </c>
      <c r="F1142" s="993">
        <v>1319</v>
      </c>
    </row>
    <row r="1143" spans="5:6">
      <c r="E1143" s="993" t="s">
        <v>1277</v>
      </c>
      <c r="F1143" s="993">
        <v>6200</v>
      </c>
    </row>
    <row r="1144" spans="5:6">
      <c r="E1144" s="993" t="s">
        <v>1278</v>
      </c>
      <c r="F1144" s="993">
        <v>3794</v>
      </c>
    </row>
    <row r="1145" spans="5:6">
      <c r="E1145" s="993" t="s">
        <v>1279</v>
      </c>
      <c r="F1145" s="993">
        <v>33</v>
      </c>
    </row>
    <row r="1146" spans="5:6">
      <c r="E1146" s="993" t="s">
        <v>1280</v>
      </c>
      <c r="F1146" s="993">
        <v>872</v>
      </c>
    </row>
    <row r="1147" spans="5:6">
      <c r="E1147" s="993" t="s">
        <v>1281</v>
      </c>
      <c r="F1147" s="993">
        <v>379</v>
      </c>
    </row>
    <row r="1148" spans="5:6">
      <c r="E1148" s="993" t="s">
        <v>1282</v>
      </c>
      <c r="F1148" s="993">
        <v>853</v>
      </c>
    </row>
    <row r="1149" spans="5:6">
      <c r="E1149" s="993" t="s">
        <v>1283</v>
      </c>
      <c r="F1149" s="993">
        <v>352</v>
      </c>
    </row>
    <row r="1150" spans="5:6">
      <c r="E1150" s="993" t="s">
        <v>1284</v>
      </c>
      <c r="F1150" s="993">
        <v>424</v>
      </c>
    </row>
    <row r="1151" spans="5:6">
      <c r="E1151" s="993" t="s">
        <v>1285</v>
      </c>
      <c r="F1151" s="993">
        <v>86</v>
      </c>
    </row>
    <row r="1152" spans="5:6">
      <c r="E1152" s="993" t="s">
        <v>1286</v>
      </c>
      <c r="F1152" s="993">
        <v>3763</v>
      </c>
    </row>
    <row r="1153" spans="5:6">
      <c r="E1153" s="993" t="s">
        <v>1287</v>
      </c>
      <c r="F1153" s="993">
        <v>683</v>
      </c>
    </row>
    <row r="1154" spans="5:6">
      <c r="E1154" s="993" t="s">
        <v>1288</v>
      </c>
      <c r="F1154" s="993">
        <v>2014</v>
      </c>
    </row>
    <row r="1155" spans="5:6">
      <c r="E1155" s="993" t="s">
        <v>1289</v>
      </c>
      <c r="F1155" s="993">
        <v>3644</v>
      </c>
    </row>
    <row r="1156" spans="5:6">
      <c r="E1156" s="993" t="s">
        <v>1290</v>
      </c>
      <c r="F1156" s="993">
        <v>9644</v>
      </c>
    </row>
    <row r="1157" spans="5:6">
      <c r="E1157" s="993" t="s">
        <v>1291</v>
      </c>
      <c r="F1157" s="993">
        <v>1344</v>
      </c>
    </row>
    <row r="1158" spans="5:6">
      <c r="E1158" s="993" t="s">
        <v>1292</v>
      </c>
      <c r="F1158" s="993">
        <v>1293</v>
      </c>
    </row>
    <row r="1159" spans="5:6">
      <c r="E1159" s="993" t="s">
        <v>1293</v>
      </c>
      <c r="F1159" s="993">
        <v>1288</v>
      </c>
    </row>
    <row r="1160" spans="5:6">
      <c r="E1160" s="993" t="s">
        <v>1294</v>
      </c>
      <c r="F1160" s="993">
        <v>147</v>
      </c>
    </row>
    <row r="1161" spans="5:6">
      <c r="E1161" s="993" t="s">
        <v>1295</v>
      </c>
      <c r="F1161" s="993">
        <v>870</v>
      </c>
    </row>
    <row r="1162" spans="5:6">
      <c r="E1162" s="993" t="s">
        <v>1296</v>
      </c>
      <c r="F1162" s="993">
        <v>3730</v>
      </c>
    </row>
    <row r="1163" spans="5:6">
      <c r="E1163" s="993" t="s">
        <v>1297</v>
      </c>
      <c r="F1163" s="993">
        <v>9730</v>
      </c>
    </row>
    <row r="1164" spans="5:6">
      <c r="E1164" s="993" t="s">
        <v>1298</v>
      </c>
      <c r="F1164" s="993">
        <v>2018</v>
      </c>
    </row>
    <row r="1165" spans="5:6">
      <c r="E1165" s="993" t="s">
        <v>1299</v>
      </c>
      <c r="F1165" s="993">
        <v>173</v>
      </c>
    </row>
    <row r="1166" spans="5:6">
      <c r="E1166" s="993" t="s">
        <v>1300</v>
      </c>
      <c r="F1166" s="993">
        <v>207</v>
      </c>
    </row>
    <row r="1167" spans="5:6">
      <c r="E1167" s="993" t="s">
        <v>1301</v>
      </c>
      <c r="F1167" s="993">
        <v>4021</v>
      </c>
    </row>
    <row r="1168" spans="5:6">
      <c r="E1168" s="993" t="s">
        <v>1302</v>
      </c>
      <c r="F1168" s="993">
        <v>787</v>
      </c>
    </row>
    <row r="1169" spans="5:6">
      <c r="E1169" s="993" t="s">
        <v>1303</v>
      </c>
      <c r="F1169" s="993">
        <v>919</v>
      </c>
    </row>
    <row r="1170" spans="5:6">
      <c r="E1170" s="993" t="s">
        <v>1304</v>
      </c>
      <c r="F1170" s="993">
        <v>802</v>
      </c>
    </row>
    <row r="1171" spans="5:6">
      <c r="E1171" s="993" t="s">
        <v>1305</v>
      </c>
      <c r="F1171" s="993">
        <v>360</v>
      </c>
    </row>
    <row r="1172" spans="5:6">
      <c r="E1172" s="993" t="s">
        <v>1306</v>
      </c>
      <c r="F1172" s="993">
        <v>703</v>
      </c>
    </row>
    <row r="1173" spans="5:6">
      <c r="E1173" s="993" t="s">
        <v>1307</v>
      </c>
      <c r="F1173" s="993">
        <v>681</v>
      </c>
    </row>
    <row r="1174" spans="5:6">
      <c r="E1174" s="993" t="s">
        <v>1308</v>
      </c>
      <c r="F1174" s="993">
        <v>566</v>
      </c>
    </row>
    <row r="1175" spans="5:6">
      <c r="E1175" s="993" t="s">
        <v>1309</v>
      </c>
      <c r="F1175" s="993">
        <v>1077</v>
      </c>
    </row>
    <row r="1176" spans="5:6">
      <c r="E1176" s="993" t="s">
        <v>1310</v>
      </c>
      <c r="F1176" s="993">
        <v>793</v>
      </c>
    </row>
    <row r="1177" spans="5:6">
      <c r="E1177" s="993" t="s">
        <v>1311</v>
      </c>
      <c r="F1177" s="993">
        <v>6300</v>
      </c>
    </row>
    <row r="1178" spans="5:6">
      <c r="E1178" s="993" t="s">
        <v>1312</v>
      </c>
      <c r="F1178" s="993">
        <v>342</v>
      </c>
    </row>
    <row r="1179" spans="5:6">
      <c r="E1179" s="993" t="s">
        <v>1313</v>
      </c>
      <c r="F1179" s="993">
        <v>133</v>
      </c>
    </row>
    <row r="1180" spans="5:6">
      <c r="E1180" s="993" t="s">
        <v>1314</v>
      </c>
      <c r="F1180" s="993">
        <v>196</v>
      </c>
    </row>
    <row r="1181" spans="5:6">
      <c r="E1181" s="993" t="s">
        <v>1315</v>
      </c>
      <c r="F1181" s="993">
        <v>35</v>
      </c>
    </row>
    <row r="1182" spans="5:6">
      <c r="E1182" s="993" t="s">
        <v>1316</v>
      </c>
      <c r="F1182" s="993">
        <v>1292</v>
      </c>
    </row>
    <row r="1183" spans="5:6">
      <c r="E1183" s="993" t="s">
        <v>1317</v>
      </c>
      <c r="F1183" s="993">
        <v>1292</v>
      </c>
    </row>
    <row r="1184" spans="5:6">
      <c r="E1184" s="993" t="s">
        <v>1318</v>
      </c>
      <c r="F1184" s="993">
        <v>145</v>
      </c>
    </row>
    <row r="1185" spans="5:6">
      <c r="E1185" s="993" t="s">
        <v>1319</v>
      </c>
      <c r="F1185" s="993">
        <v>442</v>
      </c>
    </row>
    <row r="1186" spans="5:6">
      <c r="E1186" s="993" t="s">
        <v>1320</v>
      </c>
      <c r="F1186" s="993">
        <v>2550</v>
      </c>
    </row>
    <row r="1187" spans="5:6">
      <c r="E1187" s="993" t="s">
        <v>1321</v>
      </c>
      <c r="F1187" s="993">
        <v>485</v>
      </c>
    </row>
    <row r="1188" spans="5:6">
      <c r="E1188" s="993" t="s">
        <v>1322</v>
      </c>
      <c r="F1188" s="993">
        <v>9485</v>
      </c>
    </row>
    <row r="1189" spans="5:6">
      <c r="E1189" s="993" t="s">
        <v>1323</v>
      </c>
      <c r="F1189" s="993">
        <v>852</v>
      </c>
    </row>
    <row r="1190" spans="5:6">
      <c r="E1190" s="993" t="s">
        <v>1324</v>
      </c>
      <c r="F1190" s="993">
        <v>755</v>
      </c>
    </row>
    <row r="1191" spans="5:6">
      <c r="E1191" s="993" t="s">
        <v>1325</v>
      </c>
      <c r="F1191" s="993">
        <v>9755</v>
      </c>
    </row>
    <row r="1192" spans="5:6">
      <c r="E1192" s="993" t="s">
        <v>1326</v>
      </c>
      <c r="F1192" s="993">
        <v>1219</v>
      </c>
    </row>
    <row r="1193" spans="5:6">
      <c r="E1193" s="993" t="s">
        <v>1327</v>
      </c>
      <c r="F1193" s="993">
        <v>457</v>
      </c>
    </row>
    <row r="1194" spans="5:6">
      <c r="E1194" s="993" t="s">
        <v>1328</v>
      </c>
      <c r="F1194" s="993">
        <v>9457</v>
      </c>
    </row>
    <row r="1195" spans="5:6">
      <c r="E1195" s="993" t="s">
        <v>1329</v>
      </c>
      <c r="F1195" s="993">
        <v>370</v>
      </c>
    </row>
    <row r="1196" spans="5:6">
      <c r="E1196" s="993" t="s">
        <v>1330</v>
      </c>
      <c r="F1196" s="993">
        <v>706</v>
      </c>
    </row>
    <row r="1197" spans="5:6">
      <c r="E1197" s="993" t="s">
        <v>1331</v>
      </c>
      <c r="F1197" s="993">
        <v>1043</v>
      </c>
    </row>
    <row r="1198" spans="5:6">
      <c r="E1198" s="993" t="s">
        <v>1332</v>
      </c>
      <c r="F1198" s="993">
        <v>1204</v>
      </c>
    </row>
    <row r="1199" spans="5:6">
      <c r="E1199" s="993" t="s">
        <v>1333</v>
      </c>
      <c r="F1199" s="993">
        <v>736</v>
      </c>
    </row>
    <row r="1200" spans="5:6">
      <c r="E1200" s="993" t="s">
        <v>1334</v>
      </c>
      <c r="F1200" s="993">
        <v>262</v>
      </c>
    </row>
    <row r="1201" spans="5:6">
      <c r="E1201" s="993" t="s">
        <v>1335</v>
      </c>
      <c r="F1201" s="993">
        <v>92</v>
      </c>
    </row>
    <row r="1202" spans="5:6">
      <c r="E1202" s="993" t="s">
        <v>1336</v>
      </c>
      <c r="F1202" s="993">
        <v>1206</v>
      </c>
    </row>
    <row r="1203" spans="5:6">
      <c r="E1203" s="993" t="s">
        <v>1337</v>
      </c>
      <c r="F1203" s="993">
        <v>3613</v>
      </c>
    </row>
    <row r="1204" spans="5:6">
      <c r="E1204" s="993" t="s">
        <v>1338</v>
      </c>
      <c r="F1204" s="993">
        <v>393</v>
      </c>
    </row>
    <row r="1205" spans="5:6">
      <c r="E1205" s="993" t="s">
        <v>1339</v>
      </c>
      <c r="F1205" s="993">
        <v>1829</v>
      </c>
    </row>
    <row r="1206" spans="5:6">
      <c r="E1206" s="993" t="s">
        <v>1340</v>
      </c>
      <c r="F1206" s="993">
        <v>627</v>
      </c>
    </row>
    <row r="1207" spans="5:6">
      <c r="E1207" s="993" t="s">
        <v>1341</v>
      </c>
      <c r="F1207" s="993">
        <v>3606</v>
      </c>
    </row>
    <row r="1208" spans="5:6">
      <c r="E1208" s="993" t="s">
        <v>1342</v>
      </c>
      <c r="F1208" s="993">
        <v>346</v>
      </c>
    </row>
    <row r="1209" spans="5:6">
      <c r="E1209" s="993" t="s">
        <v>1343</v>
      </c>
      <c r="F1209" s="993">
        <v>1855</v>
      </c>
    </row>
    <row r="1210" spans="5:6">
      <c r="E1210" s="993" t="s">
        <v>1344</v>
      </c>
      <c r="F1210" s="993">
        <v>369</v>
      </c>
    </row>
    <row r="1211" spans="5:6">
      <c r="E1211" s="993" t="s">
        <v>1345</v>
      </c>
      <c r="F1211" s="993">
        <v>745</v>
      </c>
    </row>
    <row r="1212" spans="5:6">
      <c r="E1212" s="993" t="s">
        <v>1346</v>
      </c>
      <c r="F1212" s="993">
        <v>1072</v>
      </c>
    </row>
    <row r="1213" spans="5:6">
      <c r="E1213" s="993" t="s">
        <v>1347</v>
      </c>
      <c r="F1213" s="993">
        <v>225</v>
      </c>
    </row>
    <row r="1214" spans="5:6">
      <c r="E1214" s="993" t="s">
        <v>1348</v>
      </c>
      <c r="F1214" s="993">
        <v>239</v>
      </c>
    </row>
    <row r="1215" spans="5:6">
      <c r="E1215" s="993" t="s">
        <v>1349</v>
      </c>
      <c r="F1215" s="993">
        <v>734</v>
      </c>
    </row>
    <row r="1216" spans="5:6">
      <c r="E1216" s="993" t="s">
        <v>1350</v>
      </c>
      <c r="F1216" s="993">
        <v>166</v>
      </c>
    </row>
    <row r="1217" spans="5:6">
      <c r="E1217" s="993" t="s">
        <v>1351</v>
      </c>
      <c r="F1217" s="993">
        <v>1274</v>
      </c>
    </row>
    <row r="1218" spans="5:6">
      <c r="E1218" s="993" t="s">
        <v>1352</v>
      </c>
      <c r="F1218" s="993">
        <v>311</v>
      </c>
    </row>
    <row r="1219" spans="5:6">
      <c r="E1219" s="993" t="s">
        <v>1353</v>
      </c>
      <c r="F1219" s="993">
        <v>144</v>
      </c>
    </row>
    <row r="1220" spans="5:6">
      <c r="E1220" s="993" t="s">
        <v>1354</v>
      </c>
      <c r="F1220" s="993">
        <v>72</v>
      </c>
    </row>
    <row r="1221" spans="5:6">
      <c r="E1221" s="993" t="s">
        <v>1355</v>
      </c>
      <c r="F1221" s="993">
        <v>976</v>
      </c>
    </row>
    <row r="1222" spans="5:6">
      <c r="E1222" s="993" t="s">
        <v>1356</v>
      </c>
      <c r="F1222" s="993">
        <v>976</v>
      </c>
    </row>
    <row r="1223" spans="5:6">
      <c r="E1223" s="993" t="s">
        <v>1357</v>
      </c>
      <c r="F1223" s="993">
        <v>262</v>
      </c>
    </row>
    <row r="1224" spans="5:6">
      <c r="E1224" s="993" t="s">
        <v>1358</v>
      </c>
      <c r="F1224" s="993">
        <v>836</v>
      </c>
    </row>
    <row r="1225" spans="5:6">
      <c r="E1225" s="993" t="s">
        <v>1359</v>
      </c>
      <c r="F1225" s="993">
        <v>549</v>
      </c>
    </row>
    <row r="1226" spans="5:6">
      <c r="E1226" s="993" t="s">
        <v>1360</v>
      </c>
      <c r="F1226" s="993">
        <v>1103</v>
      </c>
    </row>
    <row r="1227" spans="5:6">
      <c r="E1227" s="993" t="s">
        <v>1361</v>
      </c>
      <c r="F1227" s="993">
        <v>862</v>
      </c>
    </row>
    <row r="1228" spans="5:6">
      <c r="E1228" s="993" t="s">
        <v>1362</v>
      </c>
      <c r="F1228" s="993">
        <v>218</v>
      </c>
    </row>
    <row r="1229" spans="5:6">
      <c r="E1229" s="993" t="s">
        <v>1363</v>
      </c>
      <c r="F1229" s="993">
        <v>229</v>
      </c>
    </row>
    <row r="1230" spans="5:6">
      <c r="E1230" s="993" t="s">
        <v>1364</v>
      </c>
      <c r="F1230" s="993">
        <v>863</v>
      </c>
    </row>
    <row r="1231" spans="5:6">
      <c r="E1231" s="993" t="s">
        <v>1365</v>
      </c>
      <c r="F1231" s="993">
        <v>541</v>
      </c>
    </row>
    <row r="1232" spans="5:6">
      <c r="E1232" s="993" t="s">
        <v>1366</v>
      </c>
      <c r="F1232" s="993">
        <v>9961</v>
      </c>
    </row>
    <row r="1233" spans="5:6">
      <c r="E1233" s="993" t="s">
        <v>1367</v>
      </c>
      <c r="F1233" s="993">
        <v>842</v>
      </c>
    </row>
    <row r="1234" spans="5:6">
      <c r="E1234" s="993" t="s">
        <v>1368</v>
      </c>
      <c r="F1234" s="993">
        <v>463</v>
      </c>
    </row>
    <row r="1235" spans="5:6">
      <c r="E1235" s="993" t="s">
        <v>1369</v>
      </c>
      <c r="F1235" s="993">
        <v>39</v>
      </c>
    </row>
    <row r="1236" spans="5:6">
      <c r="E1236" s="993" t="s">
        <v>1370</v>
      </c>
      <c r="F1236" s="993">
        <v>1129</v>
      </c>
    </row>
    <row r="1237" spans="5:6">
      <c r="E1237" s="993" t="s">
        <v>1371</v>
      </c>
      <c r="F1237" s="993">
        <v>1219</v>
      </c>
    </row>
    <row r="1238" spans="5:6">
      <c r="E1238" s="993" t="s">
        <v>1372</v>
      </c>
      <c r="F1238" s="993">
        <v>1873</v>
      </c>
    </row>
    <row r="1239" spans="5:6">
      <c r="E1239" s="993" t="s">
        <v>1373</v>
      </c>
      <c r="F1239" s="993">
        <v>487</v>
      </c>
    </row>
    <row r="1240" spans="5:6">
      <c r="E1240" s="993" t="s">
        <v>1374</v>
      </c>
      <c r="F1240" s="993">
        <v>4022</v>
      </c>
    </row>
    <row r="1241" spans="5:6">
      <c r="E1241" s="993" t="s">
        <v>1375</v>
      </c>
      <c r="F1241" s="993">
        <v>305</v>
      </c>
    </row>
    <row r="1242" spans="5:6">
      <c r="E1242" s="993" t="s">
        <v>1376</v>
      </c>
      <c r="F1242" s="993">
        <v>574</v>
      </c>
    </row>
    <row r="1243" spans="5:6">
      <c r="E1243" s="993" t="s">
        <v>1377</v>
      </c>
      <c r="F1243" s="993">
        <v>628</v>
      </c>
    </row>
    <row r="1244" spans="5:6">
      <c r="E1244" s="993" t="s">
        <v>1378</v>
      </c>
      <c r="F1244" s="993">
        <v>340</v>
      </c>
    </row>
    <row r="1245" spans="5:6">
      <c r="E1245" s="993" t="s">
        <v>1379</v>
      </c>
      <c r="F1245" s="993">
        <v>340</v>
      </c>
    </row>
    <row r="1246" spans="5:6">
      <c r="E1246" s="993" t="s">
        <v>1380</v>
      </c>
      <c r="F1246" s="993">
        <v>1206</v>
      </c>
    </row>
    <row r="1247" spans="5:6">
      <c r="E1247" s="993" t="s">
        <v>1380</v>
      </c>
      <c r="F1247" s="993">
        <v>340</v>
      </c>
    </row>
    <row r="1248" spans="5:6">
      <c r="E1248" s="993" t="s">
        <v>1381</v>
      </c>
      <c r="F1248" s="993">
        <v>9494</v>
      </c>
    </row>
    <row r="1249" spans="5:6">
      <c r="E1249" s="993" t="s">
        <v>1382</v>
      </c>
      <c r="F1249" s="993">
        <v>494</v>
      </c>
    </row>
    <row r="1250" spans="5:6">
      <c r="E1250" s="993" t="s">
        <v>1383</v>
      </c>
      <c r="F1250" s="993">
        <v>146</v>
      </c>
    </row>
    <row r="1251" spans="5:6">
      <c r="E1251" s="993" t="s">
        <v>1384</v>
      </c>
      <c r="F1251" s="993">
        <v>489</v>
      </c>
    </row>
    <row r="1252" spans="5:6">
      <c r="E1252" s="993" t="s">
        <v>1385</v>
      </c>
      <c r="F1252" s="993">
        <v>489</v>
      </c>
    </row>
    <row r="1253" spans="5:6">
      <c r="E1253" s="993" t="s">
        <v>1386</v>
      </c>
      <c r="F1253" s="993">
        <v>849</v>
      </c>
    </row>
    <row r="1254" spans="5:6">
      <c r="E1254" s="993" t="s">
        <v>1387</v>
      </c>
      <c r="F1254" s="993">
        <v>9849</v>
      </c>
    </row>
    <row r="1255" spans="5:6">
      <c r="E1255" s="993" t="s">
        <v>1388</v>
      </c>
      <c r="F1255" s="993">
        <v>407</v>
      </c>
    </row>
    <row r="1256" spans="5:6">
      <c r="E1256" s="993" t="s">
        <v>1389</v>
      </c>
      <c r="F1256" s="993">
        <v>62</v>
      </c>
    </row>
    <row r="1257" spans="5:6">
      <c r="E1257" s="993" t="s">
        <v>1390</v>
      </c>
      <c r="F1257" s="993">
        <v>79</v>
      </c>
    </row>
    <row r="1258" spans="5:6">
      <c r="E1258" s="993" t="s">
        <v>1391</v>
      </c>
      <c r="F1258" s="993">
        <v>1067</v>
      </c>
    </row>
    <row r="1259" spans="5:6">
      <c r="E1259" s="993" t="s">
        <v>1392</v>
      </c>
      <c r="F1259" s="993">
        <v>3747</v>
      </c>
    </row>
    <row r="1260" spans="5:6">
      <c r="E1260" s="993" t="s">
        <v>1393</v>
      </c>
      <c r="F1260" s="993">
        <v>738</v>
      </c>
    </row>
    <row r="1261" spans="5:6">
      <c r="E1261" s="993" t="s">
        <v>1394</v>
      </c>
      <c r="F1261" s="993">
        <v>336</v>
      </c>
    </row>
    <row r="1262" spans="5:6">
      <c r="E1262" s="993" t="s">
        <v>1395</v>
      </c>
      <c r="F1262" s="993">
        <v>475</v>
      </c>
    </row>
    <row r="1263" spans="5:6">
      <c r="E1263" s="993" t="s">
        <v>1396</v>
      </c>
      <c r="F1263" s="993">
        <v>492</v>
      </c>
    </row>
    <row r="1264" spans="5:6">
      <c r="E1264" s="993" t="s">
        <v>1397</v>
      </c>
      <c r="F1264" s="993">
        <v>2200</v>
      </c>
    </row>
    <row r="1265" spans="5:6">
      <c r="E1265" s="993" t="s">
        <v>1398</v>
      </c>
      <c r="F1265" s="993">
        <v>2201</v>
      </c>
    </row>
    <row r="1266" spans="5:6">
      <c r="E1266" s="993" t="s">
        <v>1399</v>
      </c>
      <c r="F1266" s="993">
        <v>490</v>
      </c>
    </row>
    <row r="1267" spans="5:6">
      <c r="E1267" s="993" t="s">
        <v>1400</v>
      </c>
      <c r="F1267" s="993">
        <v>490</v>
      </c>
    </row>
    <row r="1268" spans="5:6">
      <c r="E1268" s="993" t="s">
        <v>1401</v>
      </c>
      <c r="F1268" s="993">
        <v>492</v>
      </c>
    </row>
    <row r="1269" spans="5:6">
      <c r="E1269" s="993" t="s">
        <v>1402</v>
      </c>
      <c r="F1269" s="993">
        <v>9492</v>
      </c>
    </row>
    <row r="1270" spans="5:6">
      <c r="E1270" s="993" t="s">
        <v>1403</v>
      </c>
      <c r="F1270" s="993">
        <v>2063</v>
      </c>
    </row>
    <row r="1271" spans="5:6">
      <c r="E1271" s="993" t="s">
        <v>1404</v>
      </c>
      <c r="F1271" s="993">
        <v>300</v>
      </c>
    </row>
    <row r="1272" spans="5:6">
      <c r="E1272" s="993" t="s">
        <v>1405</v>
      </c>
      <c r="F1272" s="993">
        <v>300</v>
      </c>
    </row>
    <row r="1273" spans="5:6">
      <c r="E1273" s="993" t="s">
        <v>1406</v>
      </c>
      <c r="F1273" s="993">
        <v>431</v>
      </c>
    </row>
    <row r="1274" spans="5:6">
      <c r="E1274" s="993" t="s">
        <v>1407</v>
      </c>
      <c r="F1274" s="993">
        <v>9431</v>
      </c>
    </row>
    <row r="1275" spans="5:6">
      <c r="E1275" s="993" t="s">
        <v>1408</v>
      </c>
      <c r="F1275" s="993">
        <v>1317</v>
      </c>
    </row>
    <row r="1276" spans="5:6">
      <c r="E1276" s="993" t="s">
        <v>1409</v>
      </c>
      <c r="F1276" s="993">
        <v>303</v>
      </c>
    </row>
    <row r="1277" spans="5:6">
      <c r="E1277" s="993" t="s">
        <v>1410</v>
      </c>
      <c r="F1277" s="993">
        <v>302</v>
      </c>
    </row>
    <row r="1278" spans="5:6">
      <c r="E1278" s="993" t="s">
        <v>1411</v>
      </c>
      <c r="F1278" s="993">
        <v>1241</v>
      </c>
    </row>
    <row r="1279" spans="5:6">
      <c r="E1279" s="993" t="s">
        <v>1412</v>
      </c>
      <c r="F1279" s="993">
        <v>9349</v>
      </c>
    </row>
    <row r="1280" spans="5:6">
      <c r="E1280" s="993" t="s">
        <v>1413</v>
      </c>
      <c r="F1280" s="993">
        <v>702</v>
      </c>
    </row>
    <row r="1281" spans="5:6">
      <c r="E1281" s="993" t="s">
        <v>1414</v>
      </c>
      <c r="F1281" s="993">
        <v>675</v>
      </c>
    </row>
    <row r="1282" spans="5:6">
      <c r="E1282" s="993" t="s">
        <v>1415</v>
      </c>
      <c r="F1282" s="993">
        <v>356</v>
      </c>
    </row>
    <row r="1283" spans="5:6">
      <c r="E1283" s="993" t="s">
        <v>1416</v>
      </c>
      <c r="F1283" s="993">
        <v>191</v>
      </c>
    </row>
    <row r="1284" spans="5:6">
      <c r="E1284" s="993" t="s">
        <v>1417</v>
      </c>
      <c r="F1284" s="993">
        <v>1169</v>
      </c>
    </row>
    <row r="1285" spans="5:6">
      <c r="E1285" s="993" t="s">
        <v>1418</v>
      </c>
      <c r="F1285" s="993">
        <v>9700</v>
      </c>
    </row>
    <row r="1286" spans="5:6">
      <c r="E1286" s="993" t="s">
        <v>1419</v>
      </c>
      <c r="F1286" s="993">
        <v>726</v>
      </c>
    </row>
    <row r="1287" spans="5:6">
      <c r="E1287" s="993" t="s">
        <v>1420</v>
      </c>
      <c r="F1287" s="993">
        <v>1322</v>
      </c>
    </row>
    <row r="1288" spans="5:6">
      <c r="E1288" s="993" t="s">
        <v>1421</v>
      </c>
      <c r="F1288" s="993">
        <v>1169</v>
      </c>
    </row>
    <row r="1289" spans="5:6">
      <c r="E1289" s="993" t="s">
        <v>1422</v>
      </c>
      <c r="F1289" s="993">
        <v>956</v>
      </c>
    </row>
    <row r="1290" spans="5:6">
      <c r="E1290" s="993" t="s">
        <v>1423</v>
      </c>
      <c r="F1290" s="993">
        <v>1186</v>
      </c>
    </row>
    <row r="1291" spans="5:6">
      <c r="E1291" s="993" t="s">
        <v>1424</v>
      </c>
      <c r="F1291" s="993">
        <v>250</v>
      </c>
    </row>
    <row r="1292" spans="5:6">
      <c r="E1292" s="993" t="s">
        <v>1425</v>
      </c>
      <c r="F1292" s="993">
        <v>307</v>
      </c>
    </row>
    <row r="1293" spans="5:6">
      <c r="E1293" s="993" t="s">
        <v>1426</v>
      </c>
      <c r="F1293" s="993">
        <v>956</v>
      </c>
    </row>
    <row r="1294" spans="5:6">
      <c r="E1294" s="993" t="s">
        <v>1427</v>
      </c>
      <c r="F1294" s="993">
        <v>434</v>
      </c>
    </row>
    <row r="1295" spans="5:6">
      <c r="E1295" s="993" t="s">
        <v>1428</v>
      </c>
      <c r="F1295" s="993">
        <v>684</v>
      </c>
    </row>
    <row r="1296" spans="5:6">
      <c r="E1296" s="993" t="s">
        <v>1429</v>
      </c>
      <c r="F1296" s="993">
        <v>1208</v>
      </c>
    </row>
    <row r="1297" spans="5:6">
      <c r="E1297" s="993" t="s">
        <v>1430</v>
      </c>
      <c r="F1297" s="993">
        <v>377</v>
      </c>
    </row>
    <row r="1298" spans="5:6">
      <c r="E1298" s="993" t="s">
        <v>1431</v>
      </c>
      <c r="F1298" s="993">
        <v>677</v>
      </c>
    </row>
    <row r="1299" spans="5:6">
      <c r="E1299" s="993" t="s">
        <v>1432</v>
      </c>
      <c r="F1299" s="993">
        <v>423</v>
      </c>
    </row>
    <row r="1300" spans="5:6">
      <c r="E1300" s="993" t="s">
        <v>1433</v>
      </c>
      <c r="F1300" s="993">
        <v>3769</v>
      </c>
    </row>
    <row r="1301" spans="5:6">
      <c r="E1301" s="993" t="s">
        <v>1434</v>
      </c>
      <c r="F1301" s="993">
        <v>9769</v>
      </c>
    </row>
    <row r="1302" spans="5:6">
      <c r="E1302" s="993" t="s">
        <v>1435</v>
      </c>
      <c r="F1302" s="993">
        <v>3603</v>
      </c>
    </row>
    <row r="1303" spans="5:6">
      <c r="E1303" s="993" t="s">
        <v>1436</v>
      </c>
      <c r="F1303" s="993">
        <v>9603</v>
      </c>
    </row>
    <row r="1304" spans="5:6">
      <c r="E1304" s="993" t="s">
        <v>1437</v>
      </c>
      <c r="F1304" s="993">
        <v>1462</v>
      </c>
    </row>
    <row r="1305" spans="5:6">
      <c r="E1305" s="993" t="s">
        <v>1438</v>
      </c>
      <c r="F1305" s="993">
        <v>1261</v>
      </c>
    </row>
    <row r="1306" spans="5:6">
      <c r="E1306" s="993" t="s">
        <v>1439</v>
      </c>
      <c r="F1306" s="993">
        <v>464</v>
      </c>
    </row>
    <row r="1307" spans="5:6">
      <c r="E1307" s="993" t="s">
        <v>1440</v>
      </c>
      <c r="F1307" s="993">
        <v>1249</v>
      </c>
    </row>
    <row r="1308" spans="5:6">
      <c r="E1308" s="993" t="s">
        <v>1441</v>
      </c>
      <c r="F1308" s="993">
        <v>1992</v>
      </c>
    </row>
    <row r="1309" spans="5:6">
      <c r="E1309" s="993" t="s">
        <v>1442</v>
      </c>
      <c r="F1309" s="993">
        <v>1801</v>
      </c>
    </row>
    <row r="1310" spans="5:6">
      <c r="E1310" s="993" t="s">
        <v>1443</v>
      </c>
      <c r="F1310" s="993">
        <v>6400</v>
      </c>
    </row>
    <row r="1311" spans="5:6">
      <c r="E1311" s="993" t="s">
        <v>1444</v>
      </c>
      <c r="F1311" s="993">
        <v>1203</v>
      </c>
    </row>
    <row r="1312" spans="5:6">
      <c r="E1312" s="993" t="s">
        <v>1445</v>
      </c>
      <c r="F1312" s="993">
        <v>3639</v>
      </c>
    </row>
    <row r="1313" spans="5:6">
      <c r="E1313" s="993" t="s">
        <v>1446</v>
      </c>
      <c r="F1313" s="993">
        <v>1133</v>
      </c>
    </row>
    <row r="1314" spans="5:6">
      <c r="E1314" s="993" t="s">
        <v>1447</v>
      </c>
      <c r="F1314" s="993">
        <v>2742</v>
      </c>
    </row>
    <row r="1315" spans="5:6">
      <c r="E1315" s="993" t="s">
        <v>1448</v>
      </c>
      <c r="F1315" s="993">
        <v>2742</v>
      </c>
    </row>
    <row r="1316" spans="5:6">
      <c r="E1316" s="993" t="s">
        <v>1449</v>
      </c>
      <c r="F1316" s="993">
        <v>815</v>
      </c>
    </row>
    <row r="1317" spans="5:6">
      <c r="E1317" s="993" t="s">
        <v>1450</v>
      </c>
      <c r="F1317" s="993">
        <v>44</v>
      </c>
    </row>
    <row r="1318" spans="5:6">
      <c r="E1318" s="993" t="s">
        <v>1451</v>
      </c>
      <c r="F1318" s="993">
        <v>584</v>
      </c>
    </row>
    <row r="1319" spans="5:6">
      <c r="E1319" s="993" t="s">
        <v>1452</v>
      </c>
      <c r="F1319" s="993">
        <v>788</v>
      </c>
    </row>
    <row r="1320" spans="5:6">
      <c r="E1320" s="993" t="s">
        <v>1453</v>
      </c>
      <c r="F1320" s="993">
        <v>9300</v>
      </c>
    </row>
    <row r="1321" spans="5:6">
      <c r="E1321" s="993" t="s">
        <v>1454</v>
      </c>
      <c r="F1321" s="993">
        <v>799</v>
      </c>
    </row>
    <row r="1322" spans="5:6">
      <c r="E1322" s="993" t="s">
        <v>1455</v>
      </c>
      <c r="F1322" s="993">
        <v>1290</v>
      </c>
    </row>
    <row r="1323" spans="5:6">
      <c r="E1323" s="993" t="s">
        <v>1456</v>
      </c>
      <c r="F1323" s="993">
        <v>1065</v>
      </c>
    </row>
    <row r="1324" spans="5:6">
      <c r="E1324" s="993" t="s">
        <v>1457</v>
      </c>
      <c r="F1324" s="993">
        <v>816</v>
      </c>
    </row>
    <row r="1325" spans="5:6">
      <c r="E1325" s="993" t="s">
        <v>1458</v>
      </c>
      <c r="F1325" s="993">
        <v>2064</v>
      </c>
    </row>
    <row r="1326" spans="5:6">
      <c r="E1326" s="993" t="s">
        <v>1459</v>
      </c>
      <c r="F1326" s="993">
        <v>975</v>
      </c>
    </row>
    <row r="1327" spans="5:6">
      <c r="E1327" s="993" t="s">
        <v>1460</v>
      </c>
      <c r="F1327" s="993">
        <v>9975</v>
      </c>
    </row>
    <row r="1328" spans="5:6">
      <c r="E1328" s="993" t="s">
        <v>1461</v>
      </c>
      <c r="F1328" s="993">
        <v>818</v>
      </c>
    </row>
    <row r="1329" spans="5:6">
      <c r="E1329" s="993" t="s">
        <v>1462</v>
      </c>
      <c r="F1329" s="993">
        <v>235</v>
      </c>
    </row>
    <row r="1330" spans="5:6">
      <c r="E1330" s="993" t="s">
        <v>1463</v>
      </c>
      <c r="F1330" s="993">
        <v>1110</v>
      </c>
    </row>
    <row r="1331" spans="5:6">
      <c r="E1331" s="993" t="s">
        <v>1464</v>
      </c>
      <c r="F1331" s="993">
        <v>9982</v>
      </c>
    </row>
    <row r="1332" spans="5:6">
      <c r="E1332" s="993" t="s">
        <v>1465</v>
      </c>
      <c r="F1332" s="993">
        <v>977</v>
      </c>
    </row>
    <row r="1333" spans="5:6">
      <c r="E1333" s="993" t="s">
        <v>1466</v>
      </c>
      <c r="F1333" s="993">
        <v>717</v>
      </c>
    </row>
    <row r="1334" spans="5:6">
      <c r="E1334" s="993" t="s">
        <v>1467</v>
      </c>
      <c r="F1334" s="993">
        <v>3764</v>
      </c>
    </row>
    <row r="1335" spans="5:6">
      <c r="E1335" s="993" t="s">
        <v>1468</v>
      </c>
      <c r="F1335" s="993">
        <v>948</v>
      </c>
    </row>
    <row r="1336" spans="5:6">
      <c r="E1336" s="993" t="s">
        <v>1469</v>
      </c>
      <c r="F1336" s="993">
        <v>205</v>
      </c>
    </row>
    <row r="1337" spans="5:6">
      <c r="E1337" s="993" t="s">
        <v>1470</v>
      </c>
      <c r="F1337" s="993">
        <v>4026</v>
      </c>
    </row>
    <row r="1338" spans="5:6">
      <c r="E1338" s="993" t="s">
        <v>1471</v>
      </c>
      <c r="F1338" s="993">
        <v>618</v>
      </c>
    </row>
    <row r="1339" spans="5:6">
      <c r="E1339" s="993" t="s">
        <v>1472</v>
      </c>
      <c r="F1339" s="993">
        <v>4026</v>
      </c>
    </row>
    <row r="1340" spans="5:6">
      <c r="E1340" s="993" t="s">
        <v>1473</v>
      </c>
      <c r="F1340" s="993">
        <v>6500</v>
      </c>
    </row>
    <row r="1341" spans="5:6">
      <c r="E1341" s="993" t="s">
        <v>1474</v>
      </c>
      <c r="F1341" s="993">
        <v>986</v>
      </c>
    </row>
    <row r="1342" spans="5:6">
      <c r="E1342" s="993" t="s">
        <v>1475</v>
      </c>
      <c r="F1342" s="993">
        <v>986</v>
      </c>
    </row>
    <row r="1343" spans="5:6">
      <c r="E1343" s="993" t="s">
        <v>1476</v>
      </c>
      <c r="F1343" s="993">
        <v>948</v>
      </c>
    </row>
    <row r="1344" spans="5:6">
      <c r="E1344" s="993" t="s">
        <v>1477</v>
      </c>
      <c r="F1344" s="993">
        <v>160</v>
      </c>
    </row>
    <row r="1345" spans="5:6">
      <c r="E1345" s="993" t="s">
        <v>1478</v>
      </c>
      <c r="F1345" s="993">
        <v>6600</v>
      </c>
    </row>
    <row r="1346" spans="5:6">
      <c r="E1346" s="993" t="s">
        <v>1479</v>
      </c>
      <c r="F1346" s="993">
        <v>1239</v>
      </c>
    </row>
    <row r="1347" spans="5:6">
      <c r="E1347" s="993" t="s">
        <v>1480</v>
      </c>
      <c r="F1347" s="993">
        <v>253</v>
      </c>
    </row>
    <row r="1348" spans="5:6">
      <c r="E1348" s="993" t="s">
        <v>1481</v>
      </c>
      <c r="F1348" s="993">
        <v>662</v>
      </c>
    </row>
    <row r="1349" spans="5:6">
      <c r="E1349" s="993" t="s">
        <v>1482</v>
      </c>
      <c r="F1349" s="993">
        <v>1332</v>
      </c>
    </row>
    <row r="1350" spans="5:6">
      <c r="E1350" s="993" t="s">
        <v>1483</v>
      </c>
      <c r="F1350" s="993">
        <v>1332</v>
      </c>
    </row>
    <row r="1351" spans="5:6">
      <c r="E1351" s="993" t="s">
        <v>1484</v>
      </c>
      <c r="F1351" s="993">
        <v>115</v>
      </c>
    </row>
    <row r="1352" spans="5:6">
      <c r="E1352" s="993" t="s">
        <v>1485</v>
      </c>
      <c r="F1352" s="993">
        <v>9995</v>
      </c>
    </row>
    <row r="1353" spans="5:6">
      <c r="E1353" s="993" t="s">
        <v>1486</v>
      </c>
      <c r="F1353" s="993">
        <v>374</v>
      </c>
    </row>
    <row r="1354" spans="5:6">
      <c r="E1354" s="993" t="s">
        <v>1487</v>
      </c>
      <c r="F1354" s="993">
        <v>1303</v>
      </c>
    </row>
    <row r="1355" spans="5:6">
      <c r="E1355" s="993" t="s">
        <v>1488</v>
      </c>
      <c r="F1355" s="993">
        <v>1305</v>
      </c>
    </row>
    <row r="1356" spans="5:6">
      <c r="E1356" s="993" t="s">
        <v>1489</v>
      </c>
      <c r="F1356" s="993">
        <v>496</v>
      </c>
    </row>
    <row r="1357" spans="5:6">
      <c r="E1357" s="993" t="s">
        <v>1490</v>
      </c>
      <c r="F1357" s="993">
        <v>355</v>
      </c>
    </row>
    <row r="1358" spans="5:6">
      <c r="E1358" s="993" t="s">
        <v>1491</v>
      </c>
      <c r="F1358" s="993">
        <v>1087</v>
      </c>
    </row>
    <row r="1359" spans="5:6">
      <c r="E1359" s="993" t="s">
        <v>1492</v>
      </c>
      <c r="F1359" s="993">
        <v>1047</v>
      </c>
    </row>
    <row r="1360" spans="5:6">
      <c r="E1360" s="993" t="s">
        <v>1493</v>
      </c>
      <c r="F1360" s="993">
        <v>219</v>
      </c>
    </row>
    <row r="1361" spans="5:6">
      <c r="E1361" s="993" t="s">
        <v>1494</v>
      </c>
      <c r="F1361" s="993">
        <v>3643</v>
      </c>
    </row>
    <row r="1362" spans="5:6">
      <c r="E1362" s="993" t="s">
        <v>1495</v>
      </c>
      <c r="F1362" s="993">
        <v>4000</v>
      </c>
    </row>
    <row r="1363" spans="5:6">
      <c r="E1363" s="993" t="s">
        <v>1496</v>
      </c>
      <c r="F1363" s="993">
        <v>3999</v>
      </c>
    </row>
    <row r="1364" spans="5:6">
      <c r="E1364" s="993" t="s">
        <v>1497</v>
      </c>
      <c r="F1364" s="993">
        <v>1272</v>
      </c>
    </row>
    <row r="1365" spans="5:6">
      <c r="E1365" s="993" t="s">
        <v>1498</v>
      </c>
      <c r="F1365" s="993">
        <v>3573</v>
      </c>
    </row>
    <row r="1366" spans="5:6">
      <c r="E1366" s="993" t="s">
        <v>1499</v>
      </c>
      <c r="F1366" s="993">
        <v>3573</v>
      </c>
    </row>
    <row r="1367" spans="5:6">
      <c r="E1367" s="993" t="s">
        <v>1500</v>
      </c>
      <c r="F1367" s="993">
        <v>820</v>
      </c>
    </row>
    <row r="1368" spans="5:6">
      <c r="E1368" s="993" t="s">
        <v>1501</v>
      </c>
      <c r="F1368" s="993">
        <v>993</v>
      </c>
    </row>
    <row r="1369" spans="5:6">
      <c r="E1369" s="993" t="s">
        <v>1502</v>
      </c>
      <c r="F1369" s="993">
        <v>801</v>
      </c>
    </row>
    <row r="1370" spans="5:6">
      <c r="E1370" s="993" t="s">
        <v>1503</v>
      </c>
      <c r="F1370" s="993">
        <v>343</v>
      </c>
    </row>
    <row r="1371" spans="5:6">
      <c r="E1371" s="993" t="s">
        <v>1504</v>
      </c>
      <c r="F1371" s="993">
        <v>3646</v>
      </c>
    </row>
    <row r="1372" spans="5:6">
      <c r="E1372" s="993" t="s">
        <v>1505</v>
      </c>
      <c r="F1372" s="993">
        <v>9912</v>
      </c>
    </row>
    <row r="1373" spans="5:6">
      <c r="E1373" s="993" t="s">
        <v>1506</v>
      </c>
      <c r="F1373" s="993">
        <v>3609</v>
      </c>
    </row>
    <row r="1374" spans="5:6">
      <c r="E1374" s="993" t="s">
        <v>1507</v>
      </c>
      <c r="F1374" s="993">
        <v>1815</v>
      </c>
    </row>
    <row r="1375" spans="5:6">
      <c r="E1375" s="993" t="s">
        <v>1508</v>
      </c>
      <c r="F1375" s="993">
        <v>280</v>
      </c>
    </row>
    <row r="1376" spans="5:6">
      <c r="E1376" s="993" t="s">
        <v>1509</v>
      </c>
      <c r="F1376" s="993">
        <v>1257</v>
      </c>
    </row>
    <row r="1377" spans="5:6">
      <c r="E1377" s="993" t="s">
        <v>1510</v>
      </c>
      <c r="F1377" s="993">
        <v>4005</v>
      </c>
    </row>
    <row r="1378" spans="5:6">
      <c r="E1378" s="993" t="s">
        <v>1511</v>
      </c>
      <c r="F1378" s="993">
        <v>363</v>
      </c>
    </row>
    <row r="1379" spans="5:6">
      <c r="E1379" s="993" t="s">
        <v>1512</v>
      </c>
      <c r="F1379" s="993">
        <v>90</v>
      </c>
    </row>
    <row r="1380" spans="5:6">
      <c r="E1380" s="993" t="s">
        <v>1513</v>
      </c>
      <c r="F1380" s="993">
        <v>1879</v>
      </c>
    </row>
    <row r="1381" spans="5:6">
      <c r="E1381" s="993" t="s">
        <v>1514</v>
      </c>
      <c r="F1381" s="993">
        <v>700</v>
      </c>
    </row>
    <row r="1382" spans="5:6">
      <c r="E1382" s="993" t="s">
        <v>1515</v>
      </c>
      <c r="F1382" s="993">
        <v>13</v>
      </c>
    </row>
    <row r="1383" spans="5:6">
      <c r="E1383" s="993" t="s">
        <v>1516</v>
      </c>
      <c r="F1383" s="993">
        <v>2034</v>
      </c>
    </row>
    <row r="1384" spans="5:6">
      <c r="E1384" s="993" t="s">
        <v>1517</v>
      </c>
      <c r="F1384" s="993">
        <v>2036</v>
      </c>
    </row>
    <row r="1385" spans="5:6">
      <c r="E1385" s="993" t="s">
        <v>1518</v>
      </c>
      <c r="F1385" s="993">
        <v>406</v>
      </c>
    </row>
    <row r="1386" spans="5:6">
      <c r="E1386" s="993" t="s">
        <v>1519</v>
      </c>
      <c r="F1386" s="993">
        <v>1404</v>
      </c>
    </row>
    <row r="1387" spans="5:6">
      <c r="E1387" s="993" t="s">
        <v>1520</v>
      </c>
      <c r="F1387" s="993">
        <v>397</v>
      </c>
    </row>
    <row r="1388" spans="5:6">
      <c r="E1388" s="993" t="s">
        <v>1521</v>
      </c>
      <c r="F1388" s="993">
        <v>422</v>
      </c>
    </row>
    <row r="1389" spans="5:6">
      <c r="E1389" s="993" t="s">
        <v>1522</v>
      </c>
      <c r="F1389" s="993">
        <v>1024</v>
      </c>
    </row>
    <row r="1390" spans="5:6">
      <c r="E1390" s="993" t="s">
        <v>1523</v>
      </c>
      <c r="F1390" s="993">
        <v>162</v>
      </c>
    </row>
    <row r="1391" spans="5:6">
      <c r="E1391" s="993" t="s">
        <v>1524</v>
      </c>
      <c r="F1391" s="993">
        <v>3717</v>
      </c>
    </row>
    <row r="1392" spans="5:6">
      <c r="E1392" s="993" t="s">
        <v>1525</v>
      </c>
      <c r="F1392" s="993">
        <v>496</v>
      </c>
    </row>
    <row r="1393" spans="5:6">
      <c r="E1393" s="993" t="s">
        <v>1526</v>
      </c>
      <c r="F1393" s="993">
        <v>1209</v>
      </c>
    </row>
    <row r="1394" spans="5:6">
      <c r="E1394" s="993" t="s">
        <v>1527</v>
      </c>
      <c r="F1394" s="993">
        <v>3770</v>
      </c>
    </row>
    <row r="1395" spans="5:6">
      <c r="E1395" s="993" t="s">
        <v>1528</v>
      </c>
      <c r="F1395" s="993">
        <v>6700</v>
      </c>
    </row>
    <row r="1396" spans="5:6">
      <c r="E1396" s="993" t="s">
        <v>1529</v>
      </c>
      <c r="F1396" s="993">
        <v>962</v>
      </c>
    </row>
    <row r="1397" spans="5:6">
      <c r="E1397" s="993" t="s">
        <v>1530</v>
      </c>
      <c r="F1397" s="993">
        <v>962</v>
      </c>
    </row>
    <row r="1398" spans="5:6">
      <c r="E1398" s="993" t="s">
        <v>1531</v>
      </c>
      <c r="F1398" s="993">
        <v>498</v>
      </c>
    </row>
    <row r="1399" spans="5:6">
      <c r="E1399" s="993" t="s">
        <v>1532</v>
      </c>
      <c r="F1399" s="993">
        <v>497</v>
      </c>
    </row>
    <row r="1400" spans="5:6">
      <c r="E1400" s="993" t="s">
        <v>1533</v>
      </c>
      <c r="F1400" s="993">
        <v>2730</v>
      </c>
    </row>
    <row r="1401" spans="5:6">
      <c r="E1401" s="993" t="s">
        <v>1534</v>
      </c>
      <c r="F1401" s="993">
        <v>497</v>
      </c>
    </row>
    <row r="1402" spans="5:6">
      <c r="E1402" s="993" t="s">
        <v>1535</v>
      </c>
      <c r="F1402" s="993">
        <v>2720</v>
      </c>
    </row>
    <row r="1403" spans="5:6">
      <c r="E1403" s="993" t="s">
        <v>1536</v>
      </c>
      <c r="F1403" s="993">
        <v>663</v>
      </c>
    </row>
    <row r="1404" spans="5:6">
      <c r="E1404" s="993" t="s">
        <v>1537</v>
      </c>
      <c r="F1404" s="993">
        <v>2100</v>
      </c>
    </row>
    <row r="1405" spans="5:6">
      <c r="E1405" s="993" t="s">
        <v>1538</v>
      </c>
      <c r="F1405" s="993">
        <v>268</v>
      </c>
    </row>
    <row r="1406" spans="5:6">
      <c r="E1406" s="993" t="s">
        <v>1539</v>
      </c>
      <c r="F1406" s="993">
        <v>462</v>
      </c>
    </row>
    <row r="1407" spans="5:6">
      <c r="E1407" s="993" t="s">
        <v>1540</v>
      </c>
      <c r="F1407" s="993">
        <v>1181</v>
      </c>
    </row>
    <row r="1408" spans="5:6">
      <c r="E1408" s="993" t="s">
        <v>1541</v>
      </c>
      <c r="F1408" s="993">
        <v>1177</v>
      </c>
    </row>
    <row r="1409" spans="5:6">
      <c r="E1409" s="993" t="s">
        <v>1542</v>
      </c>
      <c r="F1409" s="993">
        <v>3788</v>
      </c>
    </row>
    <row r="1410" spans="5:6">
      <c r="E1410" s="993" t="s">
        <v>1543</v>
      </c>
      <c r="F1410" s="993">
        <v>8900</v>
      </c>
    </row>
    <row r="1411" spans="5:6">
      <c r="E1411" s="993" t="s">
        <v>1544</v>
      </c>
      <c r="F1411" s="993">
        <v>547</v>
      </c>
    </row>
    <row r="1412" spans="5:6">
      <c r="E1412" s="993" t="s">
        <v>1545</v>
      </c>
      <c r="F1412" s="993">
        <v>8901</v>
      </c>
    </row>
    <row r="1413" spans="5:6">
      <c r="E1413" s="993" t="s">
        <v>1546</v>
      </c>
      <c r="F1413" s="993">
        <v>8900</v>
      </c>
    </row>
    <row r="1414" spans="5:6">
      <c r="E1414" s="993" t="s">
        <v>1547</v>
      </c>
      <c r="F1414" s="993">
        <v>3743</v>
      </c>
    </row>
    <row r="1415" spans="5:6">
      <c r="E1415" s="993" t="s">
        <v>1548</v>
      </c>
      <c r="F1415" s="993">
        <v>1214</v>
      </c>
    </row>
    <row r="1416" spans="5:6">
      <c r="E1416" s="993" t="s">
        <v>1549</v>
      </c>
      <c r="F1416" s="993">
        <v>498</v>
      </c>
    </row>
    <row r="1417" spans="5:6">
      <c r="E1417" s="993" t="s">
        <v>1550</v>
      </c>
      <c r="F1417" s="993">
        <v>1295</v>
      </c>
    </row>
    <row r="1418" spans="5:6">
      <c r="E1418" s="993" t="s">
        <v>1551</v>
      </c>
      <c r="F1418" s="993">
        <v>1232</v>
      </c>
    </row>
    <row r="1419" spans="5:6">
      <c r="E1419" s="993" t="s">
        <v>1552</v>
      </c>
      <c r="F1419" s="993">
        <v>46</v>
      </c>
    </row>
    <row r="1420" spans="5:6">
      <c r="E1420" s="993" t="s">
        <v>1553</v>
      </c>
      <c r="F1420" s="993">
        <v>2660</v>
      </c>
    </row>
    <row r="1421" spans="5:6">
      <c r="E1421" s="993" t="s">
        <v>1554</v>
      </c>
      <c r="F1421" s="993">
        <v>96</v>
      </c>
    </row>
    <row r="1422" spans="5:6">
      <c r="E1422" s="993" t="s">
        <v>1555</v>
      </c>
      <c r="F1422" s="993">
        <v>798</v>
      </c>
    </row>
    <row r="1423" spans="5:6">
      <c r="E1423" s="993" t="s">
        <v>1556</v>
      </c>
      <c r="F1423" s="993">
        <v>577</v>
      </c>
    </row>
    <row r="1424" spans="5:6">
      <c r="E1424" s="993" t="s">
        <v>1557</v>
      </c>
      <c r="F1424" s="993">
        <v>1134</v>
      </c>
    </row>
    <row r="1425" spans="5:6">
      <c r="E1425" s="993" t="s">
        <v>1558</v>
      </c>
      <c r="F1425" s="993">
        <v>758</v>
      </c>
    </row>
    <row r="1426" spans="5:6">
      <c r="E1426" s="993" t="s">
        <v>1559</v>
      </c>
      <c r="F1426" s="993">
        <v>358</v>
      </c>
    </row>
    <row r="1427" spans="5:6">
      <c r="E1427" s="993" t="s">
        <v>1560</v>
      </c>
      <c r="F1427" s="993">
        <v>775</v>
      </c>
    </row>
    <row r="1428" spans="5:6">
      <c r="E1428" s="993" t="s">
        <v>1561</v>
      </c>
      <c r="F1428" s="993">
        <v>64</v>
      </c>
    </row>
    <row r="1429" spans="5:6">
      <c r="E1429" s="993" t="s">
        <v>1562</v>
      </c>
      <c r="F1429" s="993">
        <v>1144</v>
      </c>
    </row>
    <row r="1430" spans="5:6">
      <c r="E1430" s="993" t="s">
        <v>1563</v>
      </c>
      <c r="F1430" s="993">
        <v>233</v>
      </c>
    </row>
    <row r="1431" spans="5:6">
      <c r="E1431" s="993" t="s">
        <v>1564</v>
      </c>
      <c r="F1431" s="993">
        <v>9400</v>
      </c>
    </row>
    <row r="1432" spans="5:6">
      <c r="E1432" s="993" t="s">
        <v>1565</v>
      </c>
      <c r="F1432" s="993">
        <v>1158</v>
      </c>
    </row>
    <row r="1433" spans="5:6">
      <c r="E1433" s="993" t="s">
        <v>1566</v>
      </c>
      <c r="F1433" s="993">
        <v>1923</v>
      </c>
    </row>
    <row r="1434" spans="5:6">
      <c r="E1434" s="993" t="s">
        <v>1567</v>
      </c>
      <c r="F1434" s="993">
        <v>2009</v>
      </c>
    </row>
    <row r="1435" spans="5:6">
      <c r="E1435" s="993" t="s">
        <v>1568</v>
      </c>
      <c r="F1435" s="993">
        <v>1226</v>
      </c>
    </row>
    <row r="1436" spans="5:6">
      <c r="E1436" s="993" t="s">
        <v>1569</v>
      </c>
      <c r="F1436" s="993">
        <v>1112</v>
      </c>
    </row>
    <row r="1437" spans="5:6">
      <c r="E1437" s="993" t="s">
        <v>1570</v>
      </c>
      <c r="F1437" s="993">
        <v>4007</v>
      </c>
    </row>
    <row r="1438" spans="5:6">
      <c r="E1438" s="993" t="s">
        <v>1571</v>
      </c>
      <c r="F1438" s="993">
        <v>803</v>
      </c>
    </row>
    <row r="1439" spans="5:6">
      <c r="E1439" s="993" t="s">
        <v>1572</v>
      </c>
      <c r="F1439" s="993">
        <v>452</v>
      </c>
    </row>
    <row r="1440" spans="5:6">
      <c r="E1440" s="993" t="s">
        <v>1573</v>
      </c>
      <c r="F1440" s="993">
        <v>1833</v>
      </c>
    </row>
    <row r="1441" spans="5:6">
      <c r="E1441" s="993" t="s">
        <v>1574</v>
      </c>
      <c r="F1441" s="993">
        <v>452</v>
      </c>
    </row>
    <row r="1442" spans="5:6">
      <c r="E1442" s="993" t="s">
        <v>1575</v>
      </c>
      <c r="F1442" s="993">
        <v>1836</v>
      </c>
    </row>
    <row r="1443" spans="5:6">
      <c r="E1443" s="993" t="s">
        <v>1576</v>
      </c>
      <c r="F1443" s="993">
        <v>5</v>
      </c>
    </row>
    <row r="1444" spans="5:6">
      <c r="E1444" s="993" t="s">
        <v>1577</v>
      </c>
      <c r="F1444" s="993">
        <v>409</v>
      </c>
    </row>
    <row r="1445" spans="5:6">
      <c r="E1445" s="993" t="s">
        <v>1578</v>
      </c>
      <c r="F1445" s="993">
        <v>866</v>
      </c>
    </row>
    <row r="1446" spans="5:6">
      <c r="E1446" s="993" t="s">
        <v>1579</v>
      </c>
      <c r="F1446" s="993">
        <v>3607</v>
      </c>
    </row>
    <row r="1447" spans="5:6">
      <c r="E1447" s="993" t="s">
        <v>1580</v>
      </c>
      <c r="F1447" s="993">
        <v>811</v>
      </c>
    </row>
    <row r="1448" spans="5:6">
      <c r="E1448" s="993" t="s">
        <v>1581</v>
      </c>
      <c r="F1448" s="993">
        <v>9012</v>
      </c>
    </row>
    <row r="1449" spans="5:6">
      <c r="E1449" s="993" t="s">
        <v>1582</v>
      </c>
      <c r="F1449" s="993">
        <v>753</v>
      </c>
    </row>
    <row r="1450" spans="5:6">
      <c r="E1450" s="993" t="s">
        <v>1583</v>
      </c>
      <c r="F1450" s="993">
        <v>2011</v>
      </c>
    </row>
    <row r="1451" spans="5:6">
      <c r="E1451" s="993" t="s">
        <v>1584</v>
      </c>
      <c r="F1451" s="993">
        <v>29</v>
      </c>
    </row>
    <row r="1452" spans="5:6">
      <c r="E1452" s="993" t="s">
        <v>1585</v>
      </c>
      <c r="F1452" s="993">
        <v>440</v>
      </c>
    </row>
    <row r="1453" spans="5:6">
      <c r="E1453" s="993" t="s">
        <v>1586</v>
      </c>
      <c r="F1453" s="993">
        <v>575</v>
      </c>
    </row>
    <row r="1454" spans="5:6">
      <c r="E1454" s="993" t="s">
        <v>1587</v>
      </c>
      <c r="F1454" s="993">
        <v>1138</v>
      </c>
    </row>
    <row r="1455" spans="5:6">
      <c r="E1455" s="993" t="s">
        <v>1588</v>
      </c>
      <c r="F1455" s="993">
        <v>1117</v>
      </c>
    </row>
    <row r="1456" spans="5:6">
      <c r="E1456" s="993" t="s">
        <v>1589</v>
      </c>
      <c r="F1456" s="993">
        <v>1897</v>
      </c>
    </row>
    <row r="1457" spans="5:6">
      <c r="E1457" s="993" t="s">
        <v>1590</v>
      </c>
      <c r="F1457" s="993">
        <v>1044</v>
      </c>
    </row>
    <row r="1458" spans="5:6">
      <c r="E1458" s="993" t="s">
        <v>1591</v>
      </c>
      <c r="F1458" s="993">
        <v>795</v>
      </c>
    </row>
    <row r="1459" spans="5:6">
      <c r="E1459" s="993" t="s">
        <v>1592</v>
      </c>
      <c r="F1459" s="993">
        <v>499</v>
      </c>
    </row>
    <row r="1460" spans="5:6">
      <c r="E1460" s="993" t="s">
        <v>1593</v>
      </c>
      <c r="F1460" s="993">
        <v>3566</v>
      </c>
    </row>
    <row r="1461" spans="5:6">
      <c r="E1461" s="993" t="s">
        <v>1594</v>
      </c>
      <c r="F1461" s="993">
        <v>134</v>
      </c>
    </row>
    <row r="1462" spans="5:6">
      <c r="E1462" s="993" t="s">
        <v>1595</v>
      </c>
      <c r="F1462" s="993">
        <v>453</v>
      </c>
    </row>
    <row r="1463" spans="5:6">
      <c r="E1463" s="993" t="s">
        <v>1596</v>
      </c>
      <c r="F1463" s="993">
        <v>3749</v>
      </c>
    </row>
    <row r="1464" spans="5:6">
      <c r="E1464" s="993" t="s">
        <v>1597</v>
      </c>
      <c r="F1464" s="993">
        <v>759</v>
      </c>
    </row>
    <row r="1465" spans="5:6">
      <c r="E1465" s="993" t="s">
        <v>1598</v>
      </c>
      <c r="F1465" s="993">
        <v>417</v>
      </c>
    </row>
    <row r="1466" spans="5:6">
      <c r="E1466" s="993" t="s">
        <v>1599</v>
      </c>
      <c r="F1466" s="993">
        <v>1999</v>
      </c>
    </row>
    <row r="1467" spans="5:6">
      <c r="E1467" s="993" t="s">
        <v>1600</v>
      </c>
      <c r="F1467" s="993">
        <v>3647</v>
      </c>
    </row>
    <row r="1468" spans="5:6">
      <c r="E1468" s="993" t="s">
        <v>1601</v>
      </c>
      <c r="F1468" s="993">
        <v>9240</v>
      </c>
    </row>
    <row r="1469" spans="5:6">
      <c r="E1469" s="993" t="s">
        <v>1602</v>
      </c>
      <c r="F1469" s="993">
        <v>241</v>
      </c>
    </row>
    <row r="1470" spans="5:6">
      <c r="E1470" s="993" t="s">
        <v>1603</v>
      </c>
      <c r="F1470" s="993">
        <v>240</v>
      </c>
    </row>
    <row r="1471" spans="5:6">
      <c r="E1471" s="993" t="s">
        <v>1604</v>
      </c>
      <c r="F1471" s="993">
        <v>623</v>
      </c>
    </row>
    <row r="1472" spans="5:6">
      <c r="E1472" s="993" t="s">
        <v>1605</v>
      </c>
      <c r="F1472" s="993">
        <v>2026</v>
      </c>
    </row>
    <row r="1473" spans="5:6">
      <c r="E1473" s="993" t="s">
        <v>1606</v>
      </c>
      <c r="F1473" s="993">
        <v>831</v>
      </c>
    </row>
    <row r="1474" spans="5:6">
      <c r="E1474" s="993" t="s">
        <v>1607</v>
      </c>
      <c r="F1474" s="993">
        <v>9831</v>
      </c>
    </row>
    <row r="1475" spans="5:6">
      <c r="E1475" s="993" t="s">
        <v>1608</v>
      </c>
      <c r="F1475" s="993">
        <v>3000</v>
      </c>
    </row>
    <row r="1476" spans="5:6">
      <c r="E1476" s="993" t="s">
        <v>1609</v>
      </c>
      <c r="F1476" s="993">
        <v>3001</v>
      </c>
    </row>
    <row r="1477" spans="5:6">
      <c r="E1477" s="993" t="s">
        <v>1610</v>
      </c>
      <c r="F1477" s="993">
        <v>3002</v>
      </c>
    </row>
    <row r="1478" spans="5:6">
      <c r="E1478" s="993" t="s">
        <v>1611</v>
      </c>
      <c r="F1478" s="993">
        <v>3501</v>
      </c>
    </row>
    <row r="1479" spans="5:6">
      <c r="E1479" s="993" t="s">
        <v>1612</v>
      </c>
      <c r="F1479" s="993">
        <v>3502</v>
      </c>
    </row>
    <row r="1480" spans="5:6">
      <c r="E1480" s="993" t="s">
        <v>1613</v>
      </c>
      <c r="F1480" s="993">
        <v>3003</v>
      </c>
    </row>
    <row r="1481" spans="5:6">
      <c r="E1481" s="993" t="s">
        <v>1614</v>
      </c>
      <c r="F1481" s="993">
        <v>718</v>
      </c>
    </row>
    <row r="1482" spans="5:6">
      <c r="E1482" s="993" t="s">
        <v>1615</v>
      </c>
      <c r="F1482" s="993">
        <v>502</v>
      </c>
    </row>
    <row r="1483" spans="5:6">
      <c r="E1483" s="993" t="s">
        <v>1616</v>
      </c>
      <c r="F1483" s="993">
        <v>9502</v>
      </c>
    </row>
    <row r="1484" spans="5:6">
      <c r="E1484" s="993" t="s">
        <v>1617</v>
      </c>
      <c r="F1484" s="993">
        <v>183</v>
      </c>
    </row>
    <row r="1485" spans="5:6">
      <c r="E1485" s="993" t="s">
        <v>1618</v>
      </c>
      <c r="F1485" s="993">
        <v>9994</v>
      </c>
    </row>
    <row r="1486" spans="5:6">
      <c r="E1486" s="993" t="s">
        <v>1619</v>
      </c>
      <c r="F1486" s="993">
        <v>9992</v>
      </c>
    </row>
    <row r="1487" spans="5:6">
      <c r="E1487" s="993" t="s">
        <v>1620</v>
      </c>
      <c r="F1487" s="993">
        <v>9993</v>
      </c>
    </row>
    <row r="1488" spans="5:6">
      <c r="E1488" s="993" t="s">
        <v>1621</v>
      </c>
      <c r="F1488" s="993">
        <v>9999</v>
      </c>
    </row>
    <row r="1489" spans="5:6">
      <c r="E1489" s="993" t="s">
        <v>1622</v>
      </c>
      <c r="F1489" s="993">
        <v>916</v>
      </c>
    </row>
    <row r="1490" spans="5:6">
      <c r="E1490" s="993" t="s">
        <v>1623</v>
      </c>
      <c r="F1490" s="993">
        <v>805</v>
      </c>
    </row>
    <row r="1491" spans="5:6">
      <c r="E1491" s="993" t="s">
        <v>1624</v>
      </c>
      <c r="F1491" s="993">
        <v>828</v>
      </c>
    </row>
    <row r="1492" spans="5:6">
      <c r="E1492" s="993" t="s">
        <v>1625</v>
      </c>
      <c r="F1492" s="993">
        <v>1227</v>
      </c>
    </row>
    <row r="1493" spans="5:6">
      <c r="E1493" s="993" t="s">
        <v>1626</v>
      </c>
      <c r="F1493" s="993">
        <v>504</v>
      </c>
    </row>
    <row r="1494" spans="5:6">
      <c r="E1494" s="993" t="s">
        <v>1627</v>
      </c>
      <c r="F1494" s="993">
        <v>505</v>
      </c>
    </row>
    <row r="1495" spans="5:6">
      <c r="E1495" s="993" t="s">
        <v>1628</v>
      </c>
      <c r="F1495" s="993">
        <v>576</v>
      </c>
    </row>
    <row r="1496" spans="5:6">
      <c r="E1496" s="993" t="s">
        <v>1629</v>
      </c>
      <c r="F1496" s="993">
        <v>371</v>
      </c>
    </row>
    <row r="1497" spans="5:6">
      <c r="E1497" s="993" t="s">
        <v>1630</v>
      </c>
      <c r="F1497" s="993">
        <v>371</v>
      </c>
    </row>
    <row r="1498" spans="5:6">
      <c r="E1498" s="993" t="s">
        <v>1631</v>
      </c>
      <c r="F1498" s="993">
        <v>1338</v>
      </c>
    </row>
    <row r="1499" spans="5:6">
      <c r="E1499" s="993" t="s">
        <v>1632</v>
      </c>
      <c r="F1499" s="993">
        <v>3564</v>
      </c>
    </row>
    <row r="1500" spans="5:6">
      <c r="E1500" s="993" t="s">
        <v>1633</v>
      </c>
      <c r="F1500" s="993">
        <v>1224</v>
      </c>
    </row>
    <row r="1501" spans="5:6">
      <c r="E1501" s="993" t="s">
        <v>1634</v>
      </c>
      <c r="F1501" s="993">
        <v>3779</v>
      </c>
    </row>
    <row r="1502" spans="5:6">
      <c r="E1502" s="993" t="s">
        <v>1635</v>
      </c>
      <c r="F1502" s="993">
        <v>824</v>
      </c>
    </row>
    <row r="1503" spans="5:6">
      <c r="E1503" s="993" t="s">
        <v>1636</v>
      </c>
      <c r="F1503" s="993">
        <v>1252</v>
      </c>
    </row>
    <row r="1504" spans="5:6">
      <c r="E1504" s="993" t="s">
        <v>1637</v>
      </c>
      <c r="F1504" s="993">
        <v>1210</v>
      </c>
    </row>
    <row r="1505" spans="5:6">
      <c r="E1505" s="993" t="s">
        <v>1638</v>
      </c>
      <c r="F1505" s="993">
        <v>1367</v>
      </c>
    </row>
    <row r="1506" spans="5:6">
      <c r="E1506" s="993" t="s">
        <v>1639</v>
      </c>
      <c r="F1506" s="993">
        <v>1153</v>
      </c>
    </row>
    <row r="1507" spans="5:6">
      <c r="E1507" s="993" t="s">
        <v>1640</v>
      </c>
      <c r="F1507" s="993">
        <v>1183</v>
      </c>
    </row>
    <row r="1508" spans="5:6">
      <c r="E1508" s="993" t="s">
        <v>1641</v>
      </c>
      <c r="F1508" s="993">
        <v>1229</v>
      </c>
    </row>
    <row r="1509" spans="5:6">
      <c r="E1509" s="993" t="s">
        <v>1642</v>
      </c>
      <c r="F1509" s="993">
        <v>1331</v>
      </c>
    </row>
    <row r="1510" spans="5:6">
      <c r="E1510" s="993" t="s">
        <v>1643</v>
      </c>
      <c r="F1510" s="993">
        <v>1291</v>
      </c>
    </row>
    <row r="1511" spans="5:6">
      <c r="E1511" s="993" t="s">
        <v>1644</v>
      </c>
      <c r="F1511" s="993">
        <v>1201</v>
      </c>
    </row>
    <row r="1512" spans="5:6">
      <c r="E1512" s="993" t="s">
        <v>1645</v>
      </c>
      <c r="F1512" s="993">
        <v>2006</v>
      </c>
    </row>
    <row r="1513" spans="5:6">
      <c r="E1513" s="993" t="s">
        <v>1646</v>
      </c>
      <c r="F1513" s="993">
        <v>4028</v>
      </c>
    </row>
    <row r="1514" spans="5:6">
      <c r="E1514" s="993" t="s">
        <v>1647</v>
      </c>
      <c r="F1514" s="993">
        <v>63</v>
      </c>
    </row>
    <row r="1515" spans="5:6">
      <c r="E1515" s="993" t="s">
        <v>1648</v>
      </c>
      <c r="F1515" s="993">
        <v>57</v>
      </c>
    </row>
    <row r="1516" spans="5:6">
      <c r="E1516" s="993" t="s">
        <v>1649</v>
      </c>
      <c r="F1516" s="993">
        <v>840</v>
      </c>
    </row>
    <row r="1517" spans="5:6">
      <c r="E1517" s="993" t="s">
        <v>1650</v>
      </c>
      <c r="F1517" s="993">
        <v>1059</v>
      </c>
    </row>
    <row r="1518" spans="5:6">
      <c r="E1518" s="993" t="s">
        <v>1651</v>
      </c>
      <c r="F1518" s="993">
        <v>859</v>
      </c>
    </row>
    <row r="1519" spans="5:6">
      <c r="E1519" s="993" t="s">
        <v>1652</v>
      </c>
      <c r="F1519" s="993">
        <v>1296</v>
      </c>
    </row>
    <row r="1520" spans="5:6">
      <c r="E1520" s="993" t="s">
        <v>1653</v>
      </c>
      <c r="F1520" s="993">
        <v>978</v>
      </c>
    </row>
    <row r="1521" spans="5:6">
      <c r="E1521" s="993" t="s">
        <v>1654</v>
      </c>
      <c r="F1521" s="993">
        <v>857</v>
      </c>
    </row>
    <row r="1522" spans="5:6">
      <c r="E1522" s="993" t="s">
        <v>1655</v>
      </c>
      <c r="F1522" s="993">
        <v>3638</v>
      </c>
    </row>
    <row r="1523" spans="5:6">
      <c r="E1523" s="993" t="s">
        <v>1656</v>
      </c>
      <c r="F1523" s="993">
        <v>364</v>
      </c>
    </row>
    <row r="1524" spans="5:6">
      <c r="E1524" s="993" t="s">
        <v>1657</v>
      </c>
      <c r="F1524" s="993">
        <v>690</v>
      </c>
    </row>
    <row r="1525" spans="5:6">
      <c r="E1525" s="993" t="s">
        <v>1658</v>
      </c>
      <c r="F1525" s="993">
        <v>220</v>
      </c>
    </row>
    <row r="1526" spans="5:6">
      <c r="E1526" s="993" t="s">
        <v>1659</v>
      </c>
      <c r="F1526" s="993">
        <v>177</v>
      </c>
    </row>
    <row r="1527" spans="5:6">
      <c r="E1527" s="993" t="s">
        <v>1660</v>
      </c>
      <c r="F1527" s="993">
        <v>357</v>
      </c>
    </row>
    <row r="1528" spans="5:6">
      <c r="E1528" s="993" t="s">
        <v>1661</v>
      </c>
      <c r="F1528" s="993">
        <v>2010</v>
      </c>
    </row>
    <row r="1529" spans="5:6">
      <c r="E1529" s="993" t="s">
        <v>1662</v>
      </c>
      <c r="F1529" s="993">
        <v>633</v>
      </c>
    </row>
    <row r="1530" spans="5:6">
      <c r="E1530" s="993" t="s">
        <v>1663</v>
      </c>
      <c r="F1530" s="993">
        <v>132</v>
      </c>
    </row>
    <row r="1531" spans="5:6">
      <c r="E1531" s="993" t="s">
        <v>1664</v>
      </c>
      <c r="F1531" s="993">
        <v>106</v>
      </c>
    </row>
    <row r="1532" spans="5:6">
      <c r="E1532" s="993" t="s">
        <v>1665</v>
      </c>
      <c r="F1532" s="993">
        <v>427</v>
      </c>
    </row>
    <row r="1533" spans="5:6">
      <c r="E1533" s="993" t="s">
        <v>1666</v>
      </c>
      <c r="F1533" s="993">
        <v>310</v>
      </c>
    </row>
    <row r="1534" spans="5:6">
      <c r="E1534" s="993" t="s">
        <v>1667</v>
      </c>
      <c r="F1534" s="993">
        <v>76</v>
      </c>
    </row>
    <row r="1535" spans="5:6">
      <c r="E1535" s="993" t="s">
        <v>1668</v>
      </c>
      <c r="F1535" s="993">
        <v>707</v>
      </c>
    </row>
    <row r="1536" spans="5:6">
      <c r="E1536" s="993" t="s">
        <v>1669</v>
      </c>
      <c r="F1536" s="993">
        <v>3796</v>
      </c>
    </row>
    <row r="1537" spans="5:6">
      <c r="E1537" s="993" t="s">
        <v>1670</v>
      </c>
      <c r="F1537" s="993">
        <v>192</v>
      </c>
    </row>
    <row r="1538" spans="5:6">
      <c r="E1538" s="993" t="s">
        <v>1671</v>
      </c>
      <c r="F1538" s="993">
        <v>254</v>
      </c>
    </row>
    <row r="1539" spans="5:6">
      <c r="E1539" s="993" t="s">
        <v>1672</v>
      </c>
      <c r="F1539" s="993">
        <v>582</v>
      </c>
    </row>
    <row r="1540" spans="5:6">
      <c r="E1540" s="993" t="s">
        <v>1673</v>
      </c>
      <c r="F1540" s="993">
        <v>890</v>
      </c>
    </row>
    <row r="1541" spans="5:6">
      <c r="E1541" s="993" t="s">
        <v>1674</v>
      </c>
      <c r="F1541" s="993">
        <v>443</v>
      </c>
    </row>
    <row r="1542" spans="5:6">
      <c r="E1542" s="993" t="s">
        <v>1675</v>
      </c>
      <c r="F1542" s="993">
        <v>187</v>
      </c>
    </row>
    <row r="1543" spans="5:6">
      <c r="E1543" s="993" t="s">
        <v>1676</v>
      </c>
      <c r="F1543" s="993">
        <v>217</v>
      </c>
    </row>
    <row r="1544" spans="5:6">
      <c r="E1544" s="993" t="s">
        <v>1677</v>
      </c>
      <c r="F1544" s="993">
        <v>888</v>
      </c>
    </row>
    <row r="1545" spans="5:6">
      <c r="E1545" s="993" t="s">
        <v>1678</v>
      </c>
      <c r="F1545" s="993">
        <v>190</v>
      </c>
    </row>
    <row r="1546" spans="5:6">
      <c r="E1546" s="993" t="s">
        <v>1679</v>
      </c>
      <c r="F1546" s="993">
        <v>320</v>
      </c>
    </row>
    <row r="1547" spans="5:6">
      <c r="E1547" s="993" t="s">
        <v>1680</v>
      </c>
      <c r="F1547" s="993">
        <v>1263</v>
      </c>
    </row>
    <row r="1548" spans="5:6">
      <c r="E1548" s="993" t="s">
        <v>1681</v>
      </c>
      <c r="F1548" s="993">
        <v>1325</v>
      </c>
    </row>
    <row r="1549" spans="5:6">
      <c r="E1549" s="993" t="s">
        <v>1682</v>
      </c>
      <c r="F1549" s="993">
        <v>786</v>
      </c>
    </row>
    <row r="1550" spans="5:6">
      <c r="E1550" s="993" t="s">
        <v>1683</v>
      </c>
      <c r="F1550" s="993">
        <v>696</v>
      </c>
    </row>
    <row r="1551" spans="5:6">
      <c r="E1551" s="993" t="s">
        <v>1684</v>
      </c>
      <c r="F1551" s="993">
        <v>609</v>
      </c>
    </row>
    <row r="1552" spans="5:6">
      <c r="E1552" s="993" t="s">
        <v>1685</v>
      </c>
      <c r="F1552" s="993">
        <v>609</v>
      </c>
    </row>
    <row r="1553" spans="5:6">
      <c r="E1553" s="993" t="s">
        <v>1686</v>
      </c>
      <c r="F1553" s="993">
        <v>255</v>
      </c>
    </row>
    <row r="1554" spans="5:6">
      <c r="E1554" s="993" t="s">
        <v>1687</v>
      </c>
      <c r="F1554" s="993">
        <v>255</v>
      </c>
    </row>
    <row r="1555" spans="5:6">
      <c r="E1555" s="993" t="s">
        <v>1688</v>
      </c>
      <c r="F1555" s="993">
        <v>193</v>
      </c>
    </row>
    <row r="1556" spans="5:6">
      <c r="E1556" s="993" t="s">
        <v>1689</v>
      </c>
      <c r="F1556" s="993">
        <v>1297</v>
      </c>
    </row>
    <row r="1557" spans="5:6">
      <c r="E1557" s="993" t="s">
        <v>1690</v>
      </c>
      <c r="F1557" s="993">
        <v>112</v>
      </c>
    </row>
    <row r="1558" spans="5:6">
      <c r="E1558" s="993" t="s">
        <v>1691</v>
      </c>
      <c r="F1558" s="993">
        <v>889</v>
      </c>
    </row>
    <row r="1559" spans="5:6">
      <c r="E1559" s="993" t="s">
        <v>1692</v>
      </c>
      <c r="F1559" s="993">
        <v>4004</v>
      </c>
    </row>
    <row r="1560" spans="5:6">
      <c r="E1560" s="993" t="s">
        <v>1693</v>
      </c>
      <c r="F1560" s="993">
        <v>673</v>
      </c>
    </row>
    <row r="1561" spans="5:6">
      <c r="E1561" s="993" t="s">
        <v>1694</v>
      </c>
      <c r="F1561" s="993">
        <v>507</v>
      </c>
    </row>
    <row r="1562" spans="5:6">
      <c r="E1562" s="993" t="s">
        <v>1695</v>
      </c>
      <c r="F1562" s="993">
        <v>140</v>
      </c>
    </row>
    <row r="1563" spans="5:6">
      <c r="E1563" s="993" t="s">
        <v>1696</v>
      </c>
      <c r="F1563" s="993">
        <v>168</v>
      </c>
    </row>
    <row r="1564" spans="5:6">
      <c r="E1564" s="993" t="s">
        <v>1697</v>
      </c>
      <c r="F1564" s="993">
        <v>85</v>
      </c>
    </row>
    <row r="1565" spans="5:6">
      <c r="E1565" s="993" t="s">
        <v>1698</v>
      </c>
      <c r="F1565" s="993">
        <v>170</v>
      </c>
    </row>
    <row r="1566" spans="5:6">
      <c r="E1566" s="993" t="s">
        <v>1699</v>
      </c>
      <c r="F1566" s="993">
        <v>508</v>
      </c>
    </row>
    <row r="1567" spans="5:6">
      <c r="E1567" s="993" t="s">
        <v>1700</v>
      </c>
      <c r="F1567" s="993">
        <v>509</v>
      </c>
    </row>
    <row r="1568" spans="5:6">
      <c r="E1568" s="993" t="s">
        <v>1701</v>
      </c>
      <c r="F1568" s="993">
        <v>9509</v>
      </c>
    </row>
    <row r="1569" spans="5:6">
      <c r="E1569" s="993" t="s">
        <v>1702</v>
      </c>
      <c r="F1569" s="993">
        <v>387</v>
      </c>
    </row>
    <row r="1570" spans="5:6">
      <c r="E1570" s="993" t="s">
        <v>1703</v>
      </c>
      <c r="F1570" s="993">
        <v>1095</v>
      </c>
    </row>
    <row r="1571" spans="5:6">
      <c r="E1571" s="993" t="s">
        <v>1704</v>
      </c>
      <c r="F1571" s="993">
        <v>98</v>
      </c>
    </row>
    <row r="1572" spans="5:6">
      <c r="E1572" s="993" t="s">
        <v>1705</v>
      </c>
      <c r="F1572" s="993">
        <v>510</v>
      </c>
    </row>
    <row r="1573" spans="5:6">
      <c r="E1573" s="993" t="s">
        <v>1706</v>
      </c>
      <c r="F1573" s="993">
        <v>274</v>
      </c>
    </row>
    <row r="1574" spans="5:6">
      <c r="E1574" s="993" t="s">
        <v>1707</v>
      </c>
      <c r="F1574" s="993">
        <v>297</v>
      </c>
    </row>
    <row r="1575" spans="5:6">
      <c r="E1575" s="993" t="s">
        <v>1708</v>
      </c>
      <c r="F1575" s="993">
        <v>9297</v>
      </c>
    </row>
    <row r="1576" spans="5:6">
      <c r="E1576" s="993" t="s">
        <v>1709</v>
      </c>
      <c r="F1576" s="993">
        <v>512</v>
      </c>
    </row>
    <row r="1577" spans="5:6">
      <c r="E1577" s="993" t="s">
        <v>1710</v>
      </c>
      <c r="F1577" s="993">
        <v>764</v>
      </c>
    </row>
    <row r="1578" spans="5:6">
      <c r="E1578" s="993" t="s">
        <v>1711</v>
      </c>
      <c r="F1578" s="993">
        <v>316</v>
      </c>
    </row>
    <row r="1579" spans="5:6">
      <c r="E1579" s="993" t="s">
        <v>1712</v>
      </c>
      <c r="F1579" s="993">
        <v>345</v>
      </c>
    </row>
    <row r="1580" spans="5:6">
      <c r="E1580" s="993" t="s">
        <v>1713</v>
      </c>
      <c r="F1580" s="993">
        <v>6900</v>
      </c>
    </row>
    <row r="1581" spans="5:6">
      <c r="E1581" s="993" t="s">
        <v>1714</v>
      </c>
      <c r="F1581" s="993">
        <v>107</v>
      </c>
    </row>
    <row r="1582" spans="5:6">
      <c r="E1582" s="993" t="s">
        <v>1715</v>
      </c>
      <c r="F1582" s="993">
        <v>249</v>
      </c>
    </row>
    <row r="1583" spans="5:6">
      <c r="E1583" s="993" t="s">
        <v>1716</v>
      </c>
      <c r="F1583" s="993">
        <v>875</v>
      </c>
    </row>
    <row r="1584" spans="5:6">
      <c r="E1584" s="993" t="s">
        <v>1717</v>
      </c>
      <c r="F1584" s="993">
        <v>845</v>
      </c>
    </row>
    <row r="1585" spans="5:6">
      <c r="E1585" s="993" t="s">
        <v>1718</v>
      </c>
      <c r="F1585" s="993">
        <v>3488</v>
      </c>
    </row>
    <row r="1586" spans="5:6">
      <c r="E1586" s="993" t="s">
        <v>1719</v>
      </c>
      <c r="F1586" s="993">
        <v>9488</v>
      </c>
    </row>
    <row r="1587" spans="5:6">
      <c r="E1587" s="993" t="s">
        <v>1720</v>
      </c>
      <c r="F1587" s="993">
        <v>189</v>
      </c>
    </row>
    <row r="1588" spans="5:6">
      <c r="E1588" s="993" t="s">
        <v>1721</v>
      </c>
      <c r="F1588" s="993">
        <v>634</v>
      </c>
    </row>
    <row r="1589" spans="5:6">
      <c r="E1589" s="993" t="s">
        <v>1722</v>
      </c>
      <c r="F1589" s="993">
        <v>388</v>
      </c>
    </row>
    <row r="1590" spans="5:6">
      <c r="E1590" s="993" t="s">
        <v>1723</v>
      </c>
      <c r="F1590" s="993">
        <v>654</v>
      </c>
    </row>
    <row r="1591" spans="5:6">
      <c r="E1591" s="993" t="s">
        <v>1724</v>
      </c>
      <c r="F1591" s="993">
        <v>579</v>
      </c>
    </row>
    <row r="1592" spans="5:6">
      <c r="E1592" s="993" t="s">
        <v>1725</v>
      </c>
      <c r="F1592" s="993">
        <v>579</v>
      </c>
    </row>
    <row r="1593" spans="5:6">
      <c r="E1593" s="993" t="s">
        <v>1726</v>
      </c>
      <c r="F1593" s="993">
        <v>1130</v>
      </c>
    </row>
    <row r="1594" spans="5:6">
      <c r="E1594" s="993" t="s">
        <v>1727</v>
      </c>
      <c r="F1594" s="993">
        <v>1130</v>
      </c>
    </row>
    <row r="1595" spans="5:6">
      <c r="E1595" s="993" t="s">
        <v>1728</v>
      </c>
      <c r="F1595" s="993">
        <v>295</v>
      </c>
    </row>
    <row r="1596" spans="5:6">
      <c r="E1596" s="993" t="s">
        <v>1729</v>
      </c>
      <c r="F1596" s="993">
        <v>1166</v>
      </c>
    </row>
    <row r="1597" spans="5:6">
      <c r="E1597" s="993" t="s">
        <v>1730</v>
      </c>
      <c r="F1597" s="993">
        <v>605</v>
      </c>
    </row>
    <row r="1598" spans="5:6">
      <c r="E1598" s="993" t="s">
        <v>1731</v>
      </c>
      <c r="F1598" s="993">
        <v>743</v>
      </c>
    </row>
    <row r="1599" spans="5:6">
      <c r="E1599" s="993" t="s">
        <v>1732</v>
      </c>
      <c r="F1599" s="993">
        <v>267</v>
      </c>
    </row>
    <row r="1600" spans="5:6">
      <c r="E1600" s="993" t="s">
        <v>1733</v>
      </c>
      <c r="F1600" s="993">
        <v>47</v>
      </c>
    </row>
    <row r="1601" spans="5:6">
      <c r="E1601" s="993" t="s">
        <v>1734</v>
      </c>
      <c r="F1601" s="993">
        <v>3572</v>
      </c>
    </row>
    <row r="1602" spans="5:6">
      <c r="E1602" s="993" t="s">
        <v>1735</v>
      </c>
      <c r="F1602" s="993">
        <v>38</v>
      </c>
    </row>
    <row r="1603" spans="5:6">
      <c r="E1603" s="993" t="s">
        <v>1736</v>
      </c>
      <c r="F1603" s="993">
        <v>1285</v>
      </c>
    </row>
    <row r="1604" spans="5:6">
      <c r="E1604" s="993" t="s">
        <v>1737</v>
      </c>
      <c r="F1604" s="993">
        <v>664</v>
      </c>
    </row>
    <row r="1605" spans="5:6">
      <c r="E1605" s="993" t="s">
        <v>1738</v>
      </c>
      <c r="F1605" s="993">
        <v>1094</v>
      </c>
    </row>
    <row r="1606" spans="5:6">
      <c r="E1606" s="993" t="s">
        <v>1739</v>
      </c>
      <c r="F1606" s="993">
        <v>580</v>
      </c>
    </row>
    <row r="1607" spans="5:6">
      <c r="E1607" s="993" t="s">
        <v>1740</v>
      </c>
      <c r="F1607" s="993">
        <v>1085</v>
      </c>
    </row>
    <row r="1608" spans="5:6">
      <c r="E1608" s="993" t="s">
        <v>1741</v>
      </c>
      <c r="F1608" s="993">
        <v>1264</v>
      </c>
    </row>
    <row r="1609" spans="5:6">
      <c r="E1609" s="993" t="s">
        <v>1742</v>
      </c>
      <c r="F1609" s="993">
        <v>3766</v>
      </c>
    </row>
    <row r="1610" spans="5:6">
      <c r="E1610" s="993" t="s">
        <v>1743</v>
      </c>
      <c r="F1610" s="993">
        <v>9766</v>
      </c>
    </row>
    <row r="1611" spans="5:6">
      <c r="E1611" s="993" t="s">
        <v>1744</v>
      </c>
      <c r="F1611" s="993">
        <v>1139</v>
      </c>
    </row>
    <row r="1612" spans="5:6">
      <c r="E1612" s="993" t="s">
        <v>1745</v>
      </c>
      <c r="F1612" s="993">
        <v>9139</v>
      </c>
    </row>
    <row r="1613" spans="5:6">
      <c r="E1613" s="993" t="s">
        <v>1746</v>
      </c>
      <c r="F1613" s="993">
        <v>9139</v>
      </c>
    </row>
    <row r="1614" spans="5:6">
      <c r="E1614" s="993" t="s">
        <v>1747</v>
      </c>
      <c r="F1614" s="993">
        <v>768</v>
      </c>
    </row>
    <row r="1615" spans="5:6">
      <c r="E1615" s="993" t="s">
        <v>1748</v>
      </c>
      <c r="F1615" s="993">
        <v>1198</v>
      </c>
    </row>
    <row r="1616" spans="5:6">
      <c r="E1616" s="993" t="s">
        <v>1749</v>
      </c>
      <c r="F1616" s="993">
        <v>3656</v>
      </c>
    </row>
    <row r="1617" spans="5:6">
      <c r="E1617" s="993" t="s">
        <v>1750</v>
      </c>
      <c r="F1617" s="993">
        <v>1207</v>
      </c>
    </row>
    <row r="1618" spans="5:6">
      <c r="E1618" s="993" t="s">
        <v>1751</v>
      </c>
      <c r="F1618" s="993">
        <v>1985</v>
      </c>
    </row>
    <row r="1619" spans="5:6">
      <c r="E1619" s="993" t="s">
        <v>1752</v>
      </c>
      <c r="F1619" s="993">
        <v>585</v>
      </c>
    </row>
    <row r="1620" spans="5:6">
      <c r="E1620" s="993" t="s">
        <v>1753</v>
      </c>
      <c r="F1620" s="993">
        <v>1230</v>
      </c>
    </row>
    <row r="1621" spans="5:6">
      <c r="E1621" s="993" t="s">
        <v>1754</v>
      </c>
      <c r="F1621" s="993">
        <v>2023</v>
      </c>
    </row>
    <row r="1622" spans="5:6">
      <c r="E1622" s="993" t="s">
        <v>1755</v>
      </c>
      <c r="F1622" s="993">
        <v>380</v>
      </c>
    </row>
    <row r="1623" spans="5:6">
      <c r="E1623" s="993" t="s">
        <v>1756</v>
      </c>
      <c r="F1623" s="993">
        <v>715</v>
      </c>
    </row>
    <row r="1624" spans="5:6">
      <c r="E1624" s="993" t="s">
        <v>1757</v>
      </c>
      <c r="F1624" s="993">
        <v>1271</v>
      </c>
    </row>
    <row r="1625" spans="5:6">
      <c r="E1625" s="993" t="s">
        <v>1758</v>
      </c>
      <c r="F1625" s="993">
        <v>1932</v>
      </c>
    </row>
    <row r="1626" spans="5:6">
      <c r="E1626" s="993" t="s">
        <v>1759</v>
      </c>
      <c r="F1626" s="993">
        <v>7000</v>
      </c>
    </row>
    <row r="1627" spans="5:6">
      <c r="E1627" s="993" t="s">
        <v>1760</v>
      </c>
      <c r="F1627" s="993">
        <v>52</v>
      </c>
    </row>
    <row r="1628" spans="5:6">
      <c r="E1628" s="993" t="s">
        <v>1761</v>
      </c>
      <c r="F1628" s="993">
        <v>595</v>
      </c>
    </row>
    <row r="1629" spans="5:6">
      <c r="E1629" s="993" t="s">
        <v>1762</v>
      </c>
      <c r="F1629" s="993">
        <v>1171</v>
      </c>
    </row>
    <row r="1630" spans="5:6">
      <c r="E1630" s="993" t="s">
        <v>1763</v>
      </c>
      <c r="F1630" s="993">
        <v>1255</v>
      </c>
    </row>
    <row r="1631" spans="5:6">
      <c r="E1631" s="993" t="s">
        <v>1764</v>
      </c>
      <c r="F1631" s="993">
        <v>1804</v>
      </c>
    </row>
    <row r="1632" spans="5:6">
      <c r="E1632" s="993" t="s">
        <v>1765</v>
      </c>
      <c r="F1632" s="993">
        <v>1114</v>
      </c>
    </row>
    <row r="1633" spans="5:6">
      <c r="E1633" s="993" t="s">
        <v>1766</v>
      </c>
      <c r="F1633" s="993">
        <v>674</v>
      </c>
    </row>
    <row r="1634" spans="5:6">
      <c r="E1634" s="993" t="s">
        <v>1767</v>
      </c>
      <c r="F1634" s="993">
        <v>24</v>
      </c>
    </row>
    <row r="1635" spans="5:6">
      <c r="E1635" s="993" t="s">
        <v>1768</v>
      </c>
      <c r="F1635" s="993">
        <v>1310</v>
      </c>
    </row>
    <row r="1636" spans="5:6">
      <c r="E1636" s="993" t="s">
        <v>1769</v>
      </c>
      <c r="F1636" s="993">
        <v>1173</v>
      </c>
    </row>
    <row r="1637" spans="5:6">
      <c r="E1637" s="993" t="s">
        <v>1770</v>
      </c>
      <c r="F1637" s="993">
        <v>1060</v>
      </c>
    </row>
    <row r="1638" spans="5:6">
      <c r="E1638" s="993" t="s">
        <v>1771</v>
      </c>
      <c r="F1638" s="993">
        <v>1843</v>
      </c>
    </row>
    <row r="1639" spans="5:6">
      <c r="E1639" s="993" t="s">
        <v>1772</v>
      </c>
      <c r="F1639" s="993">
        <v>2055</v>
      </c>
    </row>
    <row r="1640" spans="5:6">
      <c r="E1640" s="993" t="s">
        <v>1773</v>
      </c>
      <c r="F1640" s="993">
        <v>102</v>
      </c>
    </row>
    <row r="1641" spans="5:6">
      <c r="E1641" s="993" t="s">
        <v>1774</v>
      </c>
      <c r="F1641" s="993">
        <v>771</v>
      </c>
    </row>
    <row r="1642" spans="5:6">
      <c r="E1642" s="993" t="s">
        <v>1775</v>
      </c>
      <c r="F1642" s="993">
        <v>3569</v>
      </c>
    </row>
    <row r="1643" spans="5:6">
      <c r="E1643" s="993" t="s">
        <v>1776</v>
      </c>
      <c r="F1643" s="993">
        <v>1808</v>
      </c>
    </row>
    <row r="1644" spans="5:6">
      <c r="E1644" s="993" t="s">
        <v>1777</v>
      </c>
      <c r="F1644" s="993">
        <v>3709</v>
      </c>
    </row>
    <row r="1645" spans="5:6">
      <c r="E1645" s="993" t="s">
        <v>1778</v>
      </c>
      <c r="F1645" s="993">
        <v>4204</v>
      </c>
    </row>
    <row r="1646" spans="5:6">
      <c r="E1646" s="993" t="s">
        <v>1779</v>
      </c>
      <c r="F1646" s="993">
        <v>9586</v>
      </c>
    </row>
    <row r="1647" spans="5:6">
      <c r="E1647" s="993" t="s">
        <v>1780</v>
      </c>
      <c r="F1647" s="993">
        <v>1141</v>
      </c>
    </row>
    <row r="1648" spans="5:6">
      <c r="E1648" s="993" t="s">
        <v>1781</v>
      </c>
      <c r="F1648" s="993">
        <v>1318</v>
      </c>
    </row>
    <row r="1649" spans="5:6">
      <c r="E1649" s="993" t="s">
        <v>1782</v>
      </c>
      <c r="F1649" s="993">
        <v>1803</v>
      </c>
    </row>
    <row r="1650" spans="5:6">
      <c r="E1650" s="993" t="s">
        <v>1783</v>
      </c>
      <c r="F1650" s="993">
        <v>1080</v>
      </c>
    </row>
    <row r="1651" spans="5:6">
      <c r="E1651" s="993" t="s">
        <v>1784</v>
      </c>
      <c r="F1651" s="993">
        <v>829</v>
      </c>
    </row>
    <row r="1652" spans="5:6">
      <c r="E1652" s="993" t="s">
        <v>1785</v>
      </c>
      <c r="F1652" s="993">
        <v>573</v>
      </c>
    </row>
    <row r="1653" spans="5:6">
      <c r="E1653" s="993" t="s">
        <v>1786</v>
      </c>
      <c r="F1653" s="993">
        <v>1015</v>
      </c>
    </row>
    <row r="1654" spans="5:6">
      <c r="E1654" s="993" t="s">
        <v>1787</v>
      </c>
      <c r="F1654" s="993">
        <v>481</v>
      </c>
    </row>
    <row r="1655" spans="5:6">
      <c r="E1655" s="993" t="s">
        <v>1788</v>
      </c>
      <c r="F1655" s="993">
        <v>9481</v>
      </c>
    </row>
    <row r="1656" spans="5:6">
      <c r="E1656" s="993" t="s">
        <v>1789</v>
      </c>
      <c r="F1656" s="993">
        <v>516</v>
      </c>
    </row>
    <row r="1657" spans="5:6">
      <c r="E1657" s="993" t="s">
        <v>1790</v>
      </c>
      <c r="F1657" s="993">
        <v>689</v>
      </c>
    </row>
    <row r="1658" spans="5:6">
      <c r="E1658" s="993" t="s">
        <v>1791</v>
      </c>
      <c r="F1658" s="993">
        <v>65</v>
      </c>
    </row>
    <row r="1659" spans="5:6">
      <c r="E1659" s="993" t="s">
        <v>1792</v>
      </c>
      <c r="F1659" s="993">
        <v>874</v>
      </c>
    </row>
    <row r="1660" spans="5:6">
      <c r="E1660" s="993" t="s">
        <v>1793</v>
      </c>
      <c r="F1660" s="993">
        <v>1503</v>
      </c>
    </row>
    <row r="1661" spans="5:6">
      <c r="E1661" s="993" t="s">
        <v>1794</v>
      </c>
      <c r="F1661" s="993">
        <v>874</v>
      </c>
    </row>
    <row r="1662" spans="5:6">
      <c r="E1662" s="993" t="s">
        <v>1795</v>
      </c>
      <c r="F1662" s="993">
        <v>3561</v>
      </c>
    </row>
    <row r="1663" spans="5:6">
      <c r="E1663" s="993" t="s">
        <v>1796</v>
      </c>
      <c r="F1663" s="993">
        <v>9561</v>
      </c>
    </row>
    <row r="1664" spans="5:6">
      <c r="E1664" s="993" t="s">
        <v>1797</v>
      </c>
      <c r="F1664" s="993">
        <v>4201</v>
      </c>
    </row>
    <row r="1665" spans="5:6">
      <c r="E1665" s="993" t="s">
        <v>1798</v>
      </c>
      <c r="F1665" s="993">
        <v>1722</v>
      </c>
    </row>
    <row r="1666" spans="5:6">
      <c r="E1666" s="993" t="s">
        <v>1799</v>
      </c>
      <c r="F1666" s="993">
        <v>3751</v>
      </c>
    </row>
    <row r="1667" spans="5:6">
      <c r="E1667" s="993" t="s">
        <v>1800</v>
      </c>
      <c r="F1667" s="993">
        <v>586</v>
      </c>
    </row>
    <row r="1668" spans="5:6">
      <c r="E1668" s="993" t="s">
        <v>1801</v>
      </c>
      <c r="F1668" s="993">
        <v>375</v>
      </c>
    </row>
    <row r="1669" spans="5:6">
      <c r="E1669" s="993" t="s">
        <v>1802</v>
      </c>
      <c r="F1669" s="993">
        <v>695</v>
      </c>
    </row>
    <row r="1670" spans="5:6">
      <c r="E1670" s="993" t="s">
        <v>1803</v>
      </c>
      <c r="F1670" s="993">
        <v>1155</v>
      </c>
    </row>
    <row r="1671" spans="5:6">
      <c r="E1671" s="993" t="s">
        <v>1804</v>
      </c>
      <c r="F1671" s="993">
        <v>9155</v>
      </c>
    </row>
    <row r="1672" spans="5:6">
      <c r="E1672" s="993" t="s">
        <v>1805</v>
      </c>
      <c r="F1672" s="993">
        <v>722</v>
      </c>
    </row>
    <row r="1673" spans="5:6">
      <c r="E1673" s="993" t="s">
        <v>1806</v>
      </c>
      <c r="F1673" s="993">
        <v>2029</v>
      </c>
    </row>
    <row r="1674" spans="5:6">
      <c r="E1674" s="993" t="s">
        <v>1807</v>
      </c>
      <c r="F1674" s="993">
        <v>1140</v>
      </c>
    </row>
    <row r="1675" spans="5:6">
      <c r="E1675" s="993" t="s">
        <v>1808</v>
      </c>
      <c r="F1675" s="993">
        <v>897</v>
      </c>
    </row>
    <row r="1676" spans="5:6">
      <c r="E1676" s="993" t="s">
        <v>1809</v>
      </c>
      <c r="F1676" s="993">
        <v>1889</v>
      </c>
    </row>
    <row r="1677" spans="5:6">
      <c r="E1677" s="993" t="s">
        <v>1810</v>
      </c>
      <c r="F1677" s="993">
        <v>3797</v>
      </c>
    </row>
    <row r="1678" spans="5:6">
      <c r="E1678" s="993" t="s">
        <v>1811</v>
      </c>
      <c r="F1678" s="993">
        <v>1200</v>
      </c>
    </row>
    <row r="1679" spans="5:6">
      <c r="E1679" s="993" t="s">
        <v>1812</v>
      </c>
      <c r="F1679" s="993">
        <v>9477</v>
      </c>
    </row>
    <row r="1680" spans="5:6">
      <c r="E1680" s="993" t="s">
        <v>1813</v>
      </c>
      <c r="F1680" s="993">
        <v>269</v>
      </c>
    </row>
    <row r="1681" spans="5:6">
      <c r="E1681" s="993" t="s">
        <v>1814</v>
      </c>
      <c r="F1681" s="993">
        <v>208</v>
      </c>
    </row>
    <row r="1682" spans="5:6">
      <c r="E1682" s="993" t="s">
        <v>1815</v>
      </c>
      <c r="F1682" s="993">
        <v>635</v>
      </c>
    </row>
    <row r="1683" spans="5:6">
      <c r="E1683" s="993" t="s">
        <v>1816</v>
      </c>
      <c r="F1683" s="993">
        <v>1163</v>
      </c>
    </row>
    <row r="1684" spans="5:6">
      <c r="E1684" s="993" t="s">
        <v>1817</v>
      </c>
      <c r="F1684" s="993">
        <v>1178</v>
      </c>
    </row>
    <row r="1685" spans="5:6">
      <c r="E1685" s="993" t="s">
        <v>1818</v>
      </c>
      <c r="F1685" s="993">
        <v>606</v>
      </c>
    </row>
    <row r="1686" spans="5:6">
      <c r="E1686" s="993" t="s">
        <v>1819</v>
      </c>
      <c r="F1686" s="993">
        <v>28</v>
      </c>
    </row>
    <row r="1687" spans="5:6">
      <c r="E1687" s="993" t="s">
        <v>1820</v>
      </c>
      <c r="F1687" s="993">
        <v>104</v>
      </c>
    </row>
    <row r="1688" spans="5:6">
      <c r="E1688" s="993" t="s">
        <v>1821</v>
      </c>
      <c r="F1688" s="993">
        <v>517</v>
      </c>
    </row>
    <row r="1689" spans="5:6">
      <c r="E1689" s="993" t="s">
        <v>1822</v>
      </c>
      <c r="F1689" s="993">
        <v>3599</v>
      </c>
    </row>
    <row r="1690" spans="5:6">
      <c r="E1690" s="993" t="s">
        <v>1823</v>
      </c>
      <c r="F1690" s="993">
        <v>1217</v>
      </c>
    </row>
    <row r="1691" spans="5:6">
      <c r="E1691" s="993" t="s">
        <v>1824</v>
      </c>
      <c r="F1691" s="993">
        <v>1196</v>
      </c>
    </row>
    <row r="1692" spans="5:6">
      <c r="E1692" s="993" t="s">
        <v>1825</v>
      </c>
      <c r="F1692" s="993">
        <v>308</v>
      </c>
    </row>
    <row r="1693" spans="5:6">
      <c r="E1693" s="993" t="s">
        <v>1826</v>
      </c>
      <c r="F1693" s="993">
        <v>308</v>
      </c>
    </row>
    <row r="1694" spans="5:6">
      <c r="E1694" s="993" t="s">
        <v>1827</v>
      </c>
      <c r="F1694" s="993">
        <v>776</v>
      </c>
    </row>
    <row r="1695" spans="5:6">
      <c r="E1695" s="993" t="s">
        <v>1828</v>
      </c>
      <c r="F1695" s="993">
        <v>1461</v>
      </c>
    </row>
    <row r="1696" spans="5:6">
      <c r="E1696" s="993" t="s">
        <v>1829</v>
      </c>
      <c r="F1696" s="993">
        <v>43</v>
      </c>
    </row>
    <row r="1697" spans="5:6">
      <c r="E1697" s="993" t="s">
        <v>1830</v>
      </c>
      <c r="F1697" s="993">
        <v>822</v>
      </c>
    </row>
    <row r="1698" spans="5:6">
      <c r="E1698" s="993" t="s">
        <v>1831</v>
      </c>
      <c r="F1698" s="993">
        <v>1128</v>
      </c>
    </row>
    <row r="1699" spans="5:6">
      <c r="E1699" s="993" t="s">
        <v>1832</v>
      </c>
      <c r="F1699" s="993">
        <v>2054</v>
      </c>
    </row>
    <row r="1700" spans="5:6">
      <c r="E1700" s="993" t="s">
        <v>1833</v>
      </c>
      <c r="F1700" s="993">
        <v>1862</v>
      </c>
    </row>
    <row r="1701" spans="5:6">
      <c r="E1701" s="993" t="s">
        <v>1834</v>
      </c>
      <c r="F1701" s="993">
        <v>9862</v>
      </c>
    </row>
    <row r="1702" spans="5:6">
      <c r="E1702" s="993" t="s">
        <v>1835</v>
      </c>
      <c r="F1702" s="993">
        <v>649</v>
      </c>
    </row>
    <row r="1703" spans="5:6">
      <c r="E1703" s="993" t="s">
        <v>1836</v>
      </c>
      <c r="F1703" s="993">
        <v>4019</v>
      </c>
    </row>
    <row r="1704" spans="5:6">
      <c r="E1704" s="993" t="s">
        <v>1837</v>
      </c>
      <c r="F1704" s="993">
        <v>1282</v>
      </c>
    </row>
    <row r="1705" spans="5:6">
      <c r="E1705" s="993" t="s">
        <v>1838</v>
      </c>
      <c r="F1705" s="993">
        <v>607</v>
      </c>
    </row>
    <row r="1706" spans="5:6">
      <c r="E1706" s="993" t="s">
        <v>1839</v>
      </c>
      <c r="F1706" s="993">
        <v>607</v>
      </c>
    </row>
    <row r="1707" spans="5:6">
      <c r="E1707" s="993" t="s">
        <v>1840</v>
      </c>
      <c r="F1707" s="993">
        <v>1938</v>
      </c>
    </row>
    <row r="1708" spans="5:6">
      <c r="E1708" s="993" t="s">
        <v>1841</v>
      </c>
      <c r="F1708" s="993">
        <v>731</v>
      </c>
    </row>
    <row r="1709" spans="5:6">
      <c r="E1709" s="993" t="s">
        <v>1842</v>
      </c>
      <c r="F1709" s="993">
        <v>1268</v>
      </c>
    </row>
    <row r="1710" spans="5:6">
      <c r="E1710" s="993" t="s">
        <v>1843</v>
      </c>
      <c r="F1710" s="993">
        <v>3614</v>
      </c>
    </row>
    <row r="1711" spans="5:6">
      <c r="E1711" s="993" t="s">
        <v>1844</v>
      </c>
      <c r="F1711" s="993">
        <v>1343</v>
      </c>
    </row>
    <row r="1712" spans="5:6">
      <c r="E1712" s="993" t="s">
        <v>1845</v>
      </c>
      <c r="F1712" s="993">
        <v>9343</v>
      </c>
    </row>
    <row r="1713" spans="5:6">
      <c r="E1713" s="993" t="s">
        <v>1846</v>
      </c>
      <c r="F1713" s="993">
        <v>382</v>
      </c>
    </row>
    <row r="1714" spans="5:6">
      <c r="E1714" s="993" t="s">
        <v>1847</v>
      </c>
      <c r="F1714" s="993">
        <v>1202</v>
      </c>
    </row>
    <row r="1715" spans="5:6">
      <c r="E1715" s="993" t="s">
        <v>1848</v>
      </c>
      <c r="F1715" s="993">
        <v>1952</v>
      </c>
    </row>
    <row r="1716" spans="5:6">
      <c r="E1716" s="993" t="s">
        <v>1849</v>
      </c>
      <c r="F1716" s="993">
        <v>1949</v>
      </c>
    </row>
    <row r="1717" spans="5:6">
      <c r="E1717" s="993" t="s">
        <v>1850</v>
      </c>
      <c r="F1717" s="993">
        <v>1943</v>
      </c>
    </row>
    <row r="1718" spans="5:6">
      <c r="E1718" s="993" t="s">
        <v>1851</v>
      </c>
      <c r="F1718" s="993">
        <v>164</v>
      </c>
    </row>
    <row r="1719" spans="5:6">
      <c r="E1719" s="993" t="s">
        <v>1852</v>
      </c>
      <c r="F1719" s="993">
        <v>2044</v>
      </c>
    </row>
    <row r="1720" spans="5:6">
      <c r="E1720" s="993" t="s">
        <v>1853</v>
      </c>
      <c r="F1720" s="993">
        <v>596</v>
      </c>
    </row>
    <row r="1721" spans="5:6">
      <c r="E1721" s="993" t="s">
        <v>1854</v>
      </c>
      <c r="F1721" s="993">
        <v>596</v>
      </c>
    </row>
    <row r="1722" spans="5:6">
      <c r="E1722" s="993" t="s">
        <v>1855</v>
      </c>
      <c r="F1722" s="993">
        <v>1154</v>
      </c>
    </row>
    <row r="1723" spans="5:6">
      <c r="E1723" s="993" t="s">
        <v>1856</v>
      </c>
      <c r="F1723" s="993">
        <v>1465</v>
      </c>
    </row>
    <row r="1724" spans="5:6">
      <c r="E1724" s="993" t="s">
        <v>1857</v>
      </c>
      <c r="F1724" s="993">
        <v>2030</v>
      </c>
    </row>
    <row r="1725" spans="5:6">
      <c r="E1725" s="993" t="s">
        <v>1858</v>
      </c>
      <c r="F1725" s="993">
        <v>1174</v>
      </c>
    </row>
    <row r="1726" spans="5:6">
      <c r="E1726" s="993" t="s">
        <v>1859</v>
      </c>
      <c r="F1726" s="993">
        <v>1205</v>
      </c>
    </row>
    <row r="1727" spans="5:6">
      <c r="E1727" s="993" t="s">
        <v>1860</v>
      </c>
      <c r="F1727" s="993">
        <v>48</v>
      </c>
    </row>
    <row r="1728" spans="5:6">
      <c r="E1728" s="993" t="s">
        <v>1861</v>
      </c>
      <c r="F1728" s="993">
        <v>347</v>
      </c>
    </row>
    <row r="1729" spans="5:6">
      <c r="E1729" s="993" t="s">
        <v>1862</v>
      </c>
      <c r="F1729" s="993">
        <v>994</v>
      </c>
    </row>
    <row r="1730" spans="5:6">
      <c r="E1730" s="993" t="s">
        <v>1863</v>
      </c>
      <c r="F1730" s="993">
        <v>1258</v>
      </c>
    </row>
    <row r="1731" spans="5:6">
      <c r="E1731" s="993" t="s">
        <v>1864</v>
      </c>
      <c r="F1731" s="993">
        <v>263</v>
      </c>
    </row>
    <row r="1732" spans="5:6">
      <c r="E1732" s="993" t="s">
        <v>1865</v>
      </c>
      <c r="F1732" s="993">
        <v>298</v>
      </c>
    </row>
    <row r="1733" spans="5:6">
      <c r="E1733" s="993" t="s">
        <v>1866</v>
      </c>
      <c r="F1733" s="993">
        <v>742</v>
      </c>
    </row>
    <row r="1734" spans="5:6">
      <c r="E1734" s="993" t="s">
        <v>1867</v>
      </c>
      <c r="F1734" s="993">
        <v>748</v>
      </c>
    </row>
    <row r="1735" spans="5:6">
      <c r="E1735" s="993" t="s">
        <v>1868</v>
      </c>
      <c r="F1735" s="993">
        <v>298</v>
      </c>
    </row>
    <row r="1736" spans="5:6">
      <c r="E1736" s="993" t="s">
        <v>1869</v>
      </c>
      <c r="F1736" s="993">
        <v>4203</v>
      </c>
    </row>
    <row r="1737" spans="5:6">
      <c r="E1737" s="993" t="s">
        <v>1870</v>
      </c>
      <c r="F1737" s="993">
        <v>939</v>
      </c>
    </row>
    <row r="1738" spans="5:6">
      <c r="E1738" s="993" t="s">
        <v>1871</v>
      </c>
      <c r="F1738" s="993">
        <v>939</v>
      </c>
    </row>
    <row r="1739" spans="5:6">
      <c r="E1739" s="993" t="s">
        <v>1872</v>
      </c>
      <c r="F1739" s="993">
        <v>197</v>
      </c>
    </row>
    <row r="1740" spans="5:6">
      <c r="E1740" s="993" t="s">
        <v>1873</v>
      </c>
      <c r="F1740" s="993">
        <v>1082</v>
      </c>
    </row>
    <row r="1741" spans="5:6">
      <c r="E1741" s="993" t="s">
        <v>1874</v>
      </c>
      <c r="F1741" s="993">
        <v>678</v>
      </c>
    </row>
    <row r="1742" spans="5:6">
      <c r="E1742" s="993" t="s">
        <v>1875</v>
      </c>
      <c r="F1742" s="993">
        <v>694</v>
      </c>
    </row>
    <row r="1743" spans="5:6">
      <c r="E1743" s="993" t="s">
        <v>1876</v>
      </c>
      <c r="F1743" s="993">
        <v>272</v>
      </c>
    </row>
    <row r="1744" spans="5:6">
      <c r="E1744" s="993" t="s">
        <v>1877</v>
      </c>
      <c r="F1744" s="993">
        <v>3657</v>
      </c>
    </row>
    <row r="1745" spans="5:6">
      <c r="E1745" s="993" t="s">
        <v>1878</v>
      </c>
      <c r="F1745" s="993">
        <v>570</v>
      </c>
    </row>
    <row r="1746" spans="5:6">
      <c r="E1746" s="993" t="s">
        <v>1879</v>
      </c>
      <c r="F1746" s="993">
        <v>1250</v>
      </c>
    </row>
    <row r="1747" spans="5:6">
      <c r="E1747" s="993" t="s">
        <v>1880</v>
      </c>
      <c r="F1747" s="993">
        <v>416</v>
      </c>
    </row>
    <row r="1748" spans="5:6">
      <c r="E1748" s="993" t="s">
        <v>1881</v>
      </c>
      <c r="F1748" s="993">
        <v>1464</v>
      </c>
    </row>
    <row r="1749" spans="5:6">
      <c r="E1749" s="993" t="s">
        <v>1882</v>
      </c>
      <c r="F1749" s="993">
        <v>518</v>
      </c>
    </row>
    <row r="1750" spans="5:6">
      <c r="E1750" s="993" t="s">
        <v>1883</v>
      </c>
      <c r="F1750" s="993">
        <v>416</v>
      </c>
    </row>
    <row r="1751" spans="5:6">
      <c r="E1751" s="993" t="s">
        <v>1884</v>
      </c>
      <c r="F1751" s="993">
        <v>3616</v>
      </c>
    </row>
    <row r="1752" spans="5:6">
      <c r="E1752" s="993" t="s">
        <v>1885</v>
      </c>
      <c r="F1752" s="993">
        <v>3608</v>
      </c>
    </row>
    <row r="1753" spans="5:6">
      <c r="E1753" s="993" t="s">
        <v>1886</v>
      </c>
      <c r="F1753" s="993">
        <v>1127</v>
      </c>
    </row>
    <row r="1754" spans="5:6">
      <c r="E1754" s="993" t="s">
        <v>1887</v>
      </c>
      <c r="F1754" s="993">
        <v>4008</v>
      </c>
    </row>
    <row r="1755" spans="5:6">
      <c r="E1755" s="993" t="s">
        <v>1888</v>
      </c>
      <c r="F1755" s="993">
        <v>286</v>
      </c>
    </row>
    <row r="1756" spans="5:6">
      <c r="E1756" s="993" t="s">
        <v>1889</v>
      </c>
      <c r="F1756" s="993">
        <v>3752</v>
      </c>
    </row>
    <row r="1757" spans="5:6">
      <c r="E1757" s="993" t="s">
        <v>1890</v>
      </c>
      <c r="F1757" s="993">
        <v>3651</v>
      </c>
    </row>
    <row r="1758" spans="5:6">
      <c r="E1758" s="993" t="s">
        <v>1891</v>
      </c>
      <c r="F1758" s="993">
        <v>1327</v>
      </c>
    </row>
    <row r="1759" spans="5:6">
      <c r="E1759" s="993" t="s">
        <v>1892</v>
      </c>
      <c r="F1759" s="993">
        <v>3653</v>
      </c>
    </row>
    <row r="1760" spans="5:6">
      <c r="E1760" s="993" t="s">
        <v>1893</v>
      </c>
      <c r="F1760" s="993">
        <v>9653</v>
      </c>
    </row>
    <row r="1761" spans="5:6">
      <c r="E1761" s="993" t="s">
        <v>1894</v>
      </c>
      <c r="F1761" s="993">
        <v>3637</v>
      </c>
    </row>
    <row r="1762" spans="5:6">
      <c r="E1762" s="993" t="s">
        <v>1895</v>
      </c>
      <c r="F1762" s="993">
        <v>9063</v>
      </c>
    </row>
    <row r="1763" spans="5:6">
      <c r="E1763" s="993" t="s">
        <v>1896</v>
      </c>
      <c r="F1763" s="993">
        <v>1063</v>
      </c>
    </row>
    <row r="1764" spans="5:6">
      <c r="E1764" s="993" t="s">
        <v>1897</v>
      </c>
      <c r="F1764" s="993">
        <v>518</v>
      </c>
    </row>
    <row r="1765" spans="5:6">
      <c r="E1765" s="993" t="s">
        <v>1898</v>
      </c>
      <c r="F1765" s="993">
        <v>1270</v>
      </c>
    </row>
    <row r="1766" spans="5:6">
      <c r="E1766" s="993" t="s">
        <v>1899</v>
      </c>
      <c r="F1766" s="993">
        <v>344</v>
      </c>
    </row>
    <row r="1767" spans="5:6">
      <c r="E1767" s="993" t="s">
        <v>1900</v>
      </c>
      <c r="F1767" s="993">
        <v>230</v>
      </c>
    </row>
    <row r="1768" spans="5:6">
      <c r="E1768" s="993" t="s">
        <v>1901</v>
      </c>
      <c r="F1768" s="993">
        <v>668</v>
      </c>
    </row>
    <row r="1769" spans="5:6">
      <c r="E1769" s="993" t="s">
        <v>1902</v>
      </c>
      <c r="F1769" s="993">
        <v>1933</v>
      </c>
    </row>
    <row r="1770" spans="5:6">
      <c r="E1770" s="993" t="s">
        <v>1903</v>
      </c>
      <c r="F1770" s="993">
        <v>1456</v>
      </c>
    </row>
    <row r="1771" spans="5:6">
      <c r="E1771" s="993" t="s">
        <v>1904</v>
      </c>
      <c r="F1771" s="993">
        <v>1463</v>
      </c>
    </row>
    <row r="1772" spans="5:6">
      <c r="E1772" s="993" t="s">
        <v>1905</v>
      </c>
      <c r="F1772" s="993">
        <v>3745</v>
      </c>
    </row>
    <row r="1773" spans="5:6">
      <c r="E1773" s="993" t="s">
        <v>1906</v>
      </c>
      <c r="F1773" s="993">
        <v>325</v>
      </c>
    </row>
    <row r="1774" spans="5:6">
      <c r="E1774" s="993" t="s">
        <v>1907</v>
      </c>
      <c r="F1774" s="993">
        <v>757</v>
      </c>
    </row>
    <row r="1775" spans="5:6">
      <c r="E1775" s="993" t="s">
        <v>1908</v>
      </c>
      <c r="F1775" s="993">
        <v>58</v>
      </c>
    </row>
    <row r="1776" spans="5:6">
      <c r="E1776" s="993" t="s">
        <v>1909</v>
      </c>
      <c r="F1776" s="993">
        <v>1222</v>
      </c>
    </row>
    <row r="1777" spans="5:6">
      <c r="E1777" s="993" t="s">
        <v>1910</v>
      </c>
      <c r="F1777" s="993">
        <v>1370</v>
      </c>
    </row>
    <row r="1778" spans="5:6">
      <c r="E1778" s="993" t="s">
        <v>1911</v>
      </c>
      <c r="F1778" s="993">
        <v>3576</v>
      </c>
    </row>
    <row r="1779" spans="5:6">
      <c r="E1779" s="993" t="s">
        <v>1912</v>
      </c>
      <c r="F1779" s="993">
        <v>1190</v>
      </c>
    </row>
    <row r="1780" spans="5:6">
      <c r="E1780" s="993" t="s">
        <v>1913</v>
      </c>
      <c r="F1780" s="993">
        <v>99</v>
      </c>
    </row>
    <row r="1781" spans="5:6">
      <c r="E1781" s="993" t="s">
        <v>1914</v>
      </c>
      <c r="F1781" s="993">
        <v>9099</v>
      </c>
    </row>
    <row r="1782" spans="5:6">
      <c r="E1782" s="993" t="s">
        <v>1915</v>
      </c>
      <c r="F1782" s="993">
        <v>3610</v>
      </c>
    </row>
    <row r="1783" spans="5:6">
      <c r="E1783" s="993" t="s">
        <v>1916</v>
      </c>
      <c r="F1783" s="993">
        <v>648</v>
      </c>
    </row>
    <row r="1784" spans="5:6">
      <c r="E1784" s="993" t="s">
        <v>1917</v>
      </c>
      <c r="F1784" s="993">
        <v>22</v>
      </c>
    </row>
    <row r="1785" spans="5:6">
      <c r="E1785" s="993" t="s">
        <v>1918</v>
      </c>
      <c r="F1785" s="993">
        <v>635</v>
      </c>
    </row>
    <row r="1786" spans="5:6">
      <c r="E1786" s="993" t="s">
        <v>1919</v>
      </c>
      <c r="F1786" s="993">
        <v>843</v>
      </c>
    </row>
    <row r="1787" spans="5:6">
      <c r="E1787" s="993" t="s">
        <v>1920</v>
      </c>
      <c r="F1787" s="993">
        <v>4101</v>
      </c>
    </row>
    <row r="1788" spans="5:6">
      <c r="E1788" s="993" t="s">
        <v>1921</v>
      </c>
      <c r="F1788" s="993">
        <v>1340</v>
      </c>
    </row>
    <row r="1789" spans="5:6">
      <c r="E1789" s="993" t="s">
        <v>1922</v>
      </c>
      <c r="F1789" s="993">
        <v>97</v>
      </c>
    </row>
    <row r="1790" spans="5:6">
      <c r="E1790" s="993" t="s">
        <v>1923</v>
      </c>
      <c r="F1790" s="993">
        <v>66</v>
      </c>
    </row>
    <row r="1791" spans="5:6">
      <c r="E1791" s="993" t="s">
        <v>1924</v>
      </c>
      <c r="F1791" s="993">
        <v>66</v>
      </c>
    </row>
    <row r="1792" spans="5:6">
      <c r="E1792" s="993" t="s">
        <v>1925</v>
      </c>
      <c r="F1792" s="993">
        <v>1930</v>
      </c>
    </row>
    <row r="1793" spans="5:6">
      <c r="E1793" s="993" t="s">
        <v>1926</v>
      </c>
      <c r="F1793" s="993">
        <v>1098</v>
      </c>
    </row>
    <row r="1794" spans="5:6">
      <c r="E1794" s="993" t="s">
        <v>1927</v>
      </c>
      <c r="F1794" s="993">
        <v>421</v>
      </c>
    </row>
    <row r="1795" spans="5:6">
      <c r="E1795" s="993" t="s">
        <v>1928</v>
      </c>
      <c r="F1795" s="993">
        <v>1997</v>
      </c>
    </row>
    <row r="1796" spans="5:6">
      <c r="E1796" s="993" t="s">
        <v>1929</v>
      </c>
      <c r="F1796" s="993">
        <v>765</v>
      </c>
    </row>
    <row r="1797" spans="5:6">
      <c r="E1797" s="993" t="s">
        <v>1930</v>
      </c>
      <c r="F1797" s="993">
        <v>378</v>
      </c>
    </row>
    <row r="1798" spans="5:6">
      <c r="E1798" s="993" t="s">
        <v>1931</v>
      </c>
      <c r="F1798" s="993">
        <v>520</v>
      </c>
    </row>
    <row r="1799" spans="5:6">
      <c r="E1799" s="993" t="s">
        <v>1932</v>
      </c>
      <c r="F1799" s="993">
        <v>9520</v>
      </c>
    </row>
    <row r="1800" spans="5:6">
      <c r="E1800" s="993" t="s">
        <v>1933</v>
      </c>
      <c r="F1800" s="993">
        <v>3605</v>
      </c>
    </row>
    <row r="1801" spans="5:6">
      <c r="E1801" s="993" t="s">
        <v>1934</v>
      </c>
      <c r="F1801" s="993">
        <v>620</v>
      </c>
    </row>
    <row r="1802" spans="5:6">
      <c r="E1802" s="993" t="s">
        <v>1935</v>
      </c>
      <c r="F1802" s="993">
        <v>3785</v>
      </c>
    </row>
    <row r="1803" spans="5:6">
      <c r="E1803" s="993" t="s">
        <v>1936</v>
      </c>
      <c r="F1803" s="993">
        <v>670</v>
      </c>
    </row>
    <row r="1804" spans="5:6">
      <c r="E1804" s="993" t="s">
        <v>1937</v>
      </c>
      <c r="F1804" s="993">
        <v>563</v>
      </c>
    </row>
    <row r="1805" spans="5:6">
      <c r="E1805" s="993" t="s">
        <v>1938</v>
      </c>
      <c r="F1805" s="993">
        <v>732</v>
      </c>
    </row>
    <row r="1806" spans="5:6">
      <c r="E1806" s="993" t="s">
        <v>1939</v>
      </c>
      <c r="F1806" s="993">
        <v>395</v>
      </c>
    </row>
    <row r="1807" spans="5:6">
      <c r="E1807" s="993" t="s">
        <v>1940</v>
      </c>
      <c r="F1807" s="993">
        <v>130</v>
      </c>
    </row>
    <row r="1808" spans="5:6">
      <c r="E1808" s="993" t="s">
        <v>1941</v>
      </c>
      <c r="F1808" s="993">
        <v>729</v>
      </c>
    </row>
    <row r="1809" spans="5:6">
      <c r="E1809" s="993" t="s">
        <v>1942</v>
      </c>
      <c r="F1809" s="993">
        <v>194</v>
      </c>
    </row>
    <row r="1810" spans="5:6">
      <c r="E1810" s="993" t="s">
        <v>1943</v>
      </c>
      <c r="F1810" s="993">
        <v>213</v>
      </c>
    </row>
    <row r="1811" spans="5:6">
      <c r="E1811" s="993" t="s">
        <v>1944</v>
      </c>
      <c r="F1811" s="993">
        <v>425</v>
      </c>
    </row>
    <row r="1812" spans="5:6">
      <c r="E1812" s="993" t="s">
        <v>1945</v>
      </c>
      <c r="F1812" s="993">
        <v>791</v>
      </c>
    </row>
    <row r="1813" spans="5:6">
      <c r="E1813" s="993" t="s">
        <v>1946</v>
      </c>
      <c r="F1813" s="993">
        <v>1315</v>
      </c>
    </row>
    <row r="1814" spans="5:6">
      <c r="E1814" s="993" t="s">
        <v>1947</v>
      </c>
      <c r="F1814" s="993">
        <v>1184</v>
      </c>
    </row>
    <row r="1815" spans="5:6">
      <c r="E1815" s="993" t="s">
        <v>1948</v>
      </c>
      <c r="F1815" s="993">
        <v>3648</v>
      </c>
    </row>
    <row r="1816" spans="5:6">
      <c r="E1816" s="993" t="s">
        <v>1949</v>
      </c>
      <c r="F1816" s="993">
        <v>4551</v>
      </c>
    </row>
    <row r="1817" spans="5:6">
      <c r="E1817" s="993" t="s">
        <v>1950</v>
      </c>
      <c r="F1817" s="993">
        <v>1124</v>
      </c>
    </row>
    <row r="1818" spans="5:6">
      <c r="E1818" s="993" t="s">
        <v>1951</v>
      </c>
      <c r="F1818" s="993">
        <v>1124</v>
      </c>
    </row>
    <row r="1819" spans="5:6">
      <c r="E1819" s="993" t="s">
        <v>1952</v>
      </c>
      <c r="F1819" s="993">
        <v>408</v>
      </c>
    </row>
    <row r="1820" spans="5:6">
      <c r="E1820" s="993" t="s">
        <v>1953</v>
      </c>
      <c r="F1820" s="993">
        <v>1197</v>
      </c>
    </row>
    <row r="1821" spans="5:6">
      <c r="E1821" s="993" t="s">
        <v>1954</v>
      </c>
      <c r="F1821" s="993">
        <v>1197</v>
      </c>
    </row>
    <row r="1822" spans="5:6">
      <c r="E1822" s="993" t="s">
        <v>1955</v>
      </c>
      <c r="F1822" s="993">
        <v>524</v>
      </c>
    </row>
    <row r="1823" spans="5:6">
      <c r="E1823" s="993" t="s">
        <v>1956</v>
      </c>
      <c r="F1823" s="993">
        <v>396</v>
      </c>
    </row>
    <row r="1824" spans="5:6">
      <c r="E1824" s="993" t="s">
        <v>1957</v>
      </c>
      <c r="F1824" s="993">
        <v>315</v>
      </c>
    </row>
    <row r="1825" spans="5:6">
      <c r="E1825" s="993" t="s">
        <v>1958</v>
      </c>
      <c r="F1825" s="993">
        <v>55</v>
      </c>
    </row>
    <row r="1826" spans="5:6">
      <c r="E1826" s="993" t="s">
        <v>1959</v>
      </c>
      <c r="F1826" s="993">
        <v>3724</v>
      </c>
    </row>
    <row r="1827" spans="5:6">
      <c r="E1827" s="993" t="s">
        <v>1960</v>
      </c>
      <c r="F1827" s="993">
        <v>309</v>
      </c>
    </row>
    <row r="1828" spans="5:6">
      <c r="E1828" s="993" t="s">
        <v>1961</v>
      </c>
      <c r="F1828" s="993">
        <v>80</v>
      </c>
    </row>
    <row r="1829" spans="5:6">
      <c r="E1829" s="993" t="s">
        <v>1962</v>
      </c>
      <c r="F1829" s="993">
        <v>9100</v>
      </c>
    </row>
    <row r="1830" spans="5:6">
      <c r="E1830" s="993" t="s">
        <v>1963</v>
      </c>
      <c r="F1830" s="993">
        <v>9101</v>
      </c>
    </row>
    <row r="1831" spans="5:6">
      <c r="E1831" s="993" t="s">
        <v>1964</v>
      </c>
      <c r="F1831" s="993">
        <v>9102</v>
      </c>
    </row>
    <row r="1832" spans="5:6">
      <c r="E1832" s="993" t="s">
        <v>1965</v>
      </c>
      <c r="F1832" s="993">
        <v>9100</v>
      </c>
    </row>
    <row r="1833" spans="5:6">
      <c r="E1833" s="993" t="s">
        <v>1966</v>
      </c>
      <c r="F1833" s="993">
        <v>4304</v>
      </c>
    </row>
    <row r="1834" spans="5:6">
      <c r="E1834" s="993" t="s">
        <v>1967</v>
      </c>
      <c r="F1834" s="993">
        <v>926</v>
      </c>
    </row>
    <row r="1835" spans="5:6">
      <c r="E1835" s="993" t="s">
        <v>1968</v>
      </c>
      <c r="F1835" s="993">
        <v>590</v>
      </c>
    </row>
    <row r="1836" spans="5:6">
      <c r="E1836" s="993" t="s">
        <v>1969</v>
      </c>
      <c r="F1836" s="993">
        <v>4303</v>
      </c>
    </row>
    <row r="1837" spans="5:6">
      <c r="E1837" s="993" t="s">
        <v>1970</v>
      </c>
      <c r="F1837" s="993">
        <v>405</v>
      </c>
    </row>
    <row r="1838" spans="5:6">
      <c r="E1838" s="993" t="s">
        <v>1971</v>
      </c>
      <c r="F1838" s="993">
        <v>296</v>
      </c>
    </row>
    <row r="1839" spans="5:6">
      <c r="E1839" s="993" t="s">
        <v>1972</v>
      </c>
      <c r="F1839" s="993">
        <v>3725</v>
      </c>
    </row>
    <row r="1840" spans="5:6">
      <c r="E1840" s="993" t="s">
        <v>1973</v>
      </c>
      <c r="F1840" s="993">
        <v>1057</v>
      </c>
    </row>
    <row r="1841" spans="5:6">
      <c r="E1841" s="993" t="s">
        <v>1974</v>
      </c>
      <c r="F1841" s="993">
        <v>1279</v>
      </c>
    </row>
    <row r="1842" spans="5:6">
      <c r="E1842" s="993" t="s">
        <v>1975</v>
      </c>
      <c r="F1842" s="993">
        <v>312</v>
      </c>
    </row>
    <row r="1843" spans="5:6">
      <c r="E1843" s="993" t="s">
        <v>1976</v>
      </c>
      <c r="F1843" s="993">
        <v>686</v>
      </c>
    </row>
    <row r="1844" spans="5:6">
      <c r="E1844" s="993" t="s">
        <v>1977</v>
      </c>
      <c r="F1844" s="993">
        <v>858</v>
      </c>
    </row>
    <row r="1845" spans="5:6">
      <c r="E1845" s="993" t="s">
        <v>1978</v>
      </c>
      <c r="F1845" s="993">
        <v>827</v>
      </c>
    </row>
    <row r="1846" spans="5:6">
      <c r="E1846" s="993" t="s">
        <v>1979</v>
      </c>
      <c r="F1846" s="993">
        <v>1071</v>
      </c>
    </row>
    <row r="1847" spans="5:6">
      <c r="E1847" s="993" t="s">
        <v>1980</v>
      </c>
      <c r="F1847" s="993">
        <v>1259</v>
      </c>
    </row>
    <row r="1848" spans="5:6">
      <c r="E1848" s="993" t="s">
        <v>1981</v>
      </c>
      <c r="F1848" s="993">
        <v>4303</v>
      </c>
    </row>
    <row r="1849" spans="5:6">
      <c r="E1849" s="993" t="s">
        <v>1982</v>
      </c>
      <c r="F1849" s="993">
        <v>296</v>
      </c>
    </row>
    <row r="1850" spans="5:6">
      <c r="E1850" s="993" t="s">
        <v>1983</v>
      </c>
      <c r="F1850" s="993">
        <v>9725</v>
      </c>
    </row>
    <row r="1851" spans="5:6">
      <c r="E1851" s="993" t="s">
        <v>1984</v>
      </c>
      <c r="F1851" s="993">
        <v>1057</v>
      </c>
    </row>
    <row r="1852" spans="5:6">
      <c r="E1852" s="993" t="s">
        <v>1985</v>
      </c>
      <c r="F1852" s="993">
        <v>1314</v>
      </c>
    </row>
    <row r="1853" spans="5:6">
      <c r="E1853" s="993" t="s">
        <v>1986</v>
      </c>
      <c r="F1853" s="993">
        <v>1279</v>
      </c>
    </row>
    <row r="1854" spans="5:6">
      <c r="E1854" s="993" t="s">
        <v>1987</v>
      </c>
      <c r="F1854" s="993">
        <v>1333</v>
      </c>
    </row>
    <row r="1855" spans="5:6">
      <c r="E1855" s="993" t="s">
        <v>1988</v>
      </c>
      <c r="F1855" s="993">
        <v>3790</v>
      </c>
    </row>
    <row r="1856" spans="5:6">
      <c r="E1856" s="993" t="s">
        <v>1989</v>
      </c>
      <c r="F1856" s="993">
        <v>1284</v>
      </c>
    </row>
    <row r="1857" spans="5:6">
      <c r="E1857" s="993" t="s">
        <v>1990</v>
      </c>
      <c r="F1857" s="993">
        <v>3726</v>
      </c>
    </row>
    <row r="1858" spans="5:6">
      <c r="E1858" s="993" t="s">
        <v>1991</v>
      </c>
      <c r="F1858" s="993">
        <v>9726</v>
      </c>
    </row>
    <row r="1859" spans="5:6">
      <c r="E1859" s="993" t="s">
        <v>1992</v>
      </c>
      <c r="F1859" s="993">
        <v>447</v>
      </c>
    </row>
    <row r="1860" spans="5:6">
      <c r="E1860" s="993" t="s">
        <v>1993</v>
      </c>
      <c r="F1860" s="993">
        <v>833</v>
      </c>
    </row>
    <row r="1861" spans="5:6">
      <c r="E1861" s="993" t="s">
        <v>1994</v>
      </c>
      <c r="F1861" s="993">
        <v>59</v>
      </c>
    </row>
    <row r="1862" spans="5:6">
      <c r="E1862" s="993" t="s">
        <v>1995</v>
      </c>
      <c r="F1862" s="993">
        <v>1277</v>
      </c>
    </row>
    <row r="1863" spans="5:6">
      <c r="E1863" s="993" t="s">
        <v>1996</v>
      </c>
      <c r="F1863" s="993">
        <v>1278</v>
      </c>
    </row>
    <row r="1864" spans="5:6">
      <c r="E1864" s="993" t="s">
        <v>1997</v>
      </c>
      <c r="F1864" s="993">
        <v>3757</v>
      </c>
    </row>
    <row r="1865" spans="5:6">
      <c r="E1865" s="993" t="s">
        <v>1998</v>
      </c>
      <c r="F1865" s="993">
        <v>3783</v>
      </c>
    </row>
    <row r="1866" spans="5:6">
      <c r="E1866" s="993" t="s">
        <v>1999</v>
      </c>
      <c r="F1866" s="993">
        <v>9783</v>
      </c>
    </row>
    <row r="1867" spans="5:6">
      <c r="E1867" s="993" t="s">
        <v>2000</v>
      </c>
      <c r="F1867" s="993">
        <v>3728</v>
      </c>
    </row>
    <row r="1868" spans="5:6">
      <c r="E1868" s="993" t="s">
        <v>2001</v>
      </c>
      <c r="F1868" s="993">
        <v>3721</v>
      </c>
    </row>
    <row r="1869" spans="5:6">
      <c r="E1869" s="993" t="s">
        <v>2002</v>
      </c>
      <c r="F1869" s="993">
        <v>1269</v>
      </c>
    </row>
    <row r="1870" spans="5:6">
      <c r="E1870" s="993" t="s">
        <v>2003</v>
      </c>
      <c r="F1870" s="993">
        <v>9943</v>
      </c>
    </row>
    <row r="1871" spans="5:6">
      <c r="E1871" s="993" t="s">
        <v>2004</v>
      </c>
      <c r="F1871" s="993">
        <v>4023</v>
      </c>
    </row>
    <row r="1872" spans="5:6">
      <c r="E1872" s="993" t="s">
        <v>2005</v>
      </c>
      <c r="F1872" s="993">
        <v>844</v>
      </c>
    </row>
    <row r="1873" spans="5:6">
      <c r="E1873" s="993" t="s">
        <v>2006</v>
      </c>
      <c r="F1873" s="993">
        <v>3753</v>
      </c>
    </row>
    <row r="1874" spans="5:6">
      <c r="E1874" s="993" t="s">
        <v>2007</v>
      </c>
      <c r="F1874" s="993">
        <v>3716</v>
      </c>
    </row>
    <row r="1875" spans="5:6">
      <c r="E1875" s="993" t="s">
        <v>2008</v>
      </c>
      <c r="F1875" s="993">
        <v>3755</v>
      </c>
    </row>
    <row r="1876" spans="5:6">
      <c r="E1876" s="993" t="s">
        <v>2009</v>
      </c>
      <c r="F1876" s="993">
        <v>1940</v>
      </c>
    </row>
    <row r="1877" spans="5:6">
      <c r="E1877" s="993" t="s">
        <v>2010</v>
      </c>
      <c r="F1877" s="993">
        <v>1901</v>
      </c>
    </row>
    <row r="1878" spans="5:6">
      <c r="E1878" s="993" t="s">
        <v>2011</v>
      </c>
      <c r="F1878" s="993">
        <v>2045</v>
      </c>
    </row>
    <row r="1879" spans="5:6">
      <c r="E1879" s="993" t="s">
        <v>2012</v>
      </c>
      <c r="F1879" s="993">
        <v>3767</v>
      </c>
    </row>
    <row r="1880" spans="5:6">
      <c r="E1880" s="993" t="s">
        <v>2013</v>
      </c>
      <c r="F1880" s="993">
        <v>449</v>
      </c>
    </row>
    <row r="1881" spans="5:6">
      <c r="E1881" s="993" t="s">
        <v>2014</v>
      </c>
      <c r="F1881" s="993">
        <v>809</v>
      </c>
    </row>
    <row r="1882" spans="5:6">
      <c r="E1882" s="993" t="s">
        <v>2015</v>
      </c>
      <c r="F1882" s="993">
        <v>522</v>
      </c>
    </row>
    <row r="1883" spans="5:6">
      <c r="E1883" s="993" t="s">
        <v>2016</v>
      </c>
      <c r="F1883" s="993">
        <v>433</v>
      </c>
    </row>
    <row r="1884" spans="5:6">
      <c r="E1884" s="993" t="s">
        <v>2017</v>
      </c>
      <c r="F1884" s="993">
        <v>777</v>
      </c>
    </row>
    <row r="1885" spans="5:6">
      <c r="E1885" s="993" t="s">
        <v>2018</v>
      </c>
      <c r="F1885" s="993">
        <v>705</v>
      </c>
    </row>
    <row r="1886" spans="5:6">
      <c r="E1886" s="993" t="s">
        <v>2019</v>
      </c>
      <c r="F1886" s="993">
        <v>1147</v>
      </c>
    </row>
    <row r="1887" spans="5:6">
      <c r="E1887" s="993" t="s">
        <v>2020</v>
      </c>
      <c r="F1887" s="993">
        <v>4014</v>
      </c>
    </row>
    <row r="1888" spans="5:6">
      <c r="E1888" s="993" t="s">
        <v>2021</v>
      </c>
      <c r="F1888" s="993">
        <v>1369</v>
      </c>
    </row>
    <row r="1889" spans="5:6">
      <c r="E1889" s="993" t="s">
        <v>2022</v>
      </c>
      <c r="F1889" s="993">
        <v>174</v>
      </c>
    </row>
    <row r="1890" spans="5:6">
      <c r="E1890" s="993" t="s">
        <v>2023</v>
      </c>
      <c r="F1890" s="993">
        <v>1254</v>
      </c>
    </row>
    <row r="1891" spans="5:6">
      <c r="E1891" s="993" t="s">
        <v>2024</v>
      </c>
      <c r="F1891" s="993">
        <v>523</v>
      </c>
    </row>
    <row r="1892" spans="5:6">
      <c r="E1892" s="993" t="s">
        <v>2025</v>
      </c>
      <c r="F1892" s="993">
        <v>3655</v>
      </c>
    </row>
    <row r="1893" spans="5:6">
      <c r="E1893" s="993" t="s">
        <v>2026</v>
      </c>
      <c r="F1893" s="993">
        <v>1419</v>
      </c>
    </row>
    <row r="1894" spans="5:6">
      <c r="E1894" s="993" t="s">
        <v>2027</v>
      </c>
      <c r="F1894" s="993">
        <v>351</v>
      </c>
    </row>
    <row r="1895" spans="5:6">
      <c r="E1895" s="993" t="s">
        <v>2028</v>
      </c>
      <c r="F1895" s="993">
        <v>1195</v>
      </c>
    </row>
    <row r="1896" spans="5:6">
      <c r="E1896" s="993" t="s">
        <v>2029</v>
      </c>
      <c r="F1896" s="993">
        <v>1280</v>
      </c>
    </row>
    <row r="1897" spans="5:6">
      <c r="E1897" s="993" t="s">
        <v>2030</v>
      </c>
      <c r="F1897" s="993">
        <v>808</v>
      </c>
    </row>
    <row r="1898" spans="5:6">
      <c r="E1898" s="993" t="s">
        <v>2031</v>
      </c>
      <c r="F1898" s="993">
        <v>553</v>
      </c>
    </row>
    <row r="1899" spans="5:6">
      <c r="E1899" s="993" t="s">
        <v>2032</v>
      </c>
      <c r="F1899" s="993">
        <v>720</v>
      </c>
    </row>
    <row r="1900" spans="5:6">
      <c r="E1900" s="993" t="s">
        <v>2033</v>
      </c>
      <c r="F1900" s="993">
        <v>256</v>
      </c>
    </row>
    <row r="1901" spans="5:6">
      <c r="E1901" s="993" t="s">
        <v>2034</v>
      </c>
      <c r="F1901" s="993">
        <v>256</v>
      </c>
    </row>
    <row r="1902" spans="5:6">
      <c r="E1902" s="993" t="s">
        <v>2035</v>
      </c>
      <c r="F1902" s="993">
        <v>11</v>
      </c>
    </row>
    <row r="1903" spans="5:6">
      <c r="E1903" s="993" t="s">
        <v>2036</v>
      </c>
      <c r="F1903" s="993">
        <v>165</v>
      </c>
    </row>
    <row r="1904" spans="5:6">
      <c r="E1904" s="993" t="s">
        <v>2037</v>
      </c>
      <c r="F1904" s="993">
        <v>402</v>
      </c>
    </row>
    <row r="1905" spans="5:6">
      <c r="E1905" s="993" t="s">
        <v>2038</v>
      </c>
      <c r="F1905" s="993">
        <v>699</v>
      </c>
    </row>
    <row r="1906" spans="5:6">
      <c r="E1906" s="993" t="s">
        <v>2039</v>
      </c>
      <c r="F1906" s="993">
        <v>2047</v>
      </c>
    </row>
    <row r="1907" spans="5:6">
      <c r="E1907" s="993" t="s">
        <v>2040</v>
      </c>
      <c r="F1907" s="993">
        <v>69</v>
      </c>
    </row>
    <row r="1908" spans="5:6">
      <c r="E1908" s="993" t="s">
        <v>2041</v>
      </c>
      <c r="F1908" s="993">
        <v>348</v>
      </c>
    </row>
    <row r="1909" spans="5:6">
      <c r="E1909" s="993" t="s">
        <v>2042</v>
      </c>
      <c r="F1909" s="993">
        <v>769</v>
      </c>
    </row>
    <row r="1910" spans="5:6">
      <c r="E1910" s="993" t="s">
        <v>2043</v>
      </c>
      <c r="F1910" s="993">
        <v>2048</v>
      </c>
    </row>
    <row r="1911" spans="5:6">
      <c r="E1911" s="993" t="s">
        <v>2044</v>
      </c>
      <c r="F1911" s="993">
        <v>331</v>
      </c>
    </row>
    <row r="1912" spans="5:6">
      <c r="E1912" s="993" t="s">
        <v>2045</v>
      </c>
      <c r="F1912" s="993">
        <v>602</v>
      </c>
    </row>
    <row r="1913" spans="5:6">
      <c r="E1913" s="993" t="s">
        <v>2046</v>
      </c>
      <c r="F1913" s="993">
        <v>1236</v>
      </c>
    </row>
    <row r="1914" spans="5:6">
      <c r="E1914" s="993" t="s">
        <v>2047</v>
      </c>
      <c r="F1914" s="993">
        <v>3620</v>
      </c>
    </row>
    <row r="1915" spans="5:6">
      <c r="E1915" s="993" t="s">
        <v>2048</v>
      </c>
      <c r="F1915" s="993">
        <v>825</v>
      </c>
    </row>
    <row r="1916" spans="5:6">
      <c r="E1916" s="993" t="s">
        <v>2049</v>
      </c>
      <c r="F1916" s="993">
        <v>1143</v>
      </c>
    </row>
    <row r="1917" spans="5:6">
      <c r="E1917" s="993" t="s">
        <v>2050</v>
      </c>
      <c r="F1917" s="993">
        <v>7200</v>
      </c>
    </row>
    <row r="1918" spans="5:6">
      <c r="E1918" s="993" t="s">
        <v>2051</v>
      </c>
      <c r="F1918" s="993">
        <v>186</v>
      </c>
    </row>
    <row r="1919" spans="5:6">
      <c r="E1919" s="993" t="s">
        <v>2052</v>
      </c>
      <c r="F1919" s="993">
        <v>3787</v>
      </c>
    </row>
    <row r="1920" spans="5:6">
      <c r="E1920" s="993" t="s">
        <v>2053</v>
      </c>
      <c r="F1920" s="993">
        <v>15</v>
      </c>
    </row>
    <row r="1921" spans="5:6">
      <c r="E1921" s="993" t="s">
        <v>2054</v>
      </c>
      <c r="F1921" s="993">
        <v>1998</v>
      </c>
    </row>
    <row r="1922" spans="5:6">
      <c r="E1922" s="993" t="s">
        <v>2055</v>
      </c>
      <c r="F1922" s="993">
        <v>3713</v>
      </c>
    </row>
    <row r="1923" spans="5:6">
      <c r="E1923" s="993" t="s">
        <v>2056</v>
      </c>
      <c r="F1923" s="993">
        <v>158</v>
      </c>
    </row>
    <row r="1924" spans="5:6">
      <c r="E1924" s="993" t="s">
        <v>2057</v>
      </c>
      <c r="F1924" s="993">
        <v>257</v>
      </c>
    </row>
    <row r="1925" spans="5:6">
      <c r="E1925" s="993" t="s">
        <v>2058</v>
      </c>
      <c r="F1925" s="993">
        <v>1041</v>
      </c>
    </row>
    <row r="1926" spans="5:6">
      <c r="E1926" s="993" t="s">
        <v>2059</v>
      </c>
      <c r="F1926" s="993">
        <v>1041</v>
      </c>
    </row>
    <row r="1927" spans="5:6">
      <c r="E1927" s="993" t="s">
        <v>2060</v>
      </c>
      <c r="F1927" s="993">
        <v>1195</v>
      </c>
    </row>
    <row r="1928" spans="5:6">
      <c r="E1928" s="993" t="s">
        <v>2061</v>
      </c>
      <c r="F1928" s="993">
        <v>1280</v>
      </c>
    </row>
    <row r="1929" spans="5:6">
      <c r="E1929" s="993" t="s">
        <v>2062</v>
      </c>
      <c r="F1929" s="993">
        <v>851</v>
      </c>
    </row>
    <row r="1930" spans="5:6">
      <c r="E1930" s="993" t="s">
        <v>2063</v>
      </c>
      <c r="F1930" s="993">
        <v>359</v>
      </c>
    </row>
    <row r="1931" spans="5:6">
      <c r="E1931" s="993" t="s">
        <v>2064</v>
      </c>
      <c r="F1931" s="993">
        <v>359</v>
      </c>
    </row>
    <row r="1932" spans="5:6">
      <c r="E1932" s="993" t="s">
        <v>2065</v>
      </c>
      <c r="F1932" s="993">
        <v>435</v>
      </c>
    </row>
    <row r="1933" spans="5:6">
      <c r="E1933" s="993" t="s">
        <v>2066</v>
      </c>
      <c r="F1933" s="993">
        <v>7300</v>
      </c>
    </row>
    <row r="1934" spans="5:6">
      <c r="E1934" s="993" t="s">
        <v>2067</v>
      </c>
      <c r="F1934" s="993">
        <v>7301</v>
      </c>
    </row>
    <row r="1935" spans="5:6">
      <c r="E1935" s="993" t="s">
        <v>2068</v>
      </c>
      <c r="F1935" s="993">
        <v>1061</v>
      </c>
    </row>
    <row r="1936" spans="5:6">
      <c r="E1936" s="993" t="s">
        <v>2069</v>
      </c>
      <c r="F1936" s="993">
        <v>1401</v>
      </c>
    </row>
    <row r="1937" spans="5:6">
      <c r="E1937" s="993" t="s">
        <v>2070</v>
      </c>
      <c r="F1937" s="993">
        <v>1401</v>
      </c>
    </row>
    <row r="1938" spans="5:6">
      <c r="E1938" s="993" t="s">
        <v>2071</v>
      </c>
      <c r="F1938" s="993">
        <v>1061</v>
      </c>
    </row>
    <row r="1939" spans="5:6">
      <c r="E1939" s="993" t="s">
        <v>2072</v>
      </c>
      <c r="F1939" s="993">
        <v>2500</v>
      </c>
    </row>
    <row r="1940" spans="5:6">
      <c r="E1940" s="993" t="s">
        <v>2073</v>
      </c>
      <c r="F1940" s="993">
        <v>1894</v>
      </c>
    </row>
    <row r="1941" spans="5:6">
      <c r="E1941" s="993" t="s">
        <v>2074</v>
      </c>
      <c r="F1941" s="993">
        <v>3555</v>
      </c>
    </row>
    <row r="1942" spans="5:6">
      <c r="E1942" s="993" t="s">
        <v>2075</v>
      </c>
      <c r="F1942" s="993">
        <v>693</v>
      </c>
    </row>
    <row r="1943" spans="5:6">
      <c r="E1943" s="993" t="s">
        <v>2076</v>
      </c>
      <c r="F1943" s="993">
        <v>1242</v>
      </c>
    </row>
    <row r="1944" spans="5:6">
      <c r="E1944" s="993" t="s">
        <v>2077</v>
      </c>
      <c r="F1944" s="993">
        <v>792</v>
      </c>
    </row>
    <row r="1945" spans="5:6">
      <c r="E1945" s="993" t="s">
        <v>2078</v>
      </c>
      <c r="F1945" s="993">
        <v>792</v>
      </c>
    </row>
    <row r="1946" spans="5:6">
      <c r="E1946" s="993" t="s">
        <v>2079</v>
      </c>
      <c r="F1946" s="993">
        <v>246</v>
      </c>
    </row>
    <row r="1947" spans="5:6">
      <c r="E1947" s="993" t="s">
        <v>2080</v>
      </c>
      <c r="F1947" s="993">
        <v>9246</v>
      </c>
    </row>
    <row r="1948" spans="5:6">
      <c r="E1948" s="993" t="s">
        <v>2081</v>
      </c>
      <c r="F1948" s="993">
        <v>7400</v>
      </c>
    </row>
    <row r="1949" spans="5:6">
      <c r="E1949" s="993" t="s">
        <v>2082</v>
      </c>
      <c r="F1949" s="993">
        <v>525</v>
      </c>
    </row>
    <row r="1950" spans="5:6">
      <c r="E1950" s="993" t="s">
        <v>2083</v>
      </c>
      <c r="F1950" s="993">
        <v>578</v>
      </c>
    </row>
    <row r="1951" spans="5:6">
      <c r="E1951" s="993" t="s">
        <v>2084</v>
      </c>
      <c r="F1951" s="993">
        <v>587</v>
      </c>
    </row>
    <row r="1952" spans="5:6">
      <c r="E1952" s="993" t="s">
        <v>2085</v>
      </c>
      <c r="F1952" s="993">
        <v>2046</v>
      </c>
    </row>
    <row r="1953" spans="5:6">
      <c r="E1953" s="993" t="s">
        <v>2086</v>
      </c>
      <c r="F1953" s="993">
        <v>12</v>
      </c>
    </row>
    <row r="1954" spans="5:6">
      <c r="E1954" s="993" t="s">
        <v>2087</v>
      </c>
      <c r="F1954" s="993">
        <v>942</v>
      </c>
    </row>
    <row r="1955" spans="5:6">
      <c r="E1955" s="993" t="s">
        <v>2088</v>
      </c>
      <c r="F1955" s="993">
        <v>989</v>
      </c>
    </row>
    <row r="1956" spans="5:6">
      <c r="E1956" s="993" t="s">
        <v>2089</v>
      </c>
      <c r="F1956" s="993">
        <v>989</v>
      </c>
    </row>
    <row r="1957" spans="5:6">
      <c r="E1957" s="993" t="s">
        <v>2090</v>
      </c>
      <c r="F1957" s="993">
        <v>942</v>
      </c>
    </row>
    <row r="1958" spans="5:6">
      <c r="E1958" s="993" t="s">
        <v>2091</v>
      </c>
      <c r="F1958" s="993">
        <v>526</v>
      </c>
    </row>
    <row r="1959" spans="5:6">
      <c r="E1959" s="993" t="s">
        <v>2092</v>
      </c>
      <c r="F1959" s="993">
        <v>3756</v>
      </c>
    </row>
    <row r="1960" spans="5:6">
      <c r="E1960" s="993" t="s">
        <v>2093</v>
      </c>
      <c r="F1960" s="993">
        <v>1238</v>
      </c>
    </row>
    <row r="1961" spans="5:6">
      <c r="E1961" s="993" t="s">
        <v>2094</v>
      </c>
      <c r="F1961" s="993">
        <v>7500</v>
      </c>
    </row>
    <row r="1962" spans="5:6">
      <c r="E1962" s="993" t="s">
        <v>2095</v>
      </c>
      <c r="F1962" s="993">
        <v>7501</v>
      </c>
    </row>
    <row r="1963" spans="5:6">
      <c r="E1963" s="993" t="s">
        <v>2096</v>
      </c>
      <c r="F1963" s="993">
        <v>1170</v>
      </c>
    </row>
    <row r="1964" spans="5:6">
      <c r="E1964" s="993" t="s">
        <v>2097</v>
      </c>
      <c r="F1964" s="993">
        <v>1170</v>
      </c>
    </row>
    <row r="1965" spans="5:6">
      <c r="E1965" s="993" t="s">
        <v>2098</v>
      </c>
      <c r="F1965" s="993">
        <v>9927</v>
      </c>
    </row>
    <row r="1966" spans="5:6">
      <c r="E1966" s="993" t="s">
        <v>2099</v>
      </c>
      <c r="F1966" s="993">
        <v>1245</v>
      </c>
    </row>
    <row r="1967" spans="5:6">
      <c r="E1967" s="993" t="s">
        <v>2100</v>
      </c>
      <c r="F1967" s="993">
        <v>3567</v>
      </c>
    </row>
    <row r="1968" spans="5:6">
      <c r="E1968" s="993" t="s">
        <v>2101</v>
      </c>
      <c r="F1968" s="993">
        <v>1156</v>
      </c>
    </row>
    <row r="1969" spans="5:6">
      <c r="E1969" s="993" t="s">
        <v>2102</v>
      </c>
      <c r="F1969" s="993">
        <v>1328</v>
      </c>
    </row>
    <row r="1970" spans="5:6">
      <c r="E1970" s="993" t="s">
        <v>2103</v>
      </c>
      <c r="F1970" s="993">
        <v>419</v>
      </c>
    </row>
    <row r="1971" spans="5:6">
      <c r="E1971" s="993" t="s">
        <v>2104</v>
      </c>
      <c r="F1971" s="993">
        <v>454</v>
      </c>
    </row>
    <row r="1972" spans="5:6">
      <c r="E1972" s="993" t="s">
        <v>2105</v>
      </c>
      <c r="F1972" s="993">
        <v>1176</v>
      </c>
    </row>
    <row r="1973" spans="5:6">
      <c r="E1973" s="993" t="s">
        <v>2106</v>
      </c>
      <c r="F1973" s="993">
        <v>1927</v>
      </c>
    </row>
    <row r="1974" spans="5:6">
      <c r="E1974" s="993" t="s">
        <v>2107</v>
      </c>
      <c r="F1974" s="993">
        <v>1818</v>
      </c>
    </row>
    <row r="1975" spans="5:6">
      <c r="E1975" s="993" t="s">
        <v>2108</v>
      </c>
      <c r="F1975" s="993">
        <v>610</v>
      </c>
    </row>
    <row r="1976" spans="5:6">
      <c r="E1976" s="993" t="s">
        <v>2109</v>
      </c>
      <c r="F1976" s="993">
        <v>892</v>
      </c>
    </row>
    <row r="1977" spans="5:6">
      <c r="E1977" s="993" t="s">
        <v>2110</v>
      </c>
      <c r="F1977" s="993">
        <v>376</v>
      </c>
    </row>
    <row r="1978" spans="5:6">
      <c r="E1978" s="993" t="s">
        <v>2111</v>
      </c>
      <c r="F1978" s="993">
        <v>794</v>
      </c>
    </row>
    <row r="1979" spans="5:6">
      <c r="E1979" s="993" t="s">
        <v>2112</v>
      </c>
      <c r="F1979" s="993">
        <v>4501</v>
      </c>
    </row>
    <row r="1980" spans="5:6">
      <c r="E1980" s="993" t="s">
        <v>2113</v>
      </c>
      <c r="F1980" s="993">
        <v>1924</v>
      </c>
    </row>
    <row r="1981" spans="5:6">
      <c r="E1981" s="993" t="s">
        <v>2114</v>
      </c>
      <c r="F1981" s="993">
        <v>1199</v>
      </c>
    </row>
    <row r="1982" spans="5:6">
      <c r="E1982" s="993" t="s">
        <v>2115</v>
      </c>
      <c r="F1982" s="993">
        <v>1175</v>
      </c>
    </row>
    <row r="1983" spans="5:6">
      <c r="E1983" s="993" t="s">
        <v>2116</v>
      </c>
      <c r="F1983" s="993">
        <v>2035</v>
      </c>
    </row>
    <row r="1984" spans="5:6">
      <c r="E1984" s="993" t="s">
        <v>2117</v>
      </c>
      <c r="F1984" s="993">
        <v>826</v>
      </c>
    </row>
    <row r="1985" spans="5:6">
      <c r="E1985" s="993" t="s">
        <v>2118</v>
      </c>
      <c r="F1985" s="993">
        <v>528</v>
      </c>
    </row>
    <row r="1986" spans="5:6">
      <c r="E1986" s="993" t="s">
        <v>2119</v>
      </c>
      <c r="F1986" s="993">
        <v>737</v>
      </c>
    </row>
    <row r="1987" spans="5:6">
      <c r="E1987" s="993" t="s">
        <v>2120</v>
      </c>
      <c r="F1987" s="993">
        <v>666</v>
      </c>
    </row>
    <row r="1988" spans="5:6">
      <c r="E1988" s="993" t="s">
        <v>2121</v>
      </c>
      <c r="F1988" s="993">
        <v>9666</v>
      </c>
    </row>
    <row r="1989" spans="5:6">
      <c r="E1989" s="993" t="s">
        <v>2122</v>
      </c>
      <c r="F1989" s="993">
        <v>810</v>
      </c>
    </row>
    <row r="1990" spans="5:6">
      <c r="E1990" s="993" t="s">
        <v>2123</v>
      </c>
      <c r="F1990" s="993">
        <v>3792</v>
      </c>
    </row>
    <row r="1991" spans="5:6">
      <c r="E1991" s="993" t="s">
        <v>2124</v>
      </c>
      <c r="F1991" s="993">
        <v>32</v>
      </c>
    </row>
    <row r="1992" spans="5:6">
      <c r="E1992" s="993" t="s">
        <v>2125</v>
      </c>
      <c r="F1992" s="993">
        <v>957</v>
      </c>
    </row>
    <row r="1993" spans="5:6">
      <c r="E1993" s="993" t="s">
        <v>2126</v>
      </c>
      <c r="F1993" s="993">
        <v>328</v>
      </c>
    </row>
    <row r="1994" spans="5:6">
      <c r="E1994" s="993" t="s">
        <v>2127</v>
      </c>
      <c r="F1994" s="993">
        <v>528</v>
      </c>
    </row>
    <row r="1995" spans="5:6">
      <c r="E1995" s="993" t="s">
        <v>2128</v>
      </c>
      <c r="F1995" s="993">
        <v>1149</v>
      </c>
    </row>
    <row r="1996" spans="5:6">
      <c r="E1996" s="993" t="s">
        <v>2129</v>
      </c>
      <c r="F1996" s="993">
        <v>837</v>
      </c>
    </row>
    <row r="1997" spans="5:6">
      <c r="E1997" s="993" t="s">
        <v>2130</v>
      </c>
      <c r="F1997" s="993">
        <v>711</v>
      </c>
    </row>
    <row r="1998" spans="5:6">
      <c r="E1998" s="993" t="s">
        <v>2131</v>
      </c>
      <c r="F1998" s="993">
        <v>817</v>
      </c>
    </row>
    <row r="1999" spans="5:6">
      <c r="E1999" s="993" t="s">
        <v>2132</v>
      </c>
      <c r="F1999" s="993">
        <v>1991</v>
      </c>
    </row>
    <row r="2000" spans="5:6">
      <c r="E2000" s="993" t="s">
        <v>2133</v>
      </c>
      <c r="F2000" s="993">
        <v>969</v>
      </c>
    </row>
    <row r="2001" spans="5:6">
      <c r="E2001" s="993" t="s">
        <v>2134</v>
      </c>
      <c r="F2001" s="993">
        <v>969</v>
      </c>
    </row>
    <row r="2002" spans="5:6">
      <c r="E2002" s="993" t="s">
        <v>2135</v>
      </c>
      <c r="F2002" s="993">
        <v>3658</v>
      </c>
    </row>
    <row r="2003" spans="5:6">
      <c r="E2003" s="993" t="s">
        <v>2136</v>
      </c>
      <c r="F2003" s="993">
        <v>1175</v>
      </c>
    </row>
    <row r="2004" spans="5:6">
      <c r="E2004" s="993" t="s">
        <v>2137</v>
      </c>
      <c r="F2004" s="993">
        <v>530</v>
      </c>
    </row>
    <row r="2005" spans="5:6">
      <c r="E2005" s="993" t="s">
        <v>2138</v>
      </c>
      <c r="F2005" s="993">
        <v>530</v>
      </c>
    </row>
    <row r="2006" spans="5:6">
      <c r="E2006" s="993" t="s">
        <v>2139</v>
      </c>
      <c r="F2006" s="993">
        <v>9530</v>
      </c>
    </row>
    <row r="2007" spans="5:6">
      <c r="E2007" s="993" t="s">
        <v>2140</v>
      </c>
      <c r="F2007" s="993">
        <v>511</v>
      </c>
    </row>
    <row r="2008" spans="5:6">
      <c r="E2008" s="993" t="s">
        <v>2141</v>
      </c>
      <c r="F2008" s="993">
        <v>9511</v>
      </c>
    </row>
    <row r="2009" spans="5:6">
      <c r="E2009" s="993" t="s">
        <v>2142</v>
      </c>
      <c r="F2009" s="993">
        <v>687</v>
      </c>
    </row>
    <row r="2010" spans="5:6">
      <c r="E2010" s="993" t="s">
        <v>2143</v>
      </c>
      <c r="F2010" s="993">
        <v>546</v>
      </c>
    </row>
    <row r="2011" spans="5:6">
      <c r="E2011" s="993" t="s">
        <v>2144</v>
      </c>
      <c r="F2011" s="993">
        <v>1942</v>
      </c>
    </row>
    <row r="2012" spans="5:6">
      <c r="E2012" s="993" t="s">
        <v>2145</v>
      </c>
      <c r="F2012" s="993">
        <v>273</v>
      </c>
    </row>
    <row r="2013" spans="5:6">
      <c r="E2013" s="993" t="s">
        <v>2146</v>
      </c>
      <c r="F2013" s="993">
        <v>2042</v>
      </c>
    </row>
    <row r="2014" spans="5:6">
      <c r="E2014" s="993" t="s">
        <v>2147</v>
      </c>
      <c r="F2014" s="993">
        <v>1454</v>
      </c>
    </row>
    <row r="2015" spans="5:6">
      <c r="E2015" s="993" t="s">
        <v>2148</v>
      </c>
      <c r="F2015" s="993">
        <v>436</v>
      </c>
    </row>
    <row r="2016" spans="5:6">
      <c r="E2016" s="993" t="s">
        <v>2149</v>
      </c>
      <c r="F2016" s="993">
        <v>1240</v>
      </c>
    </row>
    <row r="2017" spans="5:6">
      <c r="E2017" s="993" t="s">
        <v>2150</v>
      </c>
      <c r="F2017" s="993">
        <v>74</v>
      </c>
    </row>
    <row r="2018" spans="5:6">
      <c r="E2018" s="993" t="s">
        <v>2151</v>
      </c>
      <c r="F2018" s="993">
        <v>167</v>
      </c>
    </row>
    <row r="2019" spans="5:6">
      <c r="E2019" s="993" t="s">
        <v>2152</v>
      </c>
      <c r="F2019" s="993">
        <v>289</v>
      </c>
    </row>
    <row r="2020" spans="5:6">
      <c r="E2020" s="993" t="s">
        <v>2153</v>
      </c>
      <c r="F2020" s="993">
        <v>383</v>
      </c>
    </row>
    <row r="2021" spans="5:6">
      <c r="E2021" s="993" t="s">
        <v>2154</v>
      </c>
      <c r="F2021" s="993">
        <v>383</v>
      </c>
    </row>
    <row r="2022" spans="5:6">
      <c r="E2022" s="993" t="s">
        <v>2155</v>
      </c>
      <c r="F2022" s="993">
        <v>367</v>
      </c>
    </row>
    <row r="2023" spans="5:6">
      <c r="E2023" s="993" t="s">
        <v>2156</v>
      </c>
      <c r="F2023" s="993">
        <v>270</v>
      </c>
    </row>
    <row r="2024" spans="5:6">
      <c r="E2024" s="993" t="s">
        <v>2157</v>
      </c>
      <c r="F2024" s="993">
        <v>676</v>
      </c>
    </row>
    <row r="2025" spans="5:6">
      <c r="E2025" s="993" t="s">
        <v>2158</v>
      </c>
      <c r="F2025" s="993">
        <v>157</v>
      </c>
    </row>
    <row r="2026" spans="5:6">
      <c r="E2026" s="993" t="s">
        <v>2159</v>
      </c>
      <c r="F2026" s="993">
        <v>4503</v>
      </c>
    </row>
    <row r="2027" spans="5:6">
      <c r="E2027" s="993" t="s">
        <v>2160</v>
      </c>
      <c r="F2027" s="993">
        <v>1320</v>
      </c>
    </row>
    <row r="2028" spans="5:6">
      <c r="E2028" s="993" t="s">
        <v>2161</v>
      </c>
      <c r="F2028" s="993">
        <v>1053</v>
      </c>
    </row>
    <row r="2029" spans="5:6">
      <c r="E2029" s="993" t="s">
        <v>2162</v>
      </c>
      <c r="F2029" s="993">
        <v>89</v>
      </c>
    </row>
    <row r="2030" spans="5:6">
      <c r="E2030" s="993" t="s">
        <v>2163</v>
      </c>
      <c r="F2030" s="993">
        <v>89</v>
      </c>
    </row>
    <row r="2031" spans="5:6">
      <c r="E2031" s="993" t="s">
        <v>2164</v>
      </c>
      <c r="F2031" s="993">
        <v>82</v>
      </c>
    </row>
    <row r="2032" spans="5:6">
      <c r="E2032" s="993" t="s">
        <v>2165</v>
      </c>
      <c r="F2032" s="993">
        <v>82</v>
      </c>
    </row>
    <row r="2033" spans="5:6">
      <c r="E2033" s="993" t="s">
        <v>2166</v>
      </c>
      <c r="F2033" s="993">
        <v>806</v>
      </c>
    </row>
    <row r="2034" spans="5:6">
      <c r="E2034" s="993" t="s">
        <v>2167</v>
      </c>
      <c r="F2034" s="993">
        <v>813</v>
      </c>
    </row>
    <row r="2035" spans="5:6">
      <c r="E2035" s="993" t="s">
        <v>2168</v>
      </c>
      <c r="F2035" s="993">
        <v>9944</v>
      </c>
    </row>
    <row r="2036" spans="5:6">
      <c r="E2036" s="993" t="s">
        <v>2169</v>
      </c>
      <c r="F2036" s="993">
        <v>1056</v>
      </c>
    </row>
    <row r="2037" spans="5:6">
      <c r="E2037" s="993" t="s">
        <v>2170</v>
      </c>
      <c r="F2037" s="993">
        <v>426</v>
      </c>
    </row>
    <row r="2038" spans="5:6">
      <c r="E2038" s="993" t="s">
        <v>2171</v>
      </c>
      <c r="F2038" s="993">
        <v>532</v>
      </c>
    </row>
    <row r="2039" spans="5:6">
      <c r="E2039" s="993" t="s">
        <v>2172</v>
      </c>
      <c r="F2039" s="993">
        <v>1947</v>
      </c>
    </row>
    <row r="2040" spans="5:6">
      <c r="E2040" s="993" t="s">
        <v>2173</v>
      </c>
      <c r="F2040" s="993">
        <v>223</v>
      </c>
    </row>
    <row r="2041" spans="5:6">
      <c r="E2041" s="993" t="s">
        <v>2174</v>
      </c>
      <c r="F2041" s="993">
        <v>622</v>
      </c>
    </row>
    <row r="2042" spans="5:6">
      <c r="E2042" s="993" t="s">
        <v>2175</v>
      </c>
      <c r="F2042" s="993">
        <v>4502</v>
      </c>
    </row>
    <row r="2043" spans="5:6">
      <c r="E2043" s="993" t="s">
        <v>2176</v>
      </c>
      <c r="F2043" s="993">
        <v>4502</v>
      </c>
    </row>
    <row r="2044" spans="5:6">
      <c r="E2044" s="993" t="s">
        <v>2177</v>
      </c>
      <c r="F2044" s="993">
        <v>139</v>
      </c>
    </row>
    <row r="2045" spans="5:6">
      <c r="E2045" s="993" t="s">
        <v>2178</v>
      </c>
      <c r="F2045" s="993">
        <v>880</v>
      </c>
    </row>
    <row r="2046" spans="5:6">
      <c r="E2046" s="993" t="s">
        <v>2179</v>
      </c>
      <c r="F2046" s="993">
        <v>1251</v>
      </c>
    </row>
    <row r="2047" spans="5:6">
      <c r="E2047" s="993" t="s">
        <v>2180</v>
      </c>
      <c r="F2047" s="993">
        <v>156</v>
      </c>
    </row>
    <row r="2048" spans="5:6">
      <c r="E2048" s="993" t="s">
        <v>2181</v>
      </c>
      <c r="F2048" s="993">
        <v>871</v>
      </c>
    </row>
    <row r="2049" spans="5:6">
      <c r="E2049" s="993" t="s">
        <v>2182</v>
      </c>
      <c r="F2049" s="993">
        <v>1187</v>
      </c>
    </row>
    <row r="2050" spans="5:6">
      <c r="E2050" s="993" t="s">
        <v>2183</v>
      </c>
      <c r="F2050" s="993">
        <v>7600</v>
      </c>
    </row>
    <row r="2051" spans="5:6">
      <c r="E2051" s="993" t="s">
        <v>2184</v>
      </c>
      <c r="F2051" s="993">
        <v>7601</v>
      </c>
    </row>
    <row r="2052" spans="5:6">
      <c r="E2052" s="993" t="s">
        <v>2185</v>
      </c>
      <c r="F2052" s="993">
        <v>7503</v>
      </c>
    </row>
    <row r="2053" spans="5:6">
      <c r="E2053" s="993" t="s">
        <v>2186</v>
      </c>
      <c r="F2053" s="993">
        <v>1146</v>
      </c>
    </row>
    <row r="2054" spans="5:6">
      <c r="E2054" s="993" t="s">
        <v>2187</v>
      </c>
      <c r="F2054" s="993">
        <v>3765</v>
      </c>
    </row>
    <row r="2055" spans="5:6">
      <c r="E2055" s="993" t="s">
        <v>2188</v>
      </c>
      <c r="F2055" s="993">
        <v>3727</v>
      </c>
    </row>
    <row r="2056" spans="5:6">
      <c r="E2056" s="993" t="s">
        <v>2189</v>
      </c>
      <c r="F2056" s="993">
        <v>688</v>
      </c>
    </row>
    <row r="2057" spans="5:6">
      <c r="E2057" s="993" t="s">
        <v>2190</v>
      </c>
      <c r="F2057" s="993">
        <v>3715</v>
      </c>
    </row>
    <row r="2058" spans="5:6">
      <c r="E2058" s="993" t="s">
        <v>2191</v>
      </c>
      <c r="F2058" s="993">
        <v>1212</v>
      </c>
    </row>
    <row r="2059" spans="5:6">
      <c r="E2059" s="993" t="s">
        <v>2192</v>
      </c>
      <c r="F2059" s="993">
        <v>1193</v>
      </c>
    </row>
    <row r="2060" spans="5:6">
      <c r="E2060" s="993" t="s">
        <v>2193</v>
      </c>
      <c r="F2060" s="993">
        <v>779</v>
      </c>
    </row>
    <row r="2061" spans="5:6">
      <c r="E2061" s="993" t="s">
        <v>2194</v>
      </c>
      <c r="F2061" s="993">
        <v>385</v>
      </c>
    </row>
    <row r="2062" spans="5:6">
      <c r="E2062" s="993" t="s">
        <v>2195</v>
      </c>
      <c r="F2062" s="993">
        <v>318</v>
      </c>
    </row>
    <row r="2063" spans="5:6">
      <c r="E2063" s="993" t="s">
        <v>2196</v>
      </c>
      <c r="F2063" s="993">
        <v>318</v>
      </c>
    </row>
    <row r="2064" spans="5:6">
      <c r="E2064" s="993" t="s">
        <v>2197</v>
      </c>
      <c r="F2064" s="993">
        <v>773</v>
      </c>
    </row>
    <row r="2065" spans="5:6">
      <c r="E2065" s="993" t="s">
        <v>2198</v>
      </c>
      <c r="F2065" s="993">
        <v>319</v>
      </c>
    </row>
    <row r="2066" spans="5:6">
      <c r="E2066" s="993" t="s">
        <v>2199</v>
      </c>
      <c r="F2066" s="993">
        <v>3660</v>
      </c>
    </row>
    <row r="2067" spans="5:6">
      <c r="E2067" s="993" t="s">
        <v>2200</v>
      </c>
      <c r="F2067" s="993">
        <v>708</v>
      </c>
    </row>
    <row r="2068" spans="5:6">
      <c r="E2068" s="993" t="s">
        <v>2201</v>
      </c>
      <c r="F2068" s="993">
        <v>3712</v>
      </c>
    </row>
    <row r="2069" spans="5:6">
      <c r="E2069" s="993" t="s">
        <v>2202</v>
      </c>
      <c r="F2069" s="993">
        <v>534</v>
      </c>
    </row>
    <row r="2070" spans="5:6">
      <c r="E2070" s="993" t="s">
        <v>2203</v>
      </c>
      <c r="F2070" s="993">
        <v>7700</v>
      </c>
    </row>
    <row r="2071" spans="5:6">
      <c r="E2071" s="993" t="s">
        <v>2204</v>
      </c>
      <c r="F2071" s="993">
        <v>7703</v>
      </c>
    </row>
    <row r="2072" spans="5:6">
      <c r="E2072" s="993" t="s">
        <v>2205</v>
      </c>
      <c r="F2072" s="993">
        <v>7700</v>
      </c>
    </row>
    <row r="2073" spans="5:6">
      <c r="E2073" s="993" t="s">
        <v>2206</v>
      </c>
      <c r="F2073" s="993">
        <v>3617</v>
      </c>
    </row>
    <row r="2074" spans="5:6">
      <c r="E2074" s="993" t="s">
        <v>2207</v>
      </c>
      <c r="F2074" s="993">
        <v>3778</v>
      </c>
    </row>
    <row r="2075" spans="5:6">
      <c r="E2075" s="993" t="s">
        <v>2208</v>
      </c>
      <c r="F2075" s="993">
        <v>917</v>
      </c>
    </row>
    <row r="2076" spans="5:6">
      <c r="E2076" s="993" t="s">
        <v>2209</v>
      </c>
      <c r="F2076" s="993">
        <v>957</v>
      </c>
    </row>
    <row r="2077" spans="5:6">
      <c r="E2077" s="993" t="s">
        <v>2210</v>
      </c>
      <c r="F2077" s="993">
        <v>531</v>
      </c>
    </row>
    <row r="2078" spans="5:6">
      <c r="E2078" s="993" t="s">
        <v>2211</v>
      </c>
      <c r="F2078" s="993">
        <v>9531</v>
      </c>
    </row>
    <row r="2079" spans="5:6">
      <c r="E2079" s="993" t="s">
        <v>2212</v>
      </c>
      <c r="F2079" s="993">
        <v>1246</v>
      </c>
    </row>
    <row r="2080" spans="5:6">
      <c r="E2080" s="993" t="s">
        <v>2213</v>
      </c>
      <c r="F2080" s="993">
        <v>1246</v>
      </c>
    </row>
    <row r="2081" spans="5:6">
      <c r="E2081" s="993" t="s">
        <v>2214</v>
      </c>
      <c r="F2081" s="993">
        <v>952</v>
      </c>
    </row>
    <row r="2082" spans="5:6">
      <c r="E2082" s="993" t="s">
        <v>2215</v>
      </c>
      <c r="F2082" s="993">
        <v>1335</v>
      </c>
    </row>
    <row r="2083" spans="5:6">
      <c r="E2083" s="993" t="s">
        <v>2216</v>
      </c>
      <c r="F2083" s="993">
        <v>1946</v>
      </c>
    </row>
    <row r="2084" spans="5:6">
      <c r="E2084" s="993" t="s">
        <v>2217</v>
      </c>
      <c r="F2084" s="993">
        <v>2560</v>
      </c>
    </row>
    <row r="2085" spans="5:6">
      <c r="E2085" s="993" t="s">
        <v>2218</v>
      </c>
      <c r="F2085" s="993">
        <v>2561</v>
      </c>
    </row>
    <row r="2086" spans="5:6">
      <c r="E2086" s="993" t="s">
        <v>2219</v>
      </c>
      <c r="F2086" s="993">
        <v>593</v>
      </c>
    </row>
    <row r="2087" spans="5:6">
      <c r="E2087" s="993" t="s">
        <v>2220</v>
      </c>
      <c r="F2087" s="993">
        <v>9193</v>
      </c>
    </row>
    <row r="2088" spans="5:6">
      <c r="E2088" s="993" t="s">
        <v>2221</v>
      </c>
      <c r="F2088" s="993">
        <v>637</v>
      </c>
    </row>
    <row r="2089" spans="5:6">
      <c r="E2089" s="993" t="s">
        <v>2222</v>
      </c>
      <c r="F2089" s="993">
        <v>1192</v>
      </c>
    </row>
    <row r="2090" spans="5:6">
      <c r="E2090" s="993" t="s">
        <v>2223</v>
      </c>
      <c r="F2090" s="993">
        <v>1192</v>
      </c>
    </row>
    <row r="2091" spans="5:6">
      <c r="E2091" s="993" t="s">
        <v>2224</v>
      </c>
      <c r="F2091" s="993">
        <v>53</v>
      </c>
    </row>
    <row r="2092" spans="5:6">
      <c r="E2092" s="993" t="s">
        <v>2225</v>
      </c>
      <c r="F2092" s="993">
        <v>3748</v>
      </c>
    </row>
    <row r="2093" spans="5:6">
      <c r="E2093" s="993" t="s">
        <v>2226</v>
      </c>
      <c r="F2093" s="993">
        <v>1151</v>
      </c>
    </row>
    <row r="2094" spans="5:6">
      <c r="E2094" s="993" t="s">
        <v>2227</v>
      </c>
      <c r="F2094" s="993">
        <v>1989</v>
      </c>
    </row>
    <row r="2095" spans="5:6">
      <c r="E2095" s="993" t="s">
        <v>2228</v>
      </c>
      <c r="F2095" s="993">
        <v>3768</v>
      </c>
    </row>
    <row r="2096" spans="5:6">
      <c r="E2096" s="993" t="s">
        <v>2229</v>
      </c>
      <c r="F2096" s="993">
        <v>750</v>
      </c>
    </row>
    <row r="2097" spans="5:6">
      <c r="E2097" s="993" t="s">
        <v>2230</v>
      </c>
      <c r="F2097" s="993">
        <v>838</v>
      </c>
    </row>
    <row r="2098" spans="5:6">
      <c r="E2098" s="993" t="s">
        <v>2231</v>
      </c>
      <c r="F2098" s="993">
        <v>1313</v>
      </c>
    </row>
    <row r="2099" spans="5:6">
      <c r="E2099" s="993" t="s">
        <v>2232</v>
      </c>
      <c r="F2099" s="993">
        <v>1104</v>
      </c>
    </row>
    <row r="2100" spans="5:6">
      <c r="E2100" s="993" t="s">
        <v>2233</v>
      </c>
      <c r="F2100" s="993">
        <v>1105</v>
      </c>
    </row>
    <row r="2101" spans="5:6">
      <c r="E2101" s="993" t="s">
        <v>2234</v>
      </c>
      <c r="F2101" s="993">
        <v>537</v>
      </c>
    </row>
    <row r="2102" spans="5:6">
      <c r="E2102" s="993" t="s">
        <v>2235</v>
      </c>
      <c r="F2102" s="993">
        <v>1104</v>
      </c>
    </row>
    <row r="2103" spans="5:6">
      <c r="E2103" s="993" t="s">
        <v>2236</v>
      </c>
      <c r="F2103" s="993">
        <v>1105</v>
      </c>
    </row>
    <row r="2104" spans="5:6">
      <c r="E2104" s="993" t="s">
        <v>2237</v>
      </c>
      <c r="F2104" s="993">
        <v>1313</v>
      </c>
    </row>
    <row r="2105" spans="5:6">
      <c r="E2105" s="993" t="s">
        <v>2238</v>
      </c>
      <c r="F2105" s="993">
        <v>767</v>
      </c>
    </row>
    <row r="2106" spans="5:6">
      <c r="E2106" s="993" t="s">
        <v>2239</v>
      </c>
      <c r="F2106" s="993">
        <v>749</v>
      </c>
    </row>
    <row r="2107" spans="5:6">
      <c r="E2107" s="993" t="s">
        <v>2240</v>
      </c>
      <c r="F2107" s="993">
        <v>1185</v>
      </c>
    </row>
    <row r="2108" spans="5:6">
      <c r="E2108" s="993" t="s">
        <v>2241</v>
      </c>
      <c r="F2108" s="993">
        <v>597</v>
      </c>
    </row>
    <row r="2109" spans="5:6">
      <c r="E2109" s="993" t="s">
        <v>2242</v>
      </c>
      <c r="F2109" s="993">
        <v>3723</v>
      </c>
    </row>
    <row r="2110" spans="5:6">
      <c r="E2110" s="993" t="s">
        <v>2243</v>
      </c>
      <c r="F2110" s="993">
        <v>3659</v>
      </c>
    </row>
    <row r="2111" spans="5:6">
      <c r="E2111" s="993" t="s">
        <v>2244</v>
      </c>
      <c r="F2111" s="993">
        <v>535</v>
      </c>
    </row>
    <row r="2112" spans="5:6">
      <c r="E2112" s="993" t="s">
        <v>2245</v>
      </c>
      <c r="F2112" s="993">
        <v>2059</v>
      </c>
    </row>
    <row r="2113" spans="5:6">
      <c r="E2113" s="993" t="s">
        <v>2246</v>
      </c>
      <c r="F2113" s="993">
        <v>3615</v>
      </c>
    </row>
    <row r="2114" spans="5:6">
      <c r="E2114" s="993" t="s">
        <v>2247</v>
      </c>
      <c r="F2114" s="993">
        <v>536</v>
      </c>
    </row>
    <row r="2115" spans="5:6">
      <c r="E2115" s="993" t="s">
        <v>2248</v>
      </c>
      <c r="F2115" s="993">
        <v>536</v>
      </c>
    </row>
    <row r="2116" spans="5:6">
      <c r="E2116" s="993" t="s">
        <v>2249</v>
      </c>
      <c r="F2116" s="993">
        <v>281</v>
      </c>
    </row>
    <row r="2117" spans="5:6">
      <c r="E2117" s="993" t="s">
        <v>2250</v>
      </c>
      <c r="F2117" s="993">
        <v>9536</v>
      </c>
    </row>
    <row r="2118" spans="5:6">
      <c r="E2118" s="993" t="s">
        <v>2251</v>
      </c>
      <c r="F2118" s="993">
        <v>7800</v>
      </c>
    </row>
    <row r="2119" spans="5:6">
      <c r="E2119" s="993" t="s">
        <v>2252</v>
      </c>
      <c r="F2119" s="993">
        <v>171</v>
      </c>
    </row>
    <row r="2120" spans="5:6">
      <c r="E2120" s="993" t="s">
        <v>2253</v>
      </c>
      <c r="F2120" s="993">
        <v>599</v>
      </c>
    </row>
    <row r="2121" spans="5:6">
      <c r="E2121" s="993" t="s">
        <v>2254</v>
      </c>
      <c r="F2121" s="993">
        <v>2053</v>
      </c>
    </row>
    <row r="2122" spans="5:6">
      <c r="E2122" s="993" t="s">
        <v>2255</v>
      </c>
      <c r="F2122" s="993">
        <v>1231</v>
      </c>
    </row>
    <row r="2123" spans="5:6">
      <c r="E2123" s="993" t="s">
        <v>2256</v>
      </c>
      <c r="F2123" s="993">
        <v>1231</v>
      </c>
    </row>
    <row r="2124" spans="5:6">
      <c r="E2124" s="993" t="s">
        <v>2257</v>
      </c>
      <c r="F2124" s="993">
        <v>7900</v>
      </c>
    </row>
    <row r="2125" spans="5:6">
      <c r="E2125" s="993" t="s">
        <v>2258</v>
      </c>
      <c r="F2125" s="993">
        <v>839</v>
      </c>
    </row>
    <row r="2126" spans="5:6">
      <c r="E2126" s="993" t="s">
        <v>2259</v>
      </c>
      <c r="F2126" s="993">
        <v>413</v>
      </c>
    </row>
    <row r="2127" spans="5:6">
      <c r="E2127" s="993" t="s">
        <v>2260</v>
      </c>
      <c r="F2127" s="993">
        <v>1180</v>
      </c>
    </row>
    <row r="2128" spans="5:6">
      <c r="E2128" s="993" t="s">
        <v>2261</v>
      </c>
      <c r="F2128" s="993">
        <v>1213</v>
      </c>
    </row>
    <row r="2129" spans="5:6">
      <c r="E2129" s="993" t="s">
        <v>2262</v>
      </c>
      <c r="F2129" s="993">
        <v>465</v>
      </c>
    </row>
    <row r="2130" spans="5:6">
      <c r="E2130" s="993" t="s">
        <v>2263</v>
      </c>
      <c r="F2130" s="993">
        <v>1136</v>
      </c>
    </row>
    <row r="2131" spans="5:6">
      <c r="E2131" s="993" t="s">
        <v>2264</v>
      </c>
      <c r="F2131" s="993">
        <v>1819</v>
      </c>
    </row>
    <row r="2132" spans="5:6">
      <c r="E2132" s="993" t="s">
        <v>2265</v>
      </c>
      <c r="F2132" s="993">
        <v>1111</v>
      </c>
    </row>
    <row r="2133" spans="5:6">
      <c r="E2133" s="993" t="s">
        <v>2266</v>
      </c>
      <c r="F2133" s="993">
        <v>3791</v>
      </c>
    </row>
    <row r="2134" spans="5:6">
      <c r="E2134" s="993" t="s">
        <v>2267</v>
      </c>
      <c r="F2134" s="993">
        <v>198</v>
      </c>
    </row>
    <row r="2135" spans="5:6">
      <c r="E2135" s="993" t="s">
        <v>2268</v>
      </c>
      <c r="F2135" s="993">
        <v>1150</v>
      </c>
    </row>
    <row r="2136" spans="5:6">
      <c r="E2136" s="993" t="s">
        <v>2269</v>
      </c>
      <c r="F2136" s="993">
        <v>1262</v>
      </c>
    </row>
    <row r="2137" spans="5:6">
      <c r="E2137" s="993" t="s">
        <v>2270</v>
      </c>
      <c r="F2137" s="993">
        <v>1262</v>
      </c>
    </row>
    <row r="2138" spans="5:6">
      <c r="E2138" s="993" t="s">
        <v>2271</v>
      </c>
      <c r="F2138" s="993">
        <v>1113</v>
      </c>
    </row>
    <row r="2139" spans="5:6">
      <c r="E2139" s="993" t="s">
        <v>2272</v>
      </c>
      <c r="F2139" s="993">
        <v>276</v>
      </c>
    </row>
    <row r="2140" spans="5:6">
      <c r="E2140" s="993" t="s">
        <v>2273</v>
      </c>
      <c r="F2140" s="993">
        <v>1148</v>
      </c>
    </row>
    <row r="2141" spans="5:6">
      <c r="E2141" s="993" t="s">
        <v>2274</v>
      </c>
      <c r="F2141" s="993">
        <v>774</v>
      </c>
    </row>
    <row r="2142" spans="5:6">
      <c r="E2142" s="993" t="s">
        <v>2275</v>
      </c>
      <c r="F2142" s="993">
        <v>1221</v>
      </c>
    </row>
    <row r="2143" spans="5:6">
      <c r="E2143" s="993" t="s">
        <v>2276</v>
      </c>
      <c r="F2143" s="993">
        <v>195</v>
      </c>
    </row>
    <row r="2144" spans="5:6">
      <c r="E2144" s="993" t="s">
        <v>2277</v>
      </c>
      <c r="F2144" s="993">
        <v>1813</v>
      </c>
    </row>
    <row r="2145" spans="5:6">
      <c r="E2145" s="993" t="s">
        <v>2278</v>
      </c>
      <c r="F2145" s="993">
        <v>1813</v>
      </c>
    </row>
    <row r="2146" spans="5:6">
      <c r="E2146" s="993" t="s">
        <v>2279</v>
      </c>
      <c r="F2146" s="993">
        <v>613</v>
      </c>
    </row>
    <row r="2147" spans="5:6">
      <c r="E2147" s="993" t="s">
        <v>2280</v>
      </c>
      <c r="F2147" s="993">
        <v>796</v>
      </c>
    </row>
    <row r="2148" spans="5:6">
      <c r="E2148" s="993" t="s">
        <v>2281</v>
      </c>
      <c r="F2148" s="993">
        <v>1817</v>
      </c>
    </row>
    <row r="2149" spans="5:6">
      <c r="E2149" s="993" t="s">
        <v>2282</v>
      </c>
      <c r="F2149" s="993">
        <v>636</v>
      </c>
    </row>
    <row r="2150" spans="5:6">
      <c r="E2150" s="993" t="s">
        <v>2283</v>
      </c>
      <c r="F2150" s="993">
        <v>613</v>
      </c>
    </row>
    <row r="2151" spans="5:6">
      <c r="E2151" s="993" t="s">
        <v>2284</v>
      </c>
      <c r="F2151" s="993">
        <v>1841</v>
      </c>
    </row>
    <row r="2152" spans="5:6">
      <c r="E2152" s="993" t="s">
        <v>2285</v>
      </c>
      <c r="F2152" s="993">
        <v>594</v>
      </c>
    </row>
    <row r="2153" spans="5:6">
      <c r="E2153" s="993" t="s">
        <v>2286</v>
      </c>
      <c r="F2153" s="993">
        <v>1079</v>
      </c>
    </row>
    <row r="2154" spans="5:6">
      <c r="E2154" s="993" t="s">
        <v>2287</v>
      </c>
      <c r="F2154" s="993">
        <v>8000</v>
      </c>
    </row>
    <row r="2155" spans="5:6">
      <c r="E2155" s="993" t="s">
        <v>2288</v>
      </c>
      <c r="F2155" s="993">
        <v>8003</v>
      </c>
    </row>
    <row r="2156" spans="5:6">
      <c r="E2156" s="993" t="s">
        <v>2289</v>
      </c>
      <c r="F2156" s="993">
        <v>612</v>
      </c>
    </row>
    <row r="2157" spans="5:6">
      <c r="E2157" s="993" t="s">
        <v>2290</v>
      </c>
      <c r="F2157" s="993">
        <v>1893</v>
      </c>
    </row>
    <row r="2158" spans="5:6">
      <c r="E2158" s="993" t="s">
        <v>2291</v>
      </c>
      <c r="F2158" s="993">
        <v>567</v>
      </c>
    </row>
    <row r="2159" spans="5:6">
      <c r="E2159" s="993" t="s">
        <v>2292</v>
      </c>
      <c r="F2159" s="993">
        <v>1234</v>
      </c>
    </row>
    <row r="2160" spans="5:6">
      <c r="E2160" s="993" t="s">
        <v>2293</v>
      </c>
      <c r="F2160" s="993">
        <v>1234</v>
      </c>
    </row>
    <row r="2161" spans="5:6">
      <c r="E2161" s="993" t="s">
        <v>2294</v>
      </c>
      <c r="F2161" s="993">
        <v>334</v>
      </c>
    </row>
    <row r="2162" spans="5:6">
      <c r="E2162" s="993" t="s">
        <v>2295</v>
      </c>
      <c r="F2162" s="993">
        <v>3557</v>
      </c>
    </row>
    <row r="2163" spans="5:6">
      <c r="E2163" s="993" t="s">
        <v>2296</v>
      </c>
      <c r="F2163" s="993">
        <v>964</v>
      </c>
    </row>
    <row r="2164" spans="5:6">
      <c r="E2164" s="993" t="s">
        <v>2297</v>
      </c>
      <c r="F2164" s="993">
        <v>392</v>
      </c>
    </row>
    <row r="2165" spans="5:6">
      <c r="E2165" s="993" t="s">
        <v>2298</v>
      </c>
      <c r="F2165" s="993">
        <v>4025</v>
      </c>
    </row>
    <row r="2166" spans="5:6">
      <c r="E2166" s="993" t="s">
        <v>2299</v>
      </c>
      <c r="F2166" s="993">
        <v>3781</v>
      </c>
    </row>
    <row r="2167" spans="5:6">
      <c r="E2167" s="993" t="s">
        <v>2300</v>
      </c>
      <c r="F2167" s="993">
        <v>9781</v>
      </c>
    </row>
    <row r="2168" spans="5:6">
      <c r="E2168" s="993" t="s">
        <v>2301</v>
      </c>
      <c r="F2168" s="993">
        <v>615</v>
      </c>
    </row>
    <row r="2169" spans="5:6">
      <c r="E2169" s="993" t="s">
        <v>2302</v>
      </c>
      <c r="F2169" s="993">
        <v>1211</v>
      </c>
    </row>
    <row r="2170" spans="5:6">
      <c r="E2170" s="993" t="s">
        <v>2303</v>
      </c>
      <c r="F2170" s="993">
        <v>1820</v>
      </c>
    </row>
    <row r="2171" spans="5:6">
      <c r="E2171" s="993" t="s">
        <v>2304</v>
      </c>
      <c r="F2171" s="993">
        <v>1211</v>
      </c>
    </row>
    <row r="2172" spans="5:6">
      <c r="E2172" s="993" t="s">
        <v>2305</v>
      </c>
      <c r="F2172" s="993">
        <v>972</v>
      </c>
    </row>
    <row r="2173" spans="5:6">
      <c r="E2173" s="993" t="s">
        <v>2306</v>
      </c>
      <c r="F2173" s="993">
        <v>964</v>
      </c>
    </row>
    <row r="2174" spans="5:6">
      <c r="E2174" s="993" t="s">
        <v>2307</v>
      </c>
      <c r="F2174" s="993">
        <v>972</v>
      </c>
    </row>
    <row r="2175" spans="5:6">
      <c r="E2175" s="993" t="s">
        <v>2308</v>
      </c>
      <c r="F2175" s="993">
        <v>766</v>
      </c>
    </row>
    <row r="2176" spans="5:6">
      <c r="E2176" s="993" t="s">
        <v>2309</v>
      </c>
      <c r="F2176" s="993">
        <v>1179</v>
      </c>
    </row>
    <row r="2177" spans="5:6">
      <c r="E2177" s="993" t="s">
        <v>2310</v>
      </c>
      <c r="F2177" s="993">
        <v>1052</v>
      </c>
    </row>
    <row r="2178" spans="5:6">
      <c r="E2178" s="993" t="s">
        <v>2311</v>
      </c>
      <c r="F2178" s="993">
        <v>9052</v>
      </c>
    </row>
    <row r="2179" spans="5:6">
      <c r="E2179" s="993" t="s">
        <v>2312</v>
      </c>
      <c r="F2179" s="993">
        <v>1459</v>
      </c>
    </row>
    <row r="2180" spans="5:6">
      <c r="E2180" s="993" t="s">
        <v>2313</v>
      </c>
      <c r="F2180" s="993">
        <v>1167</v>
      </c>
    </row>
    <row r="2181" spans="5:6">
      <c r="E2181" s="993" t="s">
        <v>2314</v>
      </c>
      <c r="F2181" s="993">
        <v>1994</v>
      </c>
    </row>
    <row r="2182" spans="5:6">
      <c r="E2182" s="993" t="s">
        <v>2315</v>
      </c>
      <c r="F2182" s="993">
        <v>414</v>
      </c>
    </row>
    <row r="2183" spans="5:6">
      <c r="E2183" s="993" t="s">
        <v>2316</v>
      </c>
      <c r="F2183" s="993">
        <v>3601</v>
      </c>
    </row>
    <row r="2184" spans="5:6">
      <c r="E2184" s="993" t="s">
        <v>2317</v>
      </c>
      <c r="F2184" s="993">
        <v>638</v>
      </c>
    </row>
    <row r="2185" spans="5:6">
      <c r="E2185" s="993" t="s">
        <v>2318</v>
      </c>
      <c r="F2185" s="993">
        <v>4024</v>
      </c>
    </row>
    <row r="2186" spans="5:6">
      <c r="E2186" s="993" t="s">
        <v>2319</v>
      </c>
      <c r="F2186" s="993">
        <v>1347</v>
      </c>
    </row>
    <row r="2187" spans="5:6">
      <c r="E2187" s="993" t="s">
        <v>2320</v>
      </c>
      <c r="F2187" s="993">
        <v>9482</v>
      </c>
    </row>
    <row r="2188" spans="5:6">
      <c r="E2188" s="993" t="s">
        <v>2321</v>
      </c>
      <c r="F2188" s="993">
        <v>4100</v>
      </c>
    </row>
    <row r="2189" spans="5:6">
      <c r="E2189" s="993" t="s">
        <v>2322</v>
      </c>
      <c r="F2189" s="993">
        <v>4102</v>
      </c>
    </row>
    <row r="2190" spans="5:6">
      <c r="E2190" s="993" t="s">
        <v>2323</v>
      </c>
      <c r="F2190" s="993">
        <v>3611</v>
      </c>
    </row>
    <row r="2191" spans="5:6">
      <c r="E2191" s="993" t="s">
        <v>2324</v>
      </c>
      <c r="F2191" s="993">
        <v>3746</v>
      </c>
    </row>
    <row r="2192" spans="5:6">
      <c r="E2192" s="993" t="s">
        <v>2325</v>
      </c>
      <c r="F2192" s="993">
        <v>2800</v>
      </c>
    </row>
    <row r="2193" spans="5:6">
      <c r="E2193" s="993" t="s">
        <v>2326</v>
      </c>
      <c r="F2193" s="993">
        <v>2620</v>
      </c>
    </row>
    <row r="2194" spans="5:6">
      <c r="E2194" s="993" t="s">
        <v>2327</v>
      </c>
      <c r="F2194" s="993">
        <v>3611</v>
      </c>
    </row>
    <row r="2195" spans="5:6">
      <c r="E2195" s="993" t="s">
        <v>2328</v>
      </c>
      <c r="F2195" s="993">
        <v>6800</v>
      </c>
    </row>
    <row r="2196" spans="5:6">
      <c r="E2196" s="993" t="s">
        <v>2329</v>
      </c>
      <c r="F2196" s="993">
        <v>9500</v>
      </c>
    </row>
    <row r="2197" spans="5:6">
      <c r="E2197" s="993" t="s">
        <v>2330</v>
      </c>
      <c r="F2197" s="993">
        <v>2630</v>
      </c>
    </row>
    <row r="2198" spans="5:6">
      <c r="E2198" s="993" t="s">
        <v>2331</v>
      </c>
      <c r="F2198" s="993">
        <v>2631</v>
      </c>
    </row>
    <row r="2199" spans="5:6">
      <c r="E2199" s="993" t="s">
        <v>2332</v>
      </c>
      <c r="F2199" s="993">
        <v>2300</v>
      </c>
    </row>
    <row r="2200" spans="5:6">
      <c r="E2200" s="993" t="s">
        <v>2333</v>
      </c>
      <c r="F2200" s="993">
        <v>9600</v>
      </c>
    </row>
    <row r="2201" spans="5:6">
      <c r="E2201" s="993" t="s">
        <v>2334</v>
      </c>
      <c r="F2201" s="993">
        <v>2039</v>
      </c>
    </row>
    <row r="2202" spans="5:6">
      <c r="E2202" s="993" t="s">
        <v>2335</v>
      </c>
      <c r="F2202" s="993">
        <v>1137</v>
      </c>
    </row>
    <row r="2203" spans="5:6">
      <c r="E2203" s="993" t="s">
        <v>2336</v>
      </c>
      <c r="F2203" s="993">
        <v>8200</v>
      </c>
    </row>
    <row r="2204" spans="5:6">
      <c r="E2204" s="993" t="s">
        <v>2337</v>
      </c>
      <c r="F2204" s="993">
        <v>9034</v>
      </c>
    </row>
    <row r="2205" spans="5:6">
      <c r="E2205" s="993" t="s">
        <v>2338</v>
      </c>
      <c r="F2205" s="993">
        <v>7504</v>
      </c>
    </row>
    <row r="2206" spans="5:6">
      <c r="E2206" s="993" t="s">
        <v>2339</v>
      </c>
      <c r="F2206" s="993">
        <v>3746</v>
      </c>
    </row>
    <row r="2207" spans="5:6">
      <c r="E2207" s="993" t="s">
        <v>2340</v>
      </c>
      <c r="F2207" s="993">
        <v>78</v>
      </c>
    </row>
    <row r="2208" spans="5:6">
      <c r="E2208" s="993" t="s">
        <v>2341</v>
      </c>
      <c r="F2208" s="993">
        <v>469</v>
      </c>
    </row>
    <row r="2209" spans="5:6">
      <c r="E2209" s="993" t="s">
        <v>2342</v>
      </c>
      <c r="F2209" s="993">
        <v>412</v>
      </c>
    </row>
    <row r="2210" spans="5:6">
      <c r="E2210" s="993" t="s">
        <v>2343</v>
      </c>
      <c r="F2210" s="993">
        <v>2800</v>
      </c>
    </row>
    <row r="2211" spans="5:6">
      <c r="E2211" s="993" t="s">
        <v>2344</v>
      </c>
      <c r="F2211" s="993">
        <v>2801</v>
      </c>
    </row>
    <row r="2212" spans="5:6">
      <c r="E2212" s="993" t="s">
        <v>2345</v>
      </c>
      <c r="F2212" s="993">
        <v>3640</v>
      </c>
    </row>
    <row r="2213" spans="5:6">
      <c r="E2213" s="993" t="s">
        <v>2346</v>
      </c>
      <c r="F2213" s="993">
        <v>4006</v>
      </c>
    </row>
    <row r="2214" spans="5:6">
      <c r="E2214" s="993" t="s">
        <v>2347</v>
      </c>
      <c r="F2214" s="993">
        <v>543</v>
      </c>
    </row>
    <row r="2215" spans="5:6">
      <c r="E2215" s="993" t="s">
        <v>2348</v>
      </c>
      <c r="F2215" s="993">
        <v>1982</v>
      </c>
    </row>
    <row r="2216" spans="5:6">
      <c r="E2216" s="993" t="s">
        <v>2349</v>
      </c>
      <c r="F2216" s="993">
        <v>1334</v>
      </c>
    </row>
    <row r="2217" spans="5:6">
      <c r="E2217" s="993" t="s">
        <v>2350</v>
      </c>
      <c r="F2217" s="993">
        <v>990</v>
      </c>
    </row>
    <row r="2218" spans="5:6">
      <c r="E2218" s="993" t="s">
        <v>2351</v>
      </c>
      <c r="F2218" s="993">
        <v>2640</v>
      </c>
    </row>
    <row r="2219" spans="5:6">
      <c r="E2219" s="993" t="s">
        <v>2352</v>
      </c>
      <c r="F2219" s="993">
        <v>26</v>
      </c>
    </row>
    <row r="2220" spans="5:6">
      <c r="E2220" s="993" t="s">
        <v>2353</v>
      </c>
      <c r="F2220" s="993">
        <v>3602</v>
      </c>
    </row>
    <row r="2221" spans="5:6">
      <c r="E2221" s="993" t="s">
        <v>2354</v>
      </c>
      <c r="F2221" s="993">
        <v>9602</v>
      </c>
    </row>
    <row r="2222" spans="5:6">
      <c r="E2222" s="993" t="s">
        <v>2355</v>
      </c>
      <c r="F2222" s="993">
        <v>8300</v>
      </c>
    </row>
    <row r="2223" spans="5:6">
      <c r="E2223" s="993" t="s">
        <v>2356</v>
      </c>
      <c r="F2223" s="993">
        <v>3795</v>
      </c>
    </row>
    <row r="2224" spans="5:6">
      <c r="E2224" s="993" t="s">
        <v>2357</v>
      </c>
      <c r="F2224" s="993">
        <v>564</v>
      </c>
    </row>
    <row r="2225" spans="5:6">
      <c r="E2225" s="993" t="s">
        <v>2358</v>
      </c>
      <c r="F2225" s="993">
        <v>354</v>
      </c>
    </row>
    <row r="2226" spans="5:6">
      <c r="E2226" s="993" t="s">
        <v>2359</v>
      </c>
      <c r="F2226" s="993">
        <v>1225</v>
      </c>
    </row>
    <row r="2227" spans="5:6">
      <c r="E2227" s="993" t="s">
        <v>2360</v>
      </c>
      <c r="F2227" s="993">
        <v>390</v>
      </c>
    </row>
    <row r="2228" spans="5:6">
      <c r="E2228" s="993" t="s">
        <v>2361</v>
      </c>
      <c r="F2228" s="993">
        <v>444</v>
      </c>
    </row>
    <row r="2229" spans="5:6">
      <c r="E2229" s="993" t="s">
        <v>2362</v>
      </c>
      <c r="F2229" s="993">
        <v>1161</v>
      </c>
    </row>
    <row r="2230" spans="5:6">
      <c r="E2230" s="993" t="s">
        <v>2363</v>
      </c>
      <c r="F2230" s="993">
        <v>9161</v>
      </c>
    </row>
    <row r="2231" spans="5:6">
      <c r="E2231" s="993" t="s">
        <v>2364</v>
      </c>
      <c r="F2231" s="993">
        <v>2016</v>
      </c>
    </row>
    <row r="2232" spans="5:6">
      <c r="E2232" s="993" t="s">
        <v>2365</v>
      </c>
      <c r="F2232" s="993">
        <v>2051</v>
      </c>
    </row>
    <row r="2233" spans="5:6">
      <c r="E2233" s="993" t="s">
        <v>2366</v>
      </c>
      <c r="F2233" s="993">
        <v>362</v>
      </c>
    </row>
    <row r="2234" spans="5:6">
      <c r="E2234" s="993" t="s">
        <v>2367</v>
      </c>
      <c r="F2234" s="993">
        <v>2016</v>
      </c>
    </row>
    <row r="2235" spans="5:6">
      <c r="E2235" s="993" t="s">
        <v>2368</v>
      </c>
      <c r="F2235" s="993">
        <v>539</v>
      </c>
    </row>
    <row r="2236" spans="5:6">
      <c r="E2236" s="993" t="s">
        <v>2369</v>
      </c>
      <c r="F2236" s="993">
        <v>997</v>
      </c>
    </row>
    <row r="2237" spans="5:6">
      <c r="E2237" s="993" t="s">
        <v>2370</v>
      </c>
      <c r="F2237" s="993">
        <v>997</v>
      </c>
    </row>
    <row r="2238" spans="5:6">
      <c r="E2238" s="993" t="s">
        <v>2371</v>
      </c>
      <c r="F2238" s="993">
        <v>3619</v>
      </c>
    </row>
    <row r="2239" spans="5:6">
      <c r="E2239" s="993" t="s">
        <v>2372</v>
      </c>
      <c r="F2239" s="993">
        <v>3782</v>
      </c>
    </row>
    <row r="2240" spans="5:6">
      <c r="E2240" s="993" t="s">
        <v>2373</v>
      </c>
      <c r="F2240" s="993">
        <v>1950</v>
      </c>
    </row>
    <row r="2241" spans="5:6">
      <c r="E2241" s="993" t="s">
        <v>979</v>
      </c>
      <c r="F2241" s="993">
        <v>854</v>
      </c>
    </row>
    <row r="2242" spans="5:6">
      <c r="E2242" s="993" t="s">
        <v>2374</v>
      </c>
      <c r="F2242" s="993">
        <v>8400</v>
      </c>
    </row>
    <row r="2243" spans="5:6">
      <c r="E2243" s="993" t="s">
        <v>2375</v>
      </c>
      <c r="F2243" s="993">
        <v>540</v>
      </c>
    </row>
    <row r="2244" spans="5:6">
      <c r="E2244" s="993" t="s">
        <v>2376</v>
      </c>
      <c r="F2244" s="993">
        <v>540</v>
      </c>
    </row>
    <row r="2245" spans="5:6">
      <c r="E2245" s="993" t="s">
        <v>2377</v>
      </c>
      <c r="F2245" s="993">
        <v>3568</v>
      </c>
    </row>
    <row r="2246" spans="5:6">
      <c r="E2246" s="993" t="s">
        <v>2378</v>
      </c>
      <c r="F2246" s="993">
        <v>542</v>
      </c>
    </row>
    <row r="2247" spans="5:6">
      <c r="E2247" s="993" t="s">
        <v>2379</v>
      </c>
      <c r="F2247" s="993">
        <v>3565</v>
      </c>
    </row>
    <row r="2248" spans="5:6">
      <c r="E2248" s="993" t="s">
        <v>2380</v>
      </c>
      <c r="F2248" s="993">
        <v>542</v>
      </c>
    </row>
    <row r="2249" spans="5:6">
      <c r="E2249" s="993" t="s">
        <v>2381</v>
      </c>
      <c r="F2249" s="993">
        <v>922</v>
      </c>
    </row>
    <row r="2250" spans="5:6">
      <c r="E2250" s="993" t="s">
        <v>2382</v>
      </c>
      <c r="F2250" s="993">
        <v>1069</v>
      </c>
    </row>
    <row r="2251" spans="5:6">
      <c r="E2251" s="993" t="s">
        <v>2383</v>
      </c>
      <c r="F2251" s="993">
        <v>1069</v>
      </c>
    </row>
    <row r="2252" spans="5:6">
      <c r="E2252" s="993" t="s">
        <v>2384</v>
      </c>
      <c r="F2252" s="993">
        <v>539</v>
      </c>
    </row>
    <row r="2253" spans="5:6">
      <c r="E2253" s="993" t="s">
        <v>2385</v>
      </c>
      <c r="F2253" s="993">
        <v>3565</v>
      </c>
    </row>
    <row r="2254" spans="5:6">
      <c r="E2254" s="993" t="s">
        <v>2386</v>
      </c>
      <c r="F2254" s="993">
        <v>4702</v>
      </c>
    </row>
    <row r="2255" spans="5:6">
      <c r="E2255" s="993" t="s">
        <v>2387</v>
      </c>
      <c r="F2255" s="993">
        <v>206</v>
      </c>
    </row>
    <row r="2256" spans="5:6">
      <c r="E2256" s="993" t="s">
        <v>2388</v>
      </c>
      <c r="F2256" s="993">
        <v>735</v>
      </c>
    </row>
    <row r="2257" spans="5:6">
      <c r="E2257" s="993" t="s">
        <v>2389</v>
      </c>
      <c r="F2257" s="993">
        <v>445</v>
      </c>
    </row>
    <row r="2258" spans="5:6">
      <c r="E2258" s="993" t="s">
        <v>2390</v>
      </c>
      <c r="F2258" s="993">
        <v>372</v>
      </c>
    </row>
    <row r="2259" spans="5:6">
      <c r="E2259" s="993" t="s">
        <v>2391</v>
      </c>
      <c r="F2259" s="993">
        <v>8500</v>
      </c>
    </row>
    <row r="2260" spans="5:6">
      <c r="E2260" s="993" t="s">
        <v>2392</v>
      </c>
      <c r="F2260" s="993">
        <v>1936</v>
      </c>
    </row>
    <row r="2261" spans="5:6">
      <c r="E2261" s="993" t="s">
        <v>2393</v>
      </c>
      <c r="F2261" s="993">
        <v>8600</v>
      </c>
    </row>
    <row r="2262" spans="5:6">
      <c r="E2262" s="993" t="s">
        <v>2394</v>
      </c>
      <c r="F2262" s="993">
        <v>135</v>
      </c>
    </row>
    <row r="2263" spans="5:6">
      <c r="E2263" s="993" t="s">
        <v>2395</v>
      </c>
      <c r="F2263" s="993">
        <v>184</v>
      </c>
    </row>
    <row r="2264" spans="5:6">
      <c r="E2264" s="993" t="s">
        <v>2396</v>
      </c>
      <c r="F2264" s="993">
        <v>185</v>
      </c>
    </row>
    <row r="2265" spans="5:6">
      <c r="E2265" s="993" t="s">
        <v>2397</v>
      </c>
      <c r="F2265" s="993">
        <v>335</v>
      </c>
    </row>
    <row r="2266" spans="5:6">
      <c r="E2266" s="993" t="s">
        <v>2398</v>
      </c>
      <c r="F2266" s="993">
        <v>2650</v>
      </c>
    </row>
    <row r="2267" spans="5:6">
      <c r="E2267" s="993" t="s">
        <v>2399</v>
      </c>
      <c r="F2267" s="993">
        <v>1770</v>
      </c>
    </row>
    <row r="2268" spans="5:6">
      <c r="E2268" s="993" t="s">
        <v>2400</v>
      </c>
      <c r="F2268" s="993">
        <v>8002</v>
      </c>
    </row>
    <row r="2269" spans="5:6">
      <c r="E2269" s="993" t="s">
        <v>2401</v>
      </c>
      <c r="F2269" s="993">
        <v>178</v>
      </c>
    </row>
    <row r="2270" spans="5:6">
      <c r="E2270" s="993" t="s">
        <v>2402</v>
      </c>
      <c r="F2270" s="993">
        <v>122</v>
      </c>
    </row>
    <row r="2271" spans="5:6">
      <c r="E2271" s="993" t="s">
        <v>2403</v>
      </c>
      <c r="F2271" s="993">
        <v>4701</v>
      </c>
    </row>
    <row r="2272" spans="5:6">
      <c r="E2272" s="993" t="s">
        <v>2404</v>
      </c>
      <c r="F2272" s="993">
        <v>339</v>
      </c>
    </row>
    <row r="2273" spans="5:6">
      <c r="E2273" s="993" t="s">
        <v>2405</v>
      </c>
      <c r="F2273" s="993">
        <v>460</v>
      </c>
    </row>
    <row r="2274" spans="5:6">
      <c r="E2274" s="993" t="s">
        <v>2406</v>
      </c>
      <c r="F2274" s="993">
        <v>127</v>
      </c>
    </row>
    <row r="2275" spans="5:6">
      <c r="E2275" s="993" t="s">
        <v>2407</v>
      </c>
      <c r="F2275" s="993">
        <v>789</v>
      </c>
    </row>
    <row r="2276" spans="5:6">
      <c r="E2276" s="993" t="s">
        <v>2408</v>
      </c>
      <c r="F2276" s="993">
        <v>616</v>
      </c>
    </row>
    <row r="2277" spans="5:6">
      <c r="E2277" s="993" t="s">
        <v>2409</v>
      </c>
      <c r="F2277" s="993">
        <v>713</v>
      </c>
    </row>
    <row r="2278" spans="5:6">
      <c r="E2278" s="993" t="s">
        <v>2410</v>
      </c>
      <c r="F2278" s="993">
        <v>8700</v>
      </c>
    </row>
    <row r="2279" spans="5:6">
      <c r="E2279" s="993" t="s">
        <v>2411</v>
      </c>
      <c r="F2279" s="993">
        <v>1228</v>
      </c>
    </row>
    <row r="2280" spans="5:6">
      <c r="E2280" s="993" t="s">
        <v>2412</v>
      </c>
      <c r="F2280" s="993">
        <v>247</v>
      </c>
    </row>
    <row r="2281" spans="5:6">
      <c r="E2281" s="993" t="s">
        <v>2413</v>
      </c>
      <c r="F2281" s="993">
        <v>437</v>
      </c>
    </row>
    <row r="2282" spans="5:6">
      <c r="E2282" s="993" t="s">
        <v>2414</v>
      </c>
      <c r="F2282" s="993">
        <v>1260</v>
      </c>
    </row>
    <row r="2283" spans="5:6">
      <c r="E2283" s="993" t="s">
        <v>2415</v>
      </c>
      <c r="F2283" s="993">
        <v>1805</v>
      </c>
    </row>
    <row r="2284" spans="5:6">
      <c r="E2284" s="993" t="s">
        <v>2416</v>
      </c>
      <c r="F2284" s="993">
        <v>3711</v>
      </c>
    </row>
    <row r="2285" spans="5:6">
      <c r="E2285" s="993" t="s">
        <v>2417</v>
      </c>
      <c r="F2285" s="993">
        <v>324</v>
      </c>
    </row>
    <row r="2286" spans="5:6">
      <c r="E2286" s="993" t="s">
        <v>2418</v>
      </c>
      <c r="F2286" s="993">
        <v>282</v>
      </c>
    </row>
    <row r="2287" spans="5:6">
      <c r="E2287" s="993" t="s">
        <v>2419</v>
      </c>
      <c r="F2287" s="993">
        <v>3571</v>
      </c>
    </row>
    <row r="2288" spans="5:6">
      <c r="E2288" s="993" t="s">
        <v>2420</v>
      </c>
      <c r="F2288" s="993">
        <v>913</v>
      </c>
    </row>
    <row r="2289" spans="5:6">
      <c r="E2289" s="993" t="s">
        <v>2421</v>
      </c>
      <c r="F2289" s="993">
        <v>913</v>
      </c>
    </row>
    <row r="2290" spans="5:6">
      <c r="E2290" s="993" t="s">
        <v>2422</v>
      </c>
      <c r="F2290" s="993">
        <v>865</v>
      </c>
    </row>
    <row r="2291" spans="5:6">
      <c r="E2291" s="993" t="s">
        <v>2423</v>
      </c>
      <c r="F2291" s="993">
        <v>917</v>
      </c>
    </row>
    <row r="2292" spans="5:6">
      <c r="E2292" s="993" t="s">
        <v>2424</v>
      </c>
      <c r="F2292" s="993">
        <v>1286</v>
      </c>
    </row>
    <row r="2293" spans="5:6">
      <c r="E2293" s="993" t="s">
        <v>2425</v>
      </c>
      <c r="F2293" s="993">
        <v>9286</v>
      </c>
    </row>
    <row r="2294" spans="5:6">
      <c r="E2294" s="993" t="s">
        <v>2426</v>
      </c>
      <c r="F2294" s="993">
        <v>1286</v>
      </c>
    </row>
    <row r="2295" spans="5:6">
      <c r="E2295" s="993" t="s">
        <v>2427</v>
      </c>
      <c r="F2295" s="993">
        <v>1996</v>
      </c>
    </row>
    <row r="2296" spans="5:6">
      <c r="E2296" s="993" t="s">
        <v>2428</v>
      </c>
      <c r="F2296" s="993">
        <v>721</v>
      </c>
    </row>
    <row r="2297" spans="5:6">
      <c r="E2297" s="993" t="s">
        <v>2429</v>
      </c>
      <c r="F2297" s="993">
        <v>304</v>
      </c>
    </row>
    <row r="2298" spans="5:6">
      <c r="E2298" s="993" t="s">
        <v>2430</v>
      </c>
      <c r="F2298" s="993">
        <v>861</v>
      </c>
    </row>
    <row r="2299" spans="5:6">
      <c r="E2299" s="993" t="s">
        <v>2431</v>
      </c>
      <c r="F2299" s="993">
        <v>885</v>
      </c>
    </row>
    <row r="2300" spans="5:6">
      <c r="E2300" s="993" t="s">
        <v>2432</v>
      </c>
      <c r="F2300" s="993">
        <v>36</v>
      </c>
    </row>
    <row r="2301" spans="5:6">
      <c r="E2301" s="993" t="s">
        <v>2433</v>
      </c>
      <c r="F2301" s="993">
        <v>284</v>
      </c>
    </row>
    <row r="2302" spans="5:6">
      <c r="E2302" s="993" t="s">
        <v>2434</v>
      </c>
      <c r="F2302" s="993">
        <v>293</v>
      </c>
    </row>
    <row r="2303" spans="5:6">
      <c r="E2303" s="993" t="s">
        <v>2435</v>
      </c>
      <c r="F2303" s="993">
        <v>142</v>
      </c>
    </row>
    <row r="2304" spans="5:6">
      <c r="E2304" s="993" t="s">
        <v>2436</v>
      </c>
      <c r="F2304" s="993">
        <v>2008</v>
      </c>
    </row>
    <row r="2305" spans="5:6">
      <c r="E2305" s="993" t="s">
        <v>2437</v>
      </c>
      <c r="F2305" s="993">
        <v>18</v>
      </c>
    </row>
    <row r="2306" spans="5:6">
      <c r="E2306" s="993" t="s">
        <v>2438</v>
      </c>
      <c r="F2306" s="993">
        <v>259</v>
      </c>
    </row>
    <row r="2307" spans="5:6">
      <c r="E2307" s="993" t="s">
        <v>2439</v>
      </c>
      <c r="F2307" s="993">
        <v>329</v>
      </c>
    </row>
    <row r="2308" spans="5:6">
      <c r="E2308" s="993" t="s">
        <v>2440</v>
      </c>
      <c r="F2308" s="993">
        <v>1058</v>
      </c>
    </row>
    <row r="2309" spans="5:6">
      <c r="E2309" s="993" t="s">
        <v>2441</v>
      </c>
      <c r="F2309" s="993">
        <v>739</v>
      </c>
    </row>
    <row r="2310" spans="5:6">
      <c r="E2310" s="993" t="s">
        <v>2442</v>
      </c>
      <c r="F2310" s="993">
        <v>2049</v>
      </c>
    </row>
    <row r="2311" spans="5:6">
      <c r="E2311" s="993" t="s">
        <v>2443</v>
      </c>
      <c r="F2311" s="993">
        <v>327</v>
      </c>
    </row>
    <row r="2312" spans="5:6">
      <c r="E2312" s="993" t="s">
        <v>2444</v>
      </c>
      <c r="F2312" s="993">
        <v>27</v>
      </c>
    </row>
    <row r="2313" spans="5:6">
      <c r="E2313" s="993" t="s">
        <v>2445</v>
      </c>
      <c r="F2313" s="993">
        <v>1223</v>
      </c>
    </row>
    <row r="2314" spans="5:6">
      <c r="E2314" s="993" t="s">
        <v>2446</v>
      </c>
      <c r="F2314" s="993">
        <v>2015</v>
      </c>
    </row>
    <row r="2315" spans="5:6">
      <c r="E2315" s="993" t="s">
        <v>2447</v>
      </c>
      <c r="F2315" s="993">
        <v>2057</v>
      </c>
    </row>
    <row r="2316" spans="5:6">
      <c r="E2316" s="993" t="s">
        <v>2448</v>
      </c>
      <c r="F2316" s="993">
        <v>555</v>
      </c>
    </row>
    <row r="2317" spans="5:6">
      <c r="E2317" s="993" t="s">
        <v>2449</v>
      </c>
      <c r="F2317" s="993">
        <v>306</v>
      </c>
    </row>
    <row r="2318" spans="5:6">
      <c r="E2318" s="993" t="s">
        <v>2450</v>
      </c>
      <c r="F2318" s="993">
        <v>3578</v>
      </c>
    </row>
    <row r="2319" spans="5:6">
      <c r="E2319" s="993" t="s">
        <v>2451</v>
      </c>
      <c r="F2319" s="993">
        <v>1031</v>
      </c>
    </row>
    <row r="2320" spans="5:6">
      <c r="E2320" s="993" t="s">
        <v>2452</v>
      </c>
      <c r="F2320" s="993">
        <v>1032</v>
      </c>
    </row>
    <row r="2321" spans="5:6">
      <c r="E2321" s="993" t="s">
        <v>2453</v>
      </c>
      <c r="F2321" s="993">
        <v>1304</v>
      </c>
    </row>
    <row r="2322" spans="5:6">
      <c r="E2322" s="993" t="s">
        <v>2454</v>
      </c>
      <c r="F2322" s="993">
        <v>741</v>
      </c>
    </row>
    <row r="2323" spans="5:6">
      <c r="E2323" s="993" t="s">
        <v>2455</v>
      </c>
      <c r="F2323" s="993">
        <v>761</v>
      </c>
    </row>
    <row r="2324" spans="5:6">
      <c r="E2324" s="993" t="s">
        <v>2456</v>
      </c>
      <c r="F2324" s="993">
        <v>394</v>
      </c>
    </row>
    <row r="2325" spans="5:6">
      <c r="E2325" s="993" t="s">
        <v>2457</v>
      </c>
      <c r="F2325" s="993">
        <v>614</v>
      </c>
    </row>
    <row r="2326" spans="5:6">
      <c r="E2326" s="993" t="s">
        <v>2458</v>
      </c>
      <c r="F2326" s="993">
        <v>1265</v>
      </c>
    </row>
    <row r="2327" spans="5:6">
      <c r="E2327" s="993" t="s">
        <v>2459</v>
      </c>
      <c r="F2327" s="993">
        <v>415</v>
      </c>
    </row>
    <row r="2328" spans="5:6">
      <c r="E2328" s="993" t="s">
        <v>2460</v>
      </c>
      <c r="F2328" s="993">
        <v>9177</v>
      </c>
    </row>
    <row r="2329" spans="5:6">
      <c r="E2329" s="993" t="s">
        <v>2461</v>
      </c>
      <c r="F2329" s="993">
        <v>456</v>
      </c>
    </row>
    <row r="2330" spans="5:6">
      <c r="E2330" s="993" t="s">
        <v>2462</v>
      </c>
      <c r="F2330" s="993">
        <v>1235</v>
      </c>
    </row>
    <row r="2331" spans="5:6">
      <c r="E2331" s="993" t="s">
        <v>2463</v>
      </c>
      <c r="F2331" s="993">
        <v>1102</v>
      </c>
    </row>
    <row r="2332" spans="5:6">
      <c r="E2332" s="993" t="s">
        <v>2464</v>
      </c>
      <c r="F2332" s="993">
        <v>224</v>
      </c>
    </row>
    <row r="2333" spans="5:6">
      <c r="E2333" s="993" t="s">
        <v>2465</v>
      </c>
      <c r="F2333" s="993">
        <v>527</v>
      </c>
    </row>
    <row r="2334" spans="5:6">
      <c r="E2334" s="993" t="s">
        <v>2466</v>
      </c>
      <c r="F2334" s="993">
        <v>1987</v>
      </c>
    </row>
    <row r="2335" spans="5:6">
      <c r="E2335" s="993" t="s">
        <v>2467</v>
      </c>
      <c r="F2335" s="993">
        <v>7</v>
      </c>
    </row>
    <row r="2336" spans="5:6">
      <c r="E2336" s="993" t="s">
        <v>2468</v>
      </c>
      <c r="F2336" s="993">
        <v>1266</v>
      </c>
    </row>
    <row r="2337" spans="5:6">
      <c r="E2337" s="993" t="s">
        <v>2469</v>
      </c>
      <c r="F2337" s="993">
        <v>865</v>
      </c>
    </row>
    <row r="2338" spans="5:6">
      <c r="E2338" s="993" t="s">
        <v>2470</v>
      </c>
      <c r="F2338" s="993">
        <v>9917</v>
      </c>
    </row>
    <row r="2339" spans="5:6">
      <c r="E2339" s="993" t="s">
        <v>2471</v>
      </c>
      <c r="F2339" s="993">
        <v>658</v>
      </c>
    </row>
    <row r="2340" spans="5:6">
      <c r="E2340" s="993" t="s">
        <v>2472</v>
      </c>
      <c r="F2340" s="993">
        <v>1267</v>
      </c>
    </row>
    <row r="2341" spans="5:6">
      <c r="E2341" s="993" t="s">
        <v>2473</v>
      </c>
      <c r="F2341" s="993">
        <v>1267</v>
      </c>
    </row>
    <row r="2342" spans="5:6">
      <c r="E2342" s="993" t="s">
        <v>2474</v>
      </c>
      <c r="F2342" s="993">
        <v>658</v>
      </c>
    </row>
    <row r="2343" spans="5:6">
      <c r="E2343" s="993" t="s">
        <v>2475</v>
      </c>
      <c r="F2343" s="993">
        <v>3641</v>
      </c>
    </row>
    <row r="2344" spans="5:6">
      <c r="E2344" s="993" t="s">
        <v>2476</v>
      </c>
      <c r="F2344" s="993">
        <v>1165</v>
      </c>
    </row>
    <row r="2345" spans="5:6">
      <c r="E2345" s="993" t="s">
        <v>2477</v>
      </c>
      <c r="F2345" s="993">
        <v>1160</v>
      </c>
    </row>
    <row r="2346" spans="5:6">
      <c r="E2346" s="993" t="s">
        <v>2478</v>
      </c>
      <c r="F2346" s="993">
        <v>9176</v>
      </c>
    </row>
    <row r="2347" spans="5:6">
      <c r="E2347" s="993" t="s">
        <v>2479</v>
      </c>
      <c r="F2347" s="993">
        <v>873</v>
      </c>
    </row>
    <row r="2348" spans="5:6">
      <c r="E2348" s="993" t="s">
        <v>2480</v>
      </c>
      <c r="F2348" s="993">
        <v>439</v>
      </c>
    </row>
    <row r="2349" spans="5:6">
      <c r="E2349" s="993" t="s">
        <v>2481</v>
      </c>
      <c r="F2349" s="993">
        <v>812</v>
      </c>
    </row>
    <row r="2350" spans="5:6">
      <c r="E2350" s="993" t="s">
        <v>2482</v>
      </c>
      <c r="F2350" s="993">
        <v>9812</v>
      </c>
    </row>
    <row r="2351" spans="5:6">
      <c r="E2351" s="993" t="s">
        <v>2483</v>
      </c>
      <c r="F2351" s="993">
        <v>1364</v>
      </c>
    </row>
    <row r="2352" spans="5:6">
      <c r="E2352" s="993" t="s">
        <v>2484</v>
      </c>
      <c r="F2352" s="993">
        <v>1984</v>
      </c>
    </row>
    <row r="2353" spans="5:6">
      <c r="E2353" s="993" t="s">
        <v>2485</v>
      </c>
      <c r="F2353" s="993">
        <v>366</v>
      </c>
    </row>
    <row r="2354" spans="5:6">
      <c r="E2354" s="993" t="s">
        <v>2486</v>
      </c>
      <c r="F2354" s="993">
        <v>3784</v>
      </c>
    </row>
    <row r="2355" spans="5:6">
      <c r="E2355" s="993" t="s">
        <v>2487</v>
      </c>
      <c r="F2355" s="993">
        <v>1988</v>
      </c>
    </row>
    <row r="2356" spans="5:6">
      <c r="E2356" s="993" t="s">
        <v>2488</v>
      </c>
      <c r="F2356" s="993">
        <v>432</v>
      </c>
    </row>
    <row r="2357" spans="5:6">
      <c r="E2357" s="993" t="s">
        <v>2489</v>
      </c>
      <c r="F2357" s="993">
        <v>1337</v>
      </c>
    </row>
    <row r="2358" spans="5:6">
      <c r="E2358" s="993" t="s">
        <v>2490</v>
      </c>
      <c r="F2358" s="993">
        <v>1287</v>
      </c>
    </row>
    <row r="2359" spans="5:6">
      <c r="E2359" s="993" t="s">
        <v>2491</v>
      </c>
      <c r="F2359" s="993">
        <v>1132</v>
      </c>
    </row>
    <row r="2360" spans="5:6">
      <c r="E2360" s="993" t="s">
        <v>2492</v>
      </c>
      <c r="F2360" s="993">
        <v>538</v>
      </c>
    </row>
    <row r="2361" spans="5:6">
      <c r="E2361" s="993" t="s">
        <v>2493</v>
      </c>
      <c r="F2361" s="993">
        <v>4009</v>
      </c>
    </row>
    <row r="2362" spans="5:6">
      <c r="E2362" s="993" t="s">
        <v>2494</v>
      </c>
      <c r="F2362" s="993">
        <v>856</v>
      </c>
    </row>
    <row r="2363" spans="5:6">
      <c r="E2363" s="993" t="s">
        <v>2495</v>
      </c>
      <c r="F2363" s="993">
        <v>661</v>
      </c>
    </row>
    <row r="2364" spans="5:6">
      <c r="E2364" s="993" t="s">
        <v>2496</v>
      </c>
      <c r="F2364" s="993">
        <v>1990</v>
      </c>
    </row>
    <row r="2365" spans="5:6">
      <c r="E2365" s="993" t="s">
        <v>2497</v>
      </c>
      <c r="F2365" s="993">
        <v>264</v>
      </c>
    </row>
    <row r="2366" spans="5:6">
      <c r="E2366" s="993" t="s">
        <v>2498</v>
      </c>
      <c r="F2366" s="993">
        <v>1926</v>
      </c>
    </row>
    <row r="2367" spans="5:6">
      <c r="E2367" s="993" t="s">
        <v>2499</v>
      </c>
      <c r="F2367" s="993">
        <v>237</v>
      </c>
    </row>
    <row r="2368" spans="5:6">
      <c r="E2368" s="993" t="s">
        <v>2500</v>
      </c>
      <c r="F2368" s="993">
        <v>921</v>
      </c>
    </row>
    <row r="2369" spans="5:6">
      <c r="E2369" s="993" t="s">
        <v>2501</v>
      </c>
      <c r="F2369" s="993">
        <v>1106</v>
      </c>
    </row>
    <row r="2370" spans="5:6">
      <c r="E2370" s="993" t="s">
        <v>2502</v>
      </c>
      <c r="F2370" s="993">
        <v>3720</v>
      </c>
    </row>
    <row r="2371" spans="5:6">
      <c r="E2371" s="993" t="s">
        <v>2503</v>
      </c>
      <c r="F2371" s="993">
        <v>232</v>
      </c>
    </row>
    <row r="2372" spans="5:6">
      <c r="E2372" s="993" t="s">
        <v>2504</v>
      </c>
      <c r="F2372" s="993">
        <v>692</v>
      </c>
    </row>
    <row r="2373" spans="5:6">
      <c r="E2373" s="993" t="s">
        <v>2505</v>
      </c>
      <c r="F2373" s="993">
        <v>846</v>
      </c>
    </row>
    <row r="2374" spans="5:6">
      <c r="E2374" s="993" t="s">
        <v>2506</v>
      </c>
      <c r="F2374" s="993">
        <v>8800</v>
      </c>
    </row>
    <row r="2375" spans="5:6">
      <c r="E2375" s="993" t="s">
        <v>2507</v>
      </c>
      <c r="F2375" s="993">
        <v>8801</v>
      </c>
    </row>
    <row r="2376" spans="5:6">
      <c r="E2376" s="993" t="s">
        <v>2508</v>
      </c>
      <c r="F2376" s="993">
        <v>3649</v>
      </c>
    </row>
    <row r="2377" spans="5:6">
      <c r="E2377" s="993" t="s">
        <v>2509</v>
      </c>
      <c r="F2377" s="993">
        <v>1233</v>
      </c>
    </row>
    <row r="2378" spans="5:6">
      <c r="E2378" s="993" t="s">
        <v>2510</v>
      </c>
      <c r="F2378" s="993">
        <v>292</v>
      </c>
    </row>
    <row r="2379" spans="5:6">
      <c r="E2379" s="993" t="s">
        <v>2511</v>
      </c>
      <c r="F2379" s="993">
        <v>1114</v>
      </c>
    </row>
    <row r="2380" spans="5:6">
      <c r="E2380" s="993" t="s">
        <v>2512</v>
      </c>
      <c r="F2380" s="993">
        <v>126</v>
      </c>
    </row>
    <row r="2381" spans="5:6">
      <c r="E2381" s="993" t="s">
        <v>2513</v>
      </c>
      <c r="F2381" s="993">
        <v>398</v>
      </c>
    </row>
    <row r="2382" spans="5:6">
      <c r="E2382" s="993" t="s">
        <v>2514</v>
      </c>
      <c r="F2382" s="993">
        <v>1045</v>
      </c>
    </row>
    <row r="2383" spans="5:6">
      <c r="E2383" s="993" t="s">
        <v>2515</v>
      </c>
      <c r="F2383" s="993">
        <v>763</v>
      </c>
    </row>
    <row r="2384" spans="5:6">
      <c r="E2384" s="993" t="s">
        <v>2516</v>
      </c>
      <c r="F2384" s="993">
        <v>2062</v>
      </c>
    </row>
    <row r="2385" spans="5:6">
      <c r="E2385" s="993" t="s">
        <v>2517</v>
      </c>
      <c r="F2385" s="993">
        <v>2061</v>
      </c>
    </row>
    <row r="2386" spans="5:6">
      <c r="E2386" s="993" t="s">
        <v>2518</v>
      </c>
      <c r="F2386" s="993">
        <v>1172</v>
      </c>
    </row>
    <row r="2387" spans="5:6">
      <c r="E2387" s="993" t="s">
        <v>2519</v>
      </c>
      <c r="F2387" s="993">
        <v>3558</v>
      </c>
    </row>
    <row r="2388" spans="5:6">
      <c r="E2388" s="993" t="s">
        <v>2520</v>
      </c>
      <c r="F2388" s="993">
        <v>1083</v>
      </c>
    </row>
    <row r="2389" spans="5:6">
      <c r="E2389" s="993" t="s">
        <v>2521</v>
      </c>
      <c r="F2389" s="993">
        <v>1083</v>
      </c>
    </row>
    <row r="2390" spans="5:6">
      <c r="E2390" s="993" t="s">
        <v>2522</v>
      </c>
      <c r="F2390" s="993">
        <v>163</v>
      </c>
    </row>
    <row r="2391" spans="5:6">
      <c r="E2391" s="993" t="s">
        <v>2523</v>
      </c>
      <c r="F2391" s="993">
        <v>10</v>
      </c>
    </row>
    <row r="2392" spans="5:6">
      <c r="E2392" s="993" t="s">
        <v>2524</v>
      </c>
      <c r="F2392" s="993">
        <v>5000</v>
      </c>
    </row>
    <row r="2393" spans="5:6">
      <c r="E2393" s="993" t="s">
        <v>2525</v>
      </c>
      <c r="F2393" s="993">
        <v>84</v>
      </c>
    </row>
    <row r="2394" spans="5:6">
      <c r="E2394" s="993" t="s">
        <v>2526</v>
      </c>
      <c r="F2394" s="993">
        <v>287</v>
      </c>
    </row>
    <row r="2395" spans="5:6">
      <c r="E2395" s="993" t="s">
        <v>2527</v>
      </c>
      <c r="F2395" s="993">
        <v>154</v>
      </c>
    </row>
    <row r="2396" spans="5:6">
      <c r="E2396" s="993" t="s">
        <v>2528</v>
      </c>
      <c r="F2396" s="993">
        <v>103</v>
      </c>
    </row>
    <row r="2397" spans="5:6">
      <c r="E2397" s="993" t="s">
        <v>2529</v>
      </c>
      <c r="F2397" s="993">
        <v>1460</v>
      </c>
    </row>
    <row r="2398" spans="5:6">
      <c r="E2398" s="993" t="s">
        <v>2530</v>
      </c>
      <c r="F2398" s="993">
        <v>719</v>
      </c>
    </row>
    <row r="2399" spans="5:6">
      <c r="E2399" s="993" t="s">
        <v>2531</v>
      </c>
      <c r="F2399" s="993">
        <v>1054</v>
      </c>
    </row>
    <row r="2400" spans="5:6">
      <c r="E2400" s="993" t="s">
        <v>2532</v>
      </c>
      <c r="F2400" s="993">
        <v>1055</v>
      </c>
    </row>
    <row r="2401" spans="5:6">
      <c r="E2401" s="993" t="s">
        <v>2533</v>
      </c>
      <c r="F2401" s="993">
        <v>1283</v>
      </c>
    </row>
    <row r="2402" spans="5:6">
      <c r="E2402" s="993" t="s">
        <v>2534</v>
      </c>
      <c r="F2402" s="993">
        <v>1452</v>
      </c>
    </row>
    <row r="2403" spans="5:6">
      <c r="E2403" s="993" t="s">
        <v>2535</v>
      </c>
      <c r="F2403" s="993">
        <v>1851</v>
      </c>
    </row>
    <row r="2404" spans="5:6">
      <c r="E2404" s="993" t="s">
        <v>2536</v>
      </c>
      <c r="F2404" s="993">
        <v>3719</v>
      </c>
    </row>
    <row r="2405" spans="5:6">
      <c r="E2405" s="993" t="s">
        <v>2537</v>
      </c>
      <c r="F2405" s="993">
        <v>1051</v>
      </c>
    </row>
    <row r="2406" spans="5:6">
      <c r="E2406" s="993" t="s">
        <v>2538</v>
      </c>
      <c r="F2406" s="993">
        <v>2003</v>
      </c>
    </row>
    <row r="2407" spans="5:6">
      <c r="E2407" s="993" t="s">
        <v>2539</v>
      </c>
      <c r="F2407" s="993">
        <v>2050</v>
      </c>
    </row>
    <row r="2408" spans="5:6">
      <c r="E2408" s="993" t="s">
        <v>2540</v>
      </c>
      <c r="F2408" s="993">
        <v>2050</v>
      </c>
    </row>
    <row r="2409" spans="5:6">
      <c r="E2409" s="993" t="s">
        <v>2541</v>
      </c>
      <c r="F2409" s="993">
        <v>2050</v>
      </c>
    </row>
    <row r="2410" spans="5:6">
      <c r="E2410" s="993" t="s">
        <v>2542</v>
      </c>
      <c r="F2410" s="993">
        <v>1237</v>
      </c>
    </row>
    <row r="2411" spans="5:6">
      <c r="E2411" s="993" t="s">
        <v>2543</v>
      </c>
      <c r="F2411" s="993">
        <v>727</v>
      </c>
    </row>
    <row r="2412" spans="5:6">
      <c r="E2412" s="993" t="s">
        <v>2544</v>
      </c>
      <c r="F2412" s="993">
        <v>744</v>
      </c>
    </row>
    <row r="2413" spans="5:6">
      <c r="E2413" s="993" t="s">
        <v>2545</v>
      </c>
      <c r="F2413" s="993">
        <v>814</v>
      </c>
    </row>
    <row r="2414" spans="5:6">
      <c r="E2414" s="993" t="s">
        <v>2546</v>
      </c>
      <c r="F2414" s="993">
        <v>1467</v>
      </c>
    </row>
    <row r="2415" spans="5:6">
      <c r="E2415" s="993" t="s">
        <v>2547</v>
      </c>
      <c r="F2415" s="993">
        <v>2202</v>
      </c>
    </row>
    <row r="2416" spans="5:6">
      <c r="E2416" s="993" t="s">
        <v>2548</v>
      </c>
      <c r="F2416" s="993">
        <v>1244</v>
      </c>
    </row>
    <row r="2417" spans="5:6">
      <c r="E2417" s="993" t="s">
        <v>2549</v>
      </c>
      <c r="F2417" s="993">
        <v>2002</v>
      </c>
    </row>
    <row r="2418" spans="5:6">
      <c r="E2418" s="993" t="s">
        <v>2550</v>
      </c>
      <c r="F2418" s="993">
        <v>752</v>
      </c>
    </row>
    <row r="2419" spans="5:6">
      <c r="E2419" s="993" t="s">
        <v>2551</v>
      </c>
      <c r="F2419" s="993">
        <v>1995</v>
      </c>
    </row>
    <row r="2420" spans="5:6">
      <c r="E2420" s="993" t="s">
        <v>2552</v>
      </c>
      <c r="F2420" s="993">
        <v>709</v>
      </c>
    </row>
    <row r="2421" spans="5:6">
      <c r="E2421" s="993" t="s">
        <v>2553</v>
      </c>
      <c r="F2421" s="993">
        <v>665</v>
      </c>
    </row>
    <row r="2422" spans="5:6">
      <c r="E2422" s="993" t="s">
        <v>2554</v>
      </c>
      <c r="F2422" s="993">
        <v>3563</v>
      </c>
    </row>
    <row r="2423" spans="5:6">
      <c r="E2423" s="993" t="s">
        <v>2555</v>
      </c>
      <c r="F2423" s="993">
        <v>9563</v>
      </c>
    </row>
    <row r="2424" spans="5:6">
      <c r="E2424" s="993" t="s">
        <v>2556</v>
      </c>
      <c r="F2424" s="993">
        <v>970</v>
      </c>
    </row>
    <row r="2425" spans="5:6">
      <c r="E2425" s="993" t="s">
        <v>2557</v>
      </c>
      <c r="F2425" s="993">
        <v>970</v>
      </c>
    </row>
    <row r="2426" spans="5:6">
      <c r="E2426" s="993" t="s">
        <v>2558</v>
      </c>
      <c r="F2426" s="993">
        <v>9484</v>
      </c>
    </row>
    <row r="2427" spans="5:6">
      <c r="E2427" s="993" t="s">
        <v>2559</v>
      </c>
      <c r="F2427" s="993">
        <v>1346</v>
      </c>
    </row>
    <row r="2428" spans="5:6">
      <c r="E2428" s="993" t="s">
        <v>2560</v>
      </c>
      <c r="F2428" s="993">
        <v>1849</v>
      </c>
    </row>
    <row r="2429" spans="5:6">
      <c r="E2429" s="993" t="s">
        <v>2561</v>
      </c>
      <c r="F2429" s="993">
        <v>778</v>
      </c>
    </row>
    <row r="2430" spans="5:6">
      <c r="E2430" s="875">
        <v>0</v>
      </c>
      <c r="F2430" s="875" t="s">
        <v>2597</v>
      </c>
    </row>
  </sheetData>
  <sheetProtection password="CC86" sheet="1" objects="1" scenarios="1" selectLockedCells="1" selectUnlockedCells="1"/>
  <customSheetViews>
    <customSheetView guid="{2DAA1D84-496C-43B3-9B3D-F6443FDB70D2}" scale="90">
      <selection activeCell="C19" sqref="C19"/>
      <pageMargins left="0.7" right="0.7" top="0.75" bottom="0.75" header="0.3" footer="0.3"/>
      <pageSetup orientation="portrait" verticalDpi="0" r:id="rId1"/>
    </customSheetView>
    <customSheetView guid="{F7CAD7A2-A132-4CA2-AC0F-E37EEC687FA0}" topLeftCell="B157">
      <selection activeCell="C164" sqref="C164"/>
      <pageMargins left="0.7" right="0.7" top="0.75" bottom="0.75" header="0.3" footer="0.3"/>
      <pageSetup orientation="portrait" horizontalDpi="0" verticalDpi="0" r:id="rId2"/>
    </customSheetView>
    <customSheetView guid="{4795D392-B56F-435A-BCD0-DB99C7E0A0B0}" scale="90" topLeftCell="A676">
      <selection activeCell="A687" sqref="A687:XFD687"/>
      <pageMargins left="0.7" right="0.7" top="0.75" bottom="0.75" header="0.3" footer="0.3"/>
      <pageSetup orientation="portrait" verticalDpi="0" r:id="rId3"/>
    </customSheetView>
  </customSheetViews>
  <mergeCells count="4">
    <mergeCell ref="A75:C75"/>
    <mergeCell ref="A151:C151"/>
    <mergeCell ref="A192:C192"/>
    <mergeCell ref="A652:C652"/>
  </mergeCells>
  <conditionalFormatting sqref="B731 C730:C731 A730:A731">
    <cfRule type="expression" dxfId="0" priority="1">
      <formula>$C$31="לא"</formula>
    </cfRule>
  </conditionalFormatting>
  <hyperlinks>
    <hyperlink ref="D836" r:id="rId4" display="ניתוח צריכות הדלקים בתעשייה –  שנת 2014[1]"/>
    <hyperlink ref="E38" r:id="rId5"/>
    <hyperlink ref="E40" r:id="rId6"/>
  </hyperlinks>
  <pageMargins left="0.7" right="0.7" top="0.75" bottom="0.75" header="0.3" footer="0.3"/>
  <pageSetup orientation="portrait" r:id="rId7"/>
  <ignoredErrors>
    <ignoredError sqref="C6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opLeftCell="C1" workbookViewId="0">
      <selection activeCell="J21" sqref="J21"/>
    </sheetView>
  </sheetViews>
  <sheetFormatPr defaultRowHeight="14.25"/>
  <sheetData>
    <row r="1" spans="1:1" ht="18">
      <c r="A1" s="122" t="s">
        <v>2756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sheetViews>
  <sheetFormatPr defaultRowHeight="14.25"/>
  <sheetData>
    <row r="1" spans="1:8" ht="18">
      <c r="A1" s="122" t="s">
        <v>2756</v>
      </c>
    </row>
    <row r="9" spans="1:8">
      <c r="H9" s="14"/>
    </row>
    <row r="10" spans="1:8">
      <c r="H10" s="14"/>
    </row>
    <row r="11" spans="1:8">
      <c r="H11" s="14"/>
    </row>
    <row r="12" spans="1:8">
      <c r="H12" s="14"/>
    </row>
    <row r="13" spans="1:8">
      <c r="H13" s="14"/>
    </row>
    <row r="14" spans="1:8">
      <c r="H14" s="14"/>
    </row>
    <row r="15" spans="1:8">
      <c r="H15" s="14"/>
    </row>
    <row r="17" spans="7:8">
      <c r="G17" s="14"/>
      <c r="H17"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autoPageBreaks="0"/>
  </sheetPr>
  <dimension ref="A1:XFD390"/>
  <sheetViews>
    <sheetView rightToLeft="1" zoomScale="85" zoomScaleNormal="85" workbookViewId="0">
      <selection activeCell="B1" sqref="B1"/>
    </sheetView>
  </sheetViews>
  <sheetFormatPr defaultColWidth="9" defaultRowHeight="14.25" outlineLevelRow="1" outlineLevelCol="1"/>
  <cols>
    <col min="1" max="1" width="5.375" style="15" customWidth="1"/>
    <col min="2" max="2" width="29" style="15" customWidth="1"/>
    <col min="3" max="3" width="35.375" style="29" customWidth="1"/>
    <col min="4" max="4" width="31.25" style="29" customWidth="1"/>
    <col min="5" max="5" width="20.75" style="29" customWidth="1"/>
    <col min="6" max="6" width="28.375" style="29" customWidth="1"/>
    <col min="7" max="7" width="13.875" style="29" customWidth="1"/>
    <col min="8" max="8" width="15.25" style="15" customWidth="1"/>
    <col min="9" max="10" width="13.875" style="15" customWidth="1"/>
    <col min="11" max="11" width="20.875" style="15" customWidth="1"/>
    <col min="12" max="12" width="14.875" style="15" hidden="1" customWidth="1" outlineLevel="1"/>
    <col min="13" max="13" width="28.375" style="29" hidden="1" customWidth="1" outlineLevel="1"/>
    <col min="14" max="14" width="15.125" style="29" hidden="1" customWidth="1" outlineLevel="1"/>
    <col min="15" max="15" width="24.625" style="29" hidden="1" customWidth="1" outlineLevel="1"/>
    <col min="16" max="16" width="26.25" style="29" customWidth="1" collapsed="1"/>
    <col min="17" max="17" width="29.625" style="29" customWidth="1"/>
    <col min="18" max="18" width="18.125" style="29" customWidth="1"/>
    <col min="19" max="24" width="29.375" style="29" customWidth="1"/>
    <col min="25" max="25" width="10.625" style="29" customWidth="1"/>
    <col min="26" max="26" width="29.875" style="29" customWidth="1"/>
    <col min="27" max="27" width="14.625" style="29" customWidth="1"/>
    <col min="28" max="28" width="28.25" style="29" customWidth="1"/>
    <col min="29" max="29" width="20.375" style="29" customWidth="1"/>
    <col min="30" max="30" width="29.375" style="29" customWidth="1"/>
    <col min="31" max="31" width="20.75" style="29" customWidth="1"/>
    <col min="32" max="32" width="16.625" style="29" hidden="1" customWidth="1" outlineLevel="1"/>
    <col min="33" max="33" width="15.625" style="29" hidden="1" customWidth="1" outlineLevel="1"/>
    <col min="34" max="34" width="18.75" style="29" hidden="1" customWidth="1" outlineLevel="1"/>
    <col min="35" max="35" width="20.875" style="29" hidden="1" customWidth="1" outlineLevel="1"/>
    <col min="36" max="36" width="27.125" style="29" hidden="1" customWidth="1" outlineLevel="1"/>
    <col min="37" max="37" width="27" style="29" customWidth="1" collapsed="1"/>
    <col min="38" max="38" width="18.25" style="29" customWidth="1"/>
    <col min="39" max="39" width="23.375" style="29" customWidth="1"/>
    <col min="40" max="40" width="20.25" style="29" customWidth="1"/>
    <col min="41" max="41" width="20.125" style="29" customWidth="1"/>
    <col min="42" max="42" width="16.375" style="29" customWidth="1"/>
    <col min="43" max="43" width="24.875" style="29" customWidth="1"/>
    <col min="44" max="44" width="14.375" style="29" hidden="1" customWidth="1" outlineLevel="1"/>
    <col min="45" max="45" width="28.75" style="29" hidden="1" customWidth="1" outlineLevel="1"/>
    <col min="46" max="46" width="19.125" style="29" hidden="1" customWidth="1" outlineLevel="1"/>
    <col min="47" max="47" width="20.875" style="29" hidden="1" customWidth="1" outlineLevel="1"/>
    <col min="48" max="48" width="22.375" style="29" hidden="1" customWidth="1" outlineLevel="1"/>
    <col min="49" max="49" width="25.875" style="29" customWidth="1" collapsed="1"/>
    <col min="50" max="50" width="21.875" style="29" customWidth="1"/>
    <col min="51" max="51" width="25.125" style="29" customWidth="1"/>
    <col min="52" max="52" width="22" style="29" bestFit="1" customWidth="1"/>
    <col min="53" max="53" width="11.75" style="29" customWidth="1"/>
    <col min="54" max="54" width="27.375" style="29" customWidth="1"/>
    <col min="55" max="55" width="22.375" style="29" customWidth="1"/>
    <col min="56" max="56" width="26.25" style="29" hidden="1" customWidth="1" outlineLevel="1"/>
    <col min="57" max="57" width="20.875" style="29" hidden="1" customWidth="1" outlineLevel="1"/>
    <col min="58" max="59" width="26.375" style="29" hidden="1" customWidth="1" outlineLevel="1"/>
    <col min="60" max="60" width="15.375" style="29" hidden="1" customWidth="1" outlineLevel="1"/>
    <col min="61" max="61" width="11.25" style="29" customWidth="1" collapsed="1"/>
    <col min="62" max="62" width="13.25" style="29" customWidth="1"/>
    <col min="63" max="63" width="11" style="29" customWidth="1"/>
    <col min="64" max="64" width="22" style="30" bestFit="1" customWidth="1"/>
    <col min="65" max="65" width="13.75" style="29" customWidth="1"/>
    <col min="66" max="66" width="26.375" style="29" customWidth="1"/>
    <col min="67" max="67" width="14.875" style="29" customWidth="1"/>
    <col min="68" max="68" width="13.75" style="29" hidden="1" customWidth="1" outlineLevel="1"/>
    <col min="69" max="69" width="14.375" style="29" hidden="1" customWidth="1" outlineLevel="1"/>
    <col min="70" max="70" width="17.75" style="29" hidden="1" customWidth="1" outlineLevel="1"/>
    <col min="71" max="71" width="20.875" style="29" hidden="1" customWidth="1" outlineLevel="1"/>
    <col min="72" max="72" width="12.125" style="29" hidden="1" customWidth="1" outlineLevel="1"/>
    <col min="73" max="73" width="14.375" style="29" customWidth="1" collapsed="1"/>
    <col min="74" max="74" width="20.375" style="29" customWidth="1"/>
    <col min="75" max="75" width="15.125" style="29" customWidth="1"/>
    <col min="76" max="76" width="22" style="29" bestFit="1" customWidth="1"/>
    <col min="77" max="77" width="13.375" style="29" customWidth="1"/>
    <col min="78" max="78" width="20" style="29" customWidth="1"/>
    <col min="79" max="79" width="12.25" style="29" customWidth="1"/>
    <col min="80" max="80" width="15.625" style="29" hidden="1" customWidth="1" outlineLevel="1"/>
    <col min="81" max="81" width="26" style="29" hidden="1" customWidth="1" outlineLevel="1"/>
    <col min="82" max="82" width="14.625" style="29" hidden="1" customWidth="1" outlineLevel="1"/>
    <col min="83" max="83" width="20.875" style="29" hidden="1" customWidth="1" outlineLevel="1"/>
    <col min="84" max="84" width="11.625" style="29" hidden="1" customWidth="1" outlineLevel="1"/>
    <col min="85" max="85" width="20.125" style="29" bestFit="1" customWidth="1" collapsed="1"/>
    <col min="86" max="86" width="9" style="29"/>
    <col min="87" max="87" width="11.75" style="29" bestFit="1" customWidth="1"/>
    <col min="88" max="88" width="22" style="29" bestFit="1" customWidth="1"/>
    <col min="89" max="91" width="9" style="29"/>
    <col min="92" max="92" width="13.375" style="29" hidden="1" customWidth="1" outlineLevel="1"/>
    <col min="93" max="93" width="13.125" style="29" hidden="1" customWidth="1" outlineLevel="1"/>
    <col min="94" max="94" width="10.375" style="29" hidden="1" customWidth="1" outlineLevel="1"/>
    <col min="95" max="95" width="20.875" style="29" hidden="1" customWidth="1" outlineLevel="1"/>
    <col min="96" max="96" width="9" style="29" hidden="1" customWidth="1" outlineLevel="1"/>
    <col min="97" max="97" width="20.125" style="29" bestFit="1" customWidth="1" collapsed="1"/>
    <col min="98" max="98" width="9" style="29"/>
    <col min="99" max="99" width="11.75" style="29" bestFit="1" customWidth="1"/>
    <col min="100" max="100" width="22" style="29" bestFit="1" customWidth="1"/>
    <col min="101" max="103" width="9" style="29"/>
    <col min="104" max="104" width="13.375" style="29" hidden="1" customWidth="1" outlineLevel="1"/>
    <col min="105" max="105" width="13.125" style="29" hidden="1" customWidth="1" outlineLevel="1"/>
    <col min="106" max="106" width="10.375" style="29" hidden="1" customWidth="1" outlineLevel="1"/>
    <col min="107" max="107" width="20.875" style="29" hidden="1" customWidth="1" outlineLevel="1"/>
    <col min="108" max="108" width="9" style="29" hidden="1" customWidth="1" outlineLevel="1"/>
    <col min="109" max="109" width="20.125" style="29" bestFit="1" customWidth="1" collapsed="1"/>
    <col min="110" max="110" width="9" style="29"/>
    <col min="111" max="111" width="11.75" style="29" bestFit="1" customWidth="1"/>
    <col min="112" max="112" width="22" style="29" bestFit="1" customWidth="1"/>
    <col min="113" max="115" width="9" style="29"/>
    <col min="116" max="116" width="13.375" style="29" hidden="1" customWidth="1" outlineLevel="1"/>
    <col min="117" max="117" width="20.125" style="29" hidden="1" customWidth="1" outlineLevel="1"/>
    <col min="118" max="118" width="10.375" style="29" hidden="1" customWidth="1" outlineLevel="1"/>
    <col min="119" max="119" width="20.875" style="29" hidden="1" customWidth="1" outlineLevel="1"/>
    <col min="120" max="120" width="9" style="29" hidden="1" customWidth="1" outlineLevel="1"/>
    <col min="121" max="121" width="9" style="29" collapsed="1"/>
    <col min="122" max="16384" width="9" style="29"/>
  </cols>
  <sheetData>
    <row r="1" spans="1:72" s="18" customFormat="1" ht="37.5" customHeight="1">
      <c r="C1" s="1023" t="s">
        <v>219</v>
      </c>
      <c r="D1" s="1023"/>
      <c r="E1" s="1023"/>
      <c r="BL1" s="19"/>
    </row>
    <row r="2" spans="1:72" s="18" customFormat="1" ht="90" customHeight="1">
      <c r="C2" s="20"/>
      <c r="D2" s="21" t="s">
        <v>2598</v>
      </c>
      <c r="E2" s="22"/>
      <c r="F2" s="23"/>
      <c r="BL2" s="19"/>
    </row>
    <row r="3" spans="1:72" s="15" customFormat="1" ht="33" customHeight="1">
      <c r="A3" s="122" t="s">
        <v>2756</v>
      </c>
      <c r="C3" s="25"/>
      <c r="BL3" s="26"/>
    </row>
    <row r="4" spans="1:72">
      <c r="C4" s="15"/>
      <c r="D4" s="27" t="s">
        <v>41</v>
      </c>
      <c r="E4" s="28" t="s">
        <v>33</v>
      </c>
      <c r="F4" s="15"/>
      <c r="G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72">
      <c r="C5" s="15"/>
      <c r="D5" s="15"/>
      <c r="E5" s="31" t="s">
        <v>34</v>
      </c>
      <c r="F5" s="15"/>
      <c r="G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row>
    <row r="6" spans="1:72" s="15" customFormat="1">
      <c r="BL6" s="26"/>
    </row>
    <row r="7" spans="1:72" s="32" customFormat="1" ht="18">
      <c r="B7" s="33" t="s">
        <v>368</v>
      </c>
      <c r="BL7" s="34"/>
    </row>
    <row r="8" spans="1:72" s="37" customFormat="1">
      <c r="A8" s="35"/>
      <c r="B8" s="36"/>
      <c r="C8" s="36"/>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6"/>
      <c r="BM8" s="35"/>
      <c r="BN8" s="35"/>
      <c r="BO8" s="35"/>
      <c r="BP8" s="35"/>
      <c r="BQ8" s="35"/>
      <c r="BR8" s="35"/>
      <c r="BS8" s="35"/>
      <c r="BT8" s="35"/>
    </row>
    <row r="9" spans="1:72" s="37" customFormat="1" ht="18" customHeight="1">
      <c r="A9" s="35"/>
      <c r="B9" s="38" t="s">
        <v>2575</v>
      </c>
      <c r="C9" s="16"/>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6"/>
      <c r="BM9" s="35"/>
      <c r="BN9" s="35"/>
      <c r="BO9" s="35"/>
      <c r="BP9" s="35"/>
      <c r="BQ9" s="35"/>
      <c r="BR9" s="35"/>
      <c r="BS9" s="35"/>
      <c r="BT9" s="35"/>
    </row>
    <row r="10" spans="1:72" s="37" customFormat="1" ht="17.25" customHeight="1">
      <c r="A10" s="35"/>
      <c r="B10" s="38" t="s">
        <v>2576</v>
      </c>
      <c r="C10" s="16"/>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6"/>
      <c r="BM10" s="35"/>
      <c r="BN10" s="35"/>
      <c r="BO10" s="35"/>
      <c r="BP10" s="35"/>
      <c r="BQ10" s="35"/>
      <c r="BR10" s="35"/>
      <c r="BS10" s="35"/>
      <c r="BT10" s="35"/>
    </row>
    <row r="11" spans="1:72" s="37" customForma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6"/>
      <c r="BM11" s="35"/>
      <c r="BN11" s="35"/>
      <c r="BO11" s="35"/>
      <c r="BP11" s="35"/>
      <c r="BQ11" s="35"/>
      <c r="BR11" s="35"/>
      <c r="BS11" s="35"/>
      <c r="BT11" s="35"/>
    </row>
    <row r="12" spans="1:72" s="32" customFormat="1" ht="18">
      <c r="B12" s="33" t="s">
        <v>738</v>
      </c>
      <c r="BL12" s="34"/>
    </row>
    <row r="13" spans="1:72">
      <c r="A13" s="35"/>
      <c r="B13" s="36"/>
      <c r="C13" s="36"/>
      <c r="D13" s="15"/>
      <c r="E13" s="15"/>
      <c r="F13" s="15"/>
      <c r="G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26"/>
      <c r="BM13" s="15"/>
      <c r="BN13" s="15"/>
      <c r="BO13" s="15"/>
      <c r="BP13" s="15"/>
      <c r="BQ13" s="15"/>
      <c r="BR13" s="15"/>
      <c r="BS13" s="15"/>
      <c r="BT13" s="15"/>
    </row>
    <row r="14" spans="1:72" s="42" customFormat="1" ht="22.5" customHeight="1">
      <c r="A14" s="39">
        <v>0.1</v>
      </c>
      <c r="B14" s="38" t="s">
        <v>0</v>
      </c>
      <c r="C14" s="17"/>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1"/>
      <c r="BM14" s="40"/>
      <c r="BN14" s="40"/>
      <c r="BO14" s="40"/>
      <c r="BP14" s="40"/>
      <c r="BQ14" s="40"/>
      <c r="BR14" s="40"/>
      <c r="BS14" s="40"/>
      <c r="BT14" s="40"/>
    </row>
    <row r="15" spans="1:72" s="42" customFormat="1" ht="23.25" customHeight="1">
      <c r="A15" s="39" t="s">
        <v>2579</v>
      </c>
      <c r="B15" s="38" t="s">
        <v>769</v>
      </c>
      <c r="C15" s="43"/>
      <c r="D15" s="44" t="s">
        <v>976</v>
      </c>
      <c r="E15" s="109" t="str">
        <f>VLOOKUP(C15,רשימת_מדינות,2,FALSE)</f>
        <v>תא זה יתעדכן אוטומטית</v>
      </c>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1"/>
      <c r="BM15" s="40"/>
      <c r="BN15" s="40"/>
      <c r="BO15" s="40"/>
      <c r="BP15" s="40"/>
      <c r="BQ15" s="40"/>
      <c r="BR15" s="40"/>
      <c r="BS15" s="40"/>
      <c r="BT15" s="40"/>
    </row>
    <row r="16" spans="1:72" s="42" customFormat="1" ht="21" customHeight="1">
      <c r="A16" s="39" t="s">
        <v>2580</v>
      </c>
      <c r="B16" s="38" t="s">
        <v>770</v>
      </c>
      <c r="C16" s="43"/>
      <c r="D16" s="45" t="s">
        <v>976</v>
      </c>
      <c r="E16" s="109" t="str">
        <f>VLOOKUP(C16,רשימת_מדינות,2,FALSE)</f>
        <v>תא זה יתעדכן אוטומטית</v>
      </c>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1"/>
      <c r="BM16" s="40"/>
      <c r="BN16" s="40"/>
      <c r="BO16" s="40"/>
      <c r="BP16" s="40"/>
      <c r="BQ16" s="40"/>
      <c r="BR16" s="40"/>
      <c r="BS16" s="40"/>
      <c r="BT16" s="40"/>
    </row>
    <row r="17" spans="1:79" s="42" customFormat="1" ht="20.25" customHeight="1">
      <c r="A17" s="39" t="s">
        <v>2581</v>
      </c>
      <c r="B17" s="38" t="s">
        <v>430</v>
      </c>
      <c r="C17" s="43"/>
      <c r="D17" s="46"/>
      <c r="E17" s="46"/>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1"/>
      <c r="BM17" s="40"/>
      <c r="BN17" s="40"/>
      <c r="BO17" s="40"/>
      <c r="BP17" s="40"/>
      <c r="BQ17" s="40"/>
      <c r="BR17" s="40"/>
      <c r="BS17" s="40"/>
      <c r="BT17" s="40"/>
      <c r="BU17" s="40"/>
      <c r="BV17" s="40"/>
      <c r="BW17" s="40"/>
      <c r="BX17" s="40"/>
      <c r="BY17" s="40"/>
      <c r="BZ17" s="40"/>
      <c r="CA17" s="40"/>
    </row>
    <row r="18" spans="1:79" s="42" customFormat="1" ht="21.75" customHeight="1">
      <c r="A18" s="39" t="s">
        <v>2582</v>
      </c>
      <c r="B18" s="38" t="s">
        <v>9</v>
      </c>
      <c r="C18" s="47"/>
      <c r="D18" s="46"/>
      <c r="E18" s="46"/>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1"/>
      <c r="BM18" s="40"/>
      <c r="BN18" s="40"/>
      <c r="BO18" s="40"/>
      <c r="BP18" s="40"/>
      <c r="BQ18" s="40"/>
      <c r="BR18" s="40"/>
      <c r="BS18" s="40"/>
      <c r="BT18" s="40"/>
      <c r="BU18" s="40"/>
      <c r="BV18" s="40"/>
      <c r="BW18" s="40"/>
      <c r="BX18" s="40"/>
      <c r="BY18" s="40"/>
      <c r="BZ18" s="40"/>
      <c r="CA18" s="40"/>
    </row>
    <row r="19" spans="1:79" s="42" customFormat="1" ht="21.75" customHeight="1">
      <c r="A19" s="39" t="s">
        <v>2583</v>
      </c>
      <c r="B19" s="48" t="s">
        <v>149</v>
      </c>
      <c r="C19" s="43"/>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1"/>
      <c r="BM19" s="40"/>
      <c r="BN19" s="40"/>
      <c r="BO19" s="40"/>
      <c r="BP19" s="40"/>
      <c r="BQ19" s="40"/>
      <c r="BR19" s="40"/>
      <c r="BS19" s="40"/>
      <c r="BT19" s="40"/>
      <c r="BU19" s="40"/>
      <c r="BV19" s="40"/>
      <c r="BW19" s="40"/>
      <c r="BX19" s="40"/>
      <c r="BY19" s="40"/>
      <c r="BZ19" s="40"/>
      <c r="CA19" s="40"/>
    </row>
    <row r="20" spans="1:79" s="42" customFormat="1" ht="21.75" customHeight="1">
      <c r="A20" s="39" t="s">
        <v>2584</v>
      </c>
      <c r="B20" s="49" t="s">
        <v>768</v>
      </c>
      <c r="C20" s="43"/>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1"/>
      <c r="BM20" s="40"/>
      <c r="BN20" s="40"/>
      <c r="BO20" s="40"/>
      <c r="BP20" s="40"/>
      <c r="BQ20" s="40"/>
      <c r="BR20" s="40"/>
      <c r="BS20" s="40"/>
      <c r="BT20" s="40"/>
      <c r="BU20" s="40"/>
      <c r="BV20" s="40"/>
      <c r="BW20" s="40"/>
      <c r="BX20" s="40"/>
      <c r="BY20" s="40"/>
      <c r="BZ20" s="40"/>
      <c r="CA20" s="40"/>
    </row>
    <row r="21" spans="1:79" s="42" customFormat="1" ht="23.25" customHeight="1">
      <c r="A21" s="39" t="s">
        <v>2585</v>
      </c>
      <c r="B21" s="49" t="s">
        <v>150</v>
      </c>
      <c r="C21" s="43"/>
      <c r="D21" s="44" t="s">
        <v>23</v>
      </c>
      <c r="E21" s="5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1"/>
      <c r="BM21" s="40"/>
      <c r="BN21" s="40"/>
      <c r="BO21" s="40"/>
      <c r="BP21" s="40"/>
      <c r="BQ21" s="40"/>
      <c r="BR21" s="40"/>
      <c r="BS21" s="40"/>
      <c r="BT21" s="40"/>
      <c r="BU21" s="40"/>
      <c r="BV21" s="40"/>
      <c r="BW21" s="40"/>
      <c r="BX21" s="40"/>
      <c r="BY21" s="40"/>
      <c r="BZ21" s="40"/>
      <c r="CA21" s="40"/>
    </row>
    <row r="22" spans="1:79" s="42" customFormat="1" ht="21.75" customHeight="1">
      <c r="A22" s="39" t="s">
        <v>2586</v>
      </c>
      <c r="B22" s="49" t="s">
        <v>2</v>
      </c>
      <c r="C22" s="43"/>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1"/>
      <c r="BM22" s="40"/>
      <c r="BN22" s="40"/>
      <c r="BO22" s="40"/>
      <c r="BP22" s="40"/>
      <c r="BQ22" s="40"/>
      <c r="BR22" s="40"/>
      <c r="BS22" s="40"/>
      <c r="BT22" s="40"/>
      <c r="BU22" s="40"/>
      <c r="BV22" s="40"/>
      <c r="BW22" s="40"/>
      <c r="BX22" s="40"/>
      <c r="BY22" s="40"/>
      <c r="BZ22" s="40"/>
      <c r="CA22" s="40"/>
    </row>
    <row r="23" spans="1:79" s="42" customFormat="1" ht="21" customHeight="1">
      <c r="A23" s="39" t="s">
        <v>2587</v>
      </c>
      <c r="B23" s="49" t="s">
        <v>24</v>
      </c>
      <c r="C23" s="43"/>
      <c r="D23" s="44" t="s">
        <v>23</v>
      </c>
      <c r="E23" s="50"/>
      <c r="F23" s="39"/>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1"/>
      <c r="BM23" s="40"/>
      <c r="BN23" s="40"/>
      <c r="BO23" s="40"/>
      <c r="BP23" s="40"/>
      <c r="BQ23" s="40"/>
      <c r="BR23" s="40"/>
      <c r="BS23" s="40"/>
      <c r="BT23" s="40"/>
      <c r="BU23" s="40"/>
      <c r="BV23" s="40"/>
      <c r="BW23" s="40"/>
      <c r="BX23" s="40"/>
      <c r="BY23" s="40"/>
      <c r="BZ23" s="40"/>
      <c r="CA23" s="40"/>
    </row>
    <row r="24" spans="1:79" s="56" customFormat="1" ht="19.5" customHeight="1">
      <c r="A24" s="51" t="s">
        <v>2588</v>
      </c>
      <c r="B24" s="52" t="s">
        <v>977</v>
      </c>
      <c r="C24" s="53" t="s">
        <v>978</v>
      </c>
      <c r="D24" s="52" t="s">
        <v>2564</v>
      </c>
      <c r="E24" s="53" t="s">
        <v>979</v>
      </c>
      <c r="F24" s="53" t="s">
        <v>980</v>
      </c>
      <c r="G24" s="53" t="s">
        <v>981</v>
      </c>
      <c r="H24" s="53" t="s">
        <v>982</v>
      </c>
      <c r="I24" s="53" t="s">
        <v>983</v>
      </c>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c r="BM24" s="54"/>
      <c r="BN24" s="54"/>
      <c r="BO24" s="54"/>
      <c r="BP24" s="54"/>
      <c r="BQ24" s="54"/>
      <c r="BR24" s="54"/>
      <c r="BS24" s="54"/>
      <c r="BT24" s="54"/>
      <c r="BU24" s="54"/>
      <c r="BV24" s="54"/>
      <c r="BW24" s="54"/>
      <c r="BX24" s="54"/>
      <c r="BY24" s="54"/>
      <c r="BZ24" s="54"/>
      <c r="CA24" s="54"/>
    </row>
    <row r="25" spans="1:79" ht="24.75" customHeight="1">
      <c r="A25" s="35"/>
      <c r="B25" s="57"/>
      <c r="C25" s="16"/>
      <c r="D25" s="110" t="str">
        <f>VLOOKUP(C25,רשימת_ישובים,2,FALSE)</f>
        <v>תא זה יתעדכן אוטומטית</v>
      </c>
      <c r="E25" s="16"/>
      <c r="F25" s="16"/>
      <c r="G25" s="16"/>
      <c r="H25" s="16"/>
      <c r="I25" s="16"/>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26"/>
      <c r="BM25" s="15"/>
      <c r="BN25" s="15"/>
      <c r="BO25" s="15"/>
      <c r="BP25" s="15"/>
      <c r="BQ25" s="15"/>
      <c r="BR25" s="15"/>
      <c r="BS25" s="15"/>
      <c r="BT25" s="15"/>
      <c r="BU25" s="15"/>
      <c r="BV25" s="15"/>
      <c r="BW25" s="15"/>
      <c r="BX25" s="15"/>
      <c r="BY25" s="15"/>
      <c r="BZ25" s="15"/>
      <c r="CA25" s="15"/>
    </row>
    <row r="26" spans="1:79">
      <c r="A26" s="35"/>
      <c r="B26" s="35"/>
      <c r="C26" s="35"/>
      <c r="D26" s="35"/>
      <c r="E26" s="35"/>
      <c r="F26" s="35"/>
      <c r="G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26"/>
      <c r="BM26" s="15"/>
      <c r="BN26" s="15"/>
      <c r="BO26" s="15"/>
      <c r="BP26" s="15"/>
      <c r="BQ26" s="15"/>
      <c r="BR26" s="15"/>
      <c r="BS26" s="15"/>
      <c r="BT26" s="15"/>
      <c r="BU26" s="15"/>
      <c r="BV26" s="15"/>
      <c r="BW26" s="15"/>
      <c r="BX26" s="15"/>
      <c r="BY26" s="15"/>
      <c r="BZ26" s="15"/>
      <c r="CA26" s="15"/>
    </row>
    <row r="27" spans="1:79">
      <c r="A27" s="35" t="s">
        <v>2589</v>
      </c>
      <c r="B27" s="38" t="s">
        <v>3</v>
      </c>
      <c r="C27" s="35" t="s">
        <v>2563</v>
      </c>
      <c r="D27" s="35" t="s">
        <v>2572</v>
      </c>
      <c r="E27" s="35" t="s">
        <v>2571</v>
      </c>
      <c r="F27" s="35" t="s">
        <v>5</v>
      </c>
      <c r="G27" s="35" t="s">
        <v>1</v>
      </c>
      <c r="H27" s="35" t="s">
        <v>6</v>
      </c>
      <c r="I27" s="35" t="s">
        <v>770</v>
      </c>
      <c r="J27" s="35" t="s">
        <v>2577</v>
      </c>
      <c r="K27" s="35" t="s">
        <v>7</v>
      </c>
      <c r="M27" s="15"/>
      <c r="N27" s="15"/>
      <c r="O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26"/>
      <c r="BI27" s="15"/>
      <c r="BJ27" s="15"/>
      <c r="BK27" s="15"/>
      <c r="BL27" s="15"/>
      <c r="BM27" s="15"/>
      <c r="BN27" s="15"/>
      <c r="BO27" s="15"/>
      <c r="BP27" s="15"/>
      <c r="BQ27" s="15"/>
      <c r="BR27" s="15"/>
      <c r="BS27" s="15"/>
      <c r="BT27" s="15"/>
      <c r="BU27" s="15"/>
      <c r="BV27" s="15"/>
      <c r="BW27" s="15"/>
    </row>
    <row r="28" spans="1:79" ht="28.5">
      <c r="B28" s="58" t="s">
        <v>25</v>
      </c>
      <c r="C28" s="16"/>
      <c r="D28" s="16"/>
      <c r="E28" s="16"/>
      <c r="F28" s="1008"/>
      <c r="G28" s="16"/>
      <c r="H28" s="16"/>
      <c r="I28" s="16"/>
      <c r="J28" s="109" t="str">
        <f>VLOOKUP(I28,רשימת_מדינות,2,FALSE)</f>
        <v>תא זה יתעדכן אוטומטית</v>
      </c>
      <c r="K28" s="16"/>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26"/>
      <c r="BI28" s="15"/>
      <c r="BJ28" s="15"/>
      <c r="BK28" s="15"/>
      <c r="BL28" s="15"/>
      <c r="BM28" s="15"/>
      <c r="BN28" s="15"/>
      <c r="BO28" s="15"/>
      <c r="BP28" s="15"/>
      <c r="BQ28" s="15"/>
      <c r="BR28" s="15"/>
      <c r="BS28" s="15"/>
      <c r="BT28" s="15"/>
      <c r="BU28" s="15"/>
      <c r="BV28" s="15"/>
      <c r="BW28" s="15"/>
    </row>
    <row r="29" spans="1:79" ht="28.5">
      <c r="B29" s="26"/>
      <c r="C29" s="60"/>
      <c r="D29" s="60"/>
      <c r="E29" s="60"/>
      <c r="F29" s="1009"/>
      <c r="G29" s="60"/>
      <c r="H29" s="60"/>
      <c r="I29" s="60"/>
      <c r="J29" s="109" t="str">
        <f>VLOOKUP(I29,רשימת_מדינות,2,FALSE)</f>
        <v>תא זה יתעדכן אוטומטית</v>
      </c>
      <c r="K29" s="60"/>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26"/>
      <c r="BI29" s="15"/>
      <c r="BJ29" s="15"/>
      <c r="BK29" s="15"/>
      <c r="BL29" s="15"/>
      <c r="BM29" s="15"/>
      <c r="BN29" s="15"/>
      <c r="BO29" s="15"/>
      <c r="BP29" s="15"/>
      <c r="BQ29" s="15"/>
      <c r="BR29" s="15"/>
      <c r="BS29" s="15"/>
      <c r="BT29" s="15"/>
      <c r="BU29" s="15"/>
      <c r="BV29" s="15"/>
      <c r="BW29" s="15"/>
    </row>
    <row r="30" spans="1:79" ht="28.5">
      <c r="B30" s="26"/>
      <c r="C30" s="60"/>
      <c r="D30" s="60"/>
      <c r="E30" s="60"/>
      <c r="F30" s="1009"/>
      <c r="G30" s="60"/>
      <c r="H30" s="60"/>
      <c r="I30" s="60"/>
      <c r="J30" s="109" t="str">
        <f>VLOOKUP(I30,רשימת_מדינות,2,FALSE)</f>
        <v>תא זה יתעדכן אוטומטית</v>
      </c>
      <c r="K30" s="60"/>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26"/>
      <c r="BI30" s="15"/>
      <c r="BJ30" s="15"/>
      <c r="BK30" s="15"/>
      <c r="BL30" s="15"/>
      <c r="BM30" s="15"/>
      <c r="BN30" s="15"/>
      <c r="BO30" s="15"/>
      <c r="BP30" s="15"/>
      <c r="BQ30" s="15"/>
      <c r="BR30" s="15"/>
      <c r="BS30" s="15"/>
      <c r="BT30" s="15"/>
      <c r="BU30" s="15"/>
      <c r="BV30" s="15"/>
      <c r="BW30" s="15"/>
    </row>
    <row r="31" spans="1:79" ht="28.5">
      <c r="B31" s="26"/>
      <c r="C31" s="60"/>
      <c r="D31" s="60"/>
      <c r="E31" s="60"/>
      <c r="F31" s="1009"/>
      <c r="G31" s="60"/>
      <c r="H31" s="60"/>
      <c r="I31" s="60"/>
      <c r="J31" s="109" t="str">
        <f>VLOOKUP(I31,רשימת_מדינות,2,FALSE)</f>
        <v>תא זה יתעדכן אוטומטית</v>
      </c>
      <c r="K31" s="60"/>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26"/>
      <c r="BI31" s="15"/>
      <c r="BJ31" s="15"/>
      <c r="BK31" s="15"/>
      <c r="BL31" s="15"/>
      <c r="BM31" s="15"/>
      <c r="BN31" s="15"/>
      <c r="BO31" s="15"/>
      <c r="BP31" s="15"/>
      <c r="BQ31" s="15"/>
      <c r="BR31" s="15"/>
      <c r="BS31" s="15"/>
      <c r="BT31" s="15"/>
      <c r="BU31" s="15"/>
      <c r="BV31" s="15"/>
      <c r="BW31" s="15"/>
    </row>
    <row r="32" spans="1:79" s="15" customFormat="1">
      <c r="B32" s="26"/>
      <c r="BH32" s="26"/>
    </row>
    <row r="33" spans="1:135" ht="28.5">
      <c r="A33" s="15" t="s">
        <v>2590</v>
      </c>
      <c r="B33" s="61" t="s">
        <v>2592</v>
      </c>
      <c r="C33" s="59"/>
      <c r="D33" s="57" t="s">
        <v>23</v>
      </c>
      <c r="E33" s="16"/>
      <c r="F33" s="15"/>
      <c r="G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V33" s="15"/>
      <c r="AW33" s="15"/>
      <c r="AX33" s="15"/>
      <c r="AY33" s="15"/>
      <c r="AZ33" s="15"/>
      <c r="BA33" s="15"/>
      <c r="BB33" s="15"/>
      <c r="BC33" s="15"/>
      <c r="BD33" s="15"/>
      <c r="BE33" s="15"/>
      <c r="BF33" s="15"/>
      <c r="BG33" s="15"/>
      <c r="BH33" s="26"/>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row>
    <row r="34" spans="1:135" s="15" customFormat="1">
      <c r="B34" s="62"/>
      <c r="C34" s="35"/>
      <c r="D34" s="35"/>
      <c r="E34" s="35"/>
      <c r="BH34" s="26"/>
    </row>
    <row r="35" spans="1:135" s="54" customFormat="1" ht="28.5">
      <c r="A35" s="54" t="s">
        <v>2591</v>
      </c>
      <c r="B35" s="63" t="s">
        <v>35</v>
      </c>
      <c r="C35" s="64" t="s">
        <v>8</v>
      </c>
      <c r="D35" s="64" t="s">
        <v>2572</v>
      </c>
      <c r="E35" s="64" t="s">
        <v>2573</v>
      </c>
      <c r="F35" s="64" t="s">
        <v>430</v>
      </c>
      <c r="G35" s="64" t="s">
        <v>431</v>
      </c>
      <c r="H35" s="64" t="s">
        <v>9</v>
      </c>
      <c r="I35" s="65" t="s">
        <v>154</v>
      </c>
      <c r="BD35" s="55"/>
    </row>
    <row r="36" spans="1:135" ht="66" customHeight="1">
      <c r="B36" s="66" t="s">
        <v>2593</v>
      </c>
      <c r="C36" s="60"/>
      <c r="D36" s="67"/>
      <c r="E36" s="67"/>
      <c r="F36" s="67"/>
      <c r="G36" s="67"/>
      <c r="H36" s="1017"/>
      <c r="I36" s="102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26"/>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row>
    <row r="37" spans="1:135" ht="99.75">
      <c r="B37" s="58" t="s">
        <v>152</v>
      </c>
      <c r="C37" s="60"/>
      <c r="D37" s="67"/>
      <c r="E37" s="67"/>
      <c r="F37" s="67"/>
      <c r="G37" s="67"/>
      <c r="H37" s="68"/>
      <c r="I37" s="102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26"/>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row>
    <row r="38" spans="1:135" s="15" customFormat="1" ht="39" customHeight="1">
      <c r="C38" s="60"/>
      <c r="D38" s="67"/>
      <c r="E38" s="67"/>
      <c r="F38" s="67"/>
      <c r="G38" s="67"/>
      <c r="H38" s="68"/>
      <c r="I38" s="1026"/>
      <c r="BM38" s="26"/>
    </row>
    <row r="39" spans="1:135" s="15" customFormat="1" hidden="1" outlineLevel="1">
      <c r="B39" s="35" t="s">
        <v>55</v>
      </c>
      <c r="C39" s="69" t="b">
        <f>OR($C$36="",$D$36="",$H$36="",$I$36="",$F$36="",$E$36="")</f>
        <v>1</v>
      </c>
      <c r="D39" s="35"/>
      <c r="E39" s="35"/>
    </row>
    <row r="40" spans="1:135" s="15" customFormat="1" hidden="1" outlineLevel="1">
      <c r="B40" s="35"/>
      <c r="C40" s="35"/>
      <c r="D40" s="35"/>
      <c r="E40" s="35"/>
    </row>
    <row r="41" spans="1:135" s="32" customFormat="1" ht="18" collapsed="1">
      <c r="B41" s="33" t="s">
        <v>739</v>
      </c>
      <c r="BL41" s="34"/>
    </row>
    <row r="42" spans="1:135" s="35" customFormat="1" ht="15">
      <c r="B42" s="70"/>
      <c r="BL42" s="36"/>
    </row>
    <row r="43" spans="1:135">
      <c r="A43" s="15">
        <v>1.1000000000000001</v>
      </c>
      <c r="B43" s="71" t="s">
        <v>11</v>
      </c>
      <c r="C43" s="59"/>
      <c r="D43" s="15"/>
      <c r="E43" s="15"/>
      <c r="G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26"/>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row>
    <row r="44" spans="1:135" s="15" customFormat="1" ht="15">
      <c r="B44" s="26"/>
      <c r="L44" s="24" t="s">
        <v>130</v>
      </c>
      <c r="M44" s="24" t="s">
        <v>131</v>
      </c>
      <c r="BL44" s="26"/>
    </row>
    <row r="45" spans="1:135" ht="213.75" customHeight="1">
      <c r="A45" s="15">
        <v>1.2</v>
      </c>
      <c r="B45" s="71" t="s">
        <v>10</v>
      </c>
      <c r="C45" s="1025"/>
      <c r="D45" s="1025"/>
      <c r="E45" s="1025"/>
      <c r="F45" s="72" t="s">
        <v>2594</v>
      </c>
      <c r="G45" s="15"/>
      <c r="L45" s="18"/>
      <c r="M45" s="18"/>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26"/>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row>
    <row r="46" spans="1:135" s="15" customFormat="1" ht="15">
      <c r="B46" s="36"/>
      <c r="C46" s="35"/>
      <c r="L46" s="24"/>
      <c r="M46" s="24"/>
      <c r="BL46" s="26"/>
    </row>
    <row r="47" spans="1:135" s="15" customFormat="1" ht="15">
      <c r="B47" s="26"/>
      <c r="L47" s="24" t="s">
        <v>130</v>
      </c>
      <c r="M47" s="24" t="s">
        <v>131</v>
      </c>
      <c r="BL47" s="26"/>
    </row>
    <row r="48" spans="1:135" ht="28.5">
      <c r="A48" s="73">
        <v>1.3</v>
      </c>
      <c r="B48" s="74" t="s">
        <v>524</v>
      </c>
      <c r="C48" s="59"/>
      <c r="D48" s="75" t="s">
        <v>23</v>
      </c>
      <c r="E48" s="16"/>
      <c r="F48" s="15"/>
      <c r="G48" s="15"/>
      <c r="L48" s="18"/>
      <c r="M48" s="18"/>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26"/>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row>
    <row r="49" spans="1:227" s="15" customFormat="1">
      <c r="B49" s="76"/>
      <c r="BL49" s="26"/>
    </row>
    <row r="50" spans="1:227" s="15" customFormat="1" ht="15">
      <c r="A50" s="15">
        <v>1.4</v>
      </c>
      <c r="B50" s="61" t="s">
        <v>751</v>
      </c>
      <c r="D50" s="77" t="s">
        <v>53</v>
      </c>
      <c r="E50" s="77" t="s">
        <v>54</v>
      </c>
      <c r="L50" s="78" t="s">
        <v>130</v>
      </c>
      <c r="M50" s="78" t="s">
        <v>131</v>
      </c>
      <c r="BL50" s="26"/>
    </row>
    <row r="51" spans="1:227">
      <c r="C51" s="79" t="s">
        <v>50</v>
      </c>
      <c r="D51" s="16"/>
      <c r="E51" s="16"/>
      <c r="L51" s="18"/>
      <c r="M51" s="18"/>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26"/>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row>
    <row r="52" spans="1:227" s="15" customFormat="1" ht="28.5">
      <c r="C52" s="61" t="s">
        <v>51</v>
      </c>
      <c r="D52" s="16"/>
      <c r="E52" s="16"/>
      <c r="L52" s="18"/>
      <c r="M52" s="18"/>
      <c r="BL52" s="26"/>
    </row>
    <row r="53" spans="1:227" s="15" customFormat="1">
      <c r="C53" s="15" t="s">
        <v>2599</v>
      </c>
      <c r="D53" s="111">
        <v>16</v>
      </c>
      <c r="E53" s="80"/>
      <c r="F53" s="77"/>
      <c r="BL53" s="26"/>
    </row>
    <row r="54" spans="1:227" s="15" customFormat="1">
      <c r="C54" s="35"/>
      <c r="D54" s="35"/>
      <c r="E54" s="35"/>
      <c r="BL54" s="26"/>
    </row>
    <row r="55" spans="1:227" s="15" customFormat="1" ht="15">
      <c r="A55" s="15">
        <v>1.5</v>
      </c>
      <c r="B55" s="81" t="s">
        <v>39</v>
      </c>
      <c r="BL55" s="26"/>
    </row>
    <row r="56" spans="1:227" s="15" customFormat="1" ht="15">
      <c r="B56" s="80"/>
      <c r="F56" s="24"/>
      <c r="L56" s="24"/>
      <c r="M56" s="24"/>
      <c r="N56" s="24"/>
      <c r="BL56" s="26"/>
    </row>
    <row r="57" spans="1:227" s="15" customFormat="1">
      <c r="B57" s="82" t="s">
        <v>419</v>
      </c>
      <c r="C57" s="83"/>
      <c r="BL57" s="26"/>
    </row>
    <row r="58" spans="1:227" s="15" customFormat="1">
      <c r="B58" s="80"/>
      <c r="BL58" s="26"/>
    </row>
    <row r="59" spans="1:227" s="15" customFormat="1" ht="15.75">
      <c r="B59" s="84" t="s">
        <v>623</v>
      </c>
      <c r="BL59" s="26"/>
    </row>
    <row r="60" spans="1:227" s="15" customFormat="1" ht="87" customHeight="1">
      <c r="B60" s="1024" t="s">
        <v>2603</v>
      </c>
      <c r="C60" s="1024"/>
      <c r="D60" s="1024"/>
      <c r="BL60" s="26"/>
    </row>
    <row r="61" spans="1:227" s="15" customFormat="1" ht="16.5" customHeight="1">
      <c r="B61" s="85"/>
      <c r="C61" s="85"/>
      <c r="D61" s="85"/>
      <c r="BL61" s="26"/>
    </row>
    <row r="62" spans="1:227" ht="15">
      <c r="B62" s="29"/>
      <c r="C62" s="86" t="s">
        <v>434</v>
      </c>
      <c r="D62" s="87" t="s">
        <v>633</v>
      </c>
      <c r="E62" s="27" t="s">
        <v>2595</v>
      </c>
      <c r="F62" s="87" t="s">
        <v>220</v>
      </c>
      <c r="G62" s="27" t="s">
        <v>7</v>
      </c>
      <c r="L62" s="24" t="s">
        <v>130</v>
      </c>
      <c r="M62" s="24" t="s">
        <v>132</v>
      </c>
      <c r="N62" s="24" t="s">
        <v>133</v>
      </c>
      <c r="O62" s="24" t="s">
        <v>131</v>
      </c>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26"/>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row>
    <row r="63" spans="1:227">
      <c r="B63" s="88"/>
      <c r="C63" s="89"/>
      <c r="D63" s="90"/>
      <c r="E63" s="91"/>
      <c r="F63" s="60"/>
      <c r="G63" s="60"/>
      <c r="L63" s="18"/>
      <c r="M63" s="18"/>
      <c r="N63" s="18"/>
      <c r="O63" s="18"/>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26"/>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row>
    <row r="64" spans="1:227">
      <c r="B64" s="29"/>
      <c r="C64" s="89"/>
      <c r="D64" s="90"/>
      <c r="E64" s="91"/>
      <c r="F64" s="60"/>
      <c r="G64" s="60"/>
      <c r="L64" s="18"/>
      <c r="M64" s="18"/>
      <c r="N64" s="18"/>
      <c r="O64" s="18"/>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26"/>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row>
    <row r="65" spans="1:227">
      <c r="C65" s="89"/>
      <c r="D65" s="90"/>
      <c r="E65" s="91"/>
      <c r="F65" s="60"/>
      <c r="G65" s="60"/>
      <c r="L65" s="18"/>
      <c r="M65" s="18"/>
      <c r="N65" s="18"/>
      <c r="O65" s="18"/>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26"/>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row>
    <row r="66" spans="1:227">
      <c r="C66" s="89"/>
      <c r="D66" s="90"/>
      <c r="E66" s="91"/>
      <c r="F66" s="60"/>
      <c r="G66" s="60"/>
      <c r="L66" s="18"/>
      <c r="M66" s="18"/>
      <c r="N66" s="18"/>
      <c r="O66" s="18"/>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26"/>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row>
    <row r="67" spans="1:227">
      <c r="C67" s="89"/>
      <c r="D67" s="90"/>
      <c r="E67" s="91"/>
      <c r="F67" s="60"/>
      <c r="G67" s="60"/>
      <c r="L67" s="18"/>
      <c r="M67" s="18"/>
      <c r="N67" s="18"/>
      <c r="O67" s="18"/>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26"/>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row>
    <row r="68" spans="1:227">
      <c r="C68" s="89"/>
      <c r="D68" s="90"/>
      <c r="E68" s="91"/>
      <c r="F68" s="60"/>
      <c r="G68" s="60"/>
      <c r="L68" s="18"/>
      <c r="M68" s="18"/>
      <c r="N68" s="18"/>
      <c r="O68" s="18"/>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26"/>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row>
    <row r="69" spans="1:227">
      <c r="C69" s="89"/>
      <c r="D69" s="90"/>
      <c r="E69" s="91"/>
      <c r="F69" s="60"/>
      <c r="G69" s="60"/>
      <c r="L69" s="18"/>
      <c r="M69" s="18"/>
      <c r="N69" s="18"/>
      <c r="O69" s="18"/>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26"/>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row>
    <row r="70" spans="1:227">
      <c r="C70" s="89"/>
      <c r="D70" s="90"/>
      <c r="E70" s="91"/>
      <c r="F70" s="60"/>
      <c r="G70" s="60"/>
      <c r="L70" s="18"/>
      <c r="M70" s="18"/>
      <c r="N70" s="18"/>
      <c r="O70" s="18"/>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26"/>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row>
    <row r="71" spans="1:227">
      <c r="C71" s="89"/>
      <c r="D71" s="90"/>
      <c r="E71" s="91"/>
      <c r="F71" s="60"/>
      <c r="G71" s="60"/>
      <c r="L71" s="18"/>
      <c r="M71" s="18"/>
      <c r="N71" s="18"/>
      <c r="O71" s="18"/>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26"/>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row>
    <row r="72" spans="1:227">
      <c r="C72" s="89"/>
      <c r="D72" s="90"/>
      <c r="E72" s="91"/>
      <c r="F72" s="60"/>
      <c r="G72" s="60"/>
      <c r="L72" s="18"/>
      <c r="M72" s="18"/>
      <c r="N72" s="18"/>
      <c r="O72" s="18"/>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26"/>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row>
    <row r="73" spans="1:227">
      <c r="C73" s="89"/>
      <c r="D73" s="90"/>
      <c r="E73" s="91"/>
      <c r="F73" s="60"/>
      <c r="G73" s="60"/>
      <c r="L73" s="18"/>
      <c r="M73" s="18"/>
      <c r="N73" s="18"/>
      <c r="O73" s="18"/>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26"/>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row>
    <row r="74" spans="1:227">
      <c r="C74" s="89"/>
      <c r="D74" s="90"/>
      <c r="E74" s="91"/>
      <c r="F74" s="60"/>
      <c r="G74" s="60"/>
      <c r="L74" s="18"/>
      <c r="M74" s="18"/>
      <c r="N74" s="18"/>
      <c r="O74" s="18"/>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26"/>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row>
    <row r="75" spans="1:227">
      <c r="C75" s="89"/>
      <c r="D75" s="90"/>
      <c r="E75" s="91"/>
      <c r="F75" s="60"/>
      <c r="G75" s="60"/>
      <c r="L75" s="18"/>
      <c r="M75" s="18"/>
      <c r="N75" s="18"/>
      <c r="O75" s="18"/>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26"/>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row>
    <row r="76" spans="1:227">
      <c r="C76" s="89"/>
      <c r="D76" s="90"/>
      <c r="E76" s="91"/>
      <c r="F76" s="60"/>
      <c r="G76" s="60"/>
      <c r="L76" s="18"/>
      <c r="M76" s="18"/>
      <c r="N76" s="18"/>
      <c r="O76" s="18"/>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26"/>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row>
    <row r="77" spans="1:227">
      <c r="C77" s="89"/>
      <c r="D77" s="90"/>
      <c r="E77" s="91"/>
      <c r="F77" s="60"/>
      <c r="G77" s="60"/>
      <c r="L77" s="18"/>
      <c r="M77" s="18"/>
      <c r="N77" s="18"/>
      <c r="O77" s="18"/>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26"/>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row>
    <row r="78" spans="1:227">
      <c r="C78" s="89"/>
      <c r="D78" s="90"/>
      <c r="E78" s="91"/>
      <c r="F78" s="60"/>
      <c r="G78" s="60"/>
      <c r="L78" s="18"/>
      <c r="M78" s="18"/>
      <c r="N78" s="18"/>
      <c r="O78" s="18"/>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26"/>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row>
    <row r="79" spans="1:227">
      <c r="C79" s="89"/>
      <c r="D79" s="90"/>
      <c r="E79" s="91"/>
      <c r="F79" s="60"/>
      <c r="G79" s="60"/>
      <c r="L79" s="18"/>
      <c r="M79" s="18"/>
      <c r="N79" s="18"/>
      <c r="O79" s="18"/>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26"/>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row>
    <row r="80" spans="1:227" s="92" customFormat="1">
      <c r="A80" s="15"/>
      <c r="B80" s="15"/>
      <c r="C80" s="89"/>
      <c r="D80" s="90"/>
      <c r="E80" s="91"/>
      <c r="F80" s="60"/>
      <c r="G80" s="60"/>
      <c r="H80" s="15"/>
      <c r="K80" s="15"/>
      <c r="L80" s="18"/>
      <c r="M80" s="18"/>
      <c r="N80" s="18"/>
      <c r="O80" s="18"/>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26"/>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row>
    <row r="81" spans="1:16384" s="15" customFormat="1" ht="15">
      <c r="D81" s="93" t="s">
        <v>2596</v>
      </c>
      <c r="E81" s="112">
        <f>IF(C39=TRUE,0,SUM(E63:E80))</f>
        <v>0</v>
      </c>
      <c r="F81" s="1007" t="s">
        <v>2758</v>
      </c>
      <c r="BM81" s="26"/>
    </row>
    <row r="82" spans="1:16384" s="15" customFormat="1" ht="15">
      <c r="D82" s="35"/>
      <c r="E82" s="35"/>
      <c r="F82" s="24"/>
      <c r="BL82" s="26"/>
    </row>
    <row r="83" spans="1:16384" s="15" customFormat="1" ht="28.5">
      <c r="A83" s="15" t="s">
        <v>496</v>
      </c>
      <c r="B83" s="76" t="s">
        <v>2633</v>
      </c>
      <c r="C83" s="96"/>
      <c r="D83" s="35"/>
      <c r="E83" s="35"/>
      <c r="F83" s="24"/>
      <c r="BL83" s="26"/>
    </row>
    <row r="84" spans="1:16384" s="15" customFormat="1">
      <c r="A84" s="94"/>
      <c r="B84" s="76"/>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4"/>
      <c r="DQ84" s="94"/>
      <c r="DR84" s="94"/>
      <c r="DS84" s="94"/>
      <c r="DT84" s="94"/>
      <c r="DU84" s="94"/>
      <c r="DV84" s="94"/>
      <c r="DW84" s="94"/>
      <c r="DX84" s="94"/>
      <c r="DY84" s="94"/>
      <c r="DZ84" s="94"/>
      <c r="EA84" s="94"/>
      <c r="EB84" s="94"/>
      <c r="EC84" s="94"/>
      <c r="ED84" s="94"/>
      <c r="EE84" s="94"/>
      <c r="EF84" s="94"/>
      <c r="EG84" s="94"/>
      <c r="EH84" s="94"/>
      <c r="EI84" s="94"/>
      <c r="EJ84" s="94"/>
      <c r="EK84" s="94"/>
      <c r="EL84" s="94"/>
      <c r="EM84" s="94"/>
      <c r="EN84" s="94"/>
      <c r="EO84" s="94"/>
      <c r="EP84" s="94"/>
      <c r="EQ84" s="94"/>
      <c r="ER84" s="94"/>
      <c r="ES84" s="94"/>
      <c r="ET84" s="94"/>
      <c r="EU84" s="94"/>
      <c r="EV84" s="94"/>
      <c r="EW84" s="94"/>
      <c r="EX84" s="94"/>
      <c r="EY84" s="94"/>
      <c r="EZ84" s="94"/>
      <c r="FA84" s="94"/>
      <c r="FB84" s="94"/>
      <c r="FC84" s="94"/>
      <c r="FD84" s="94"/>
      <c r="FE84" s="94"/>
      <c r="FF84" s="94"/>
      <c r="FG84" s="94"/>
      <c r="FH84" s="94"/>
      <c r="FI84" s="94"/>
      <c r="FJ84" s="94"/>
      <c r="FK84" s="94"/>
      <c r="FL84" s="94"/>
      <c r="FM84" s="94"/>
      <c r="FN84" s="94"/>
      <c r="FO84" s="94"/>
      <c r="FP84" s="94"/>
      <c r="FQ84" s="94"/>
      <c r="FR84" s="94"/>
      <c r="FS84" s="94"/>
      <c r="FT84" s="94"/>
      <c r="FU84" s="94"/>
      <c r="FV84" s="94"/>
      <c r="FW84" s="94"/>
      <c r="FX84" s="94"/>
      <c r="FY84" s="94"/>
      <c r="FZ84" s="94"/>
      <c r="GA84" s="94"/>
      <c r="GB84" s="94"/>
      <c r="GC84" s="94"/>
      <c r="GD84" s="94"/>
      <c r="GE84" s="94"/>
      <c r="GF84" s="94"/>
      <c r="GG84" s="94"/>
      <c r="GH84" s="94"/>
      <c r="GI84" s="94"/>
      <c r="GJ84" s="94"/>
      <c r="GK84" s="94"/>
      <c r="GL84" s="94"/>
      <c r="GM84" s="94"/>
      <c r="GN84" s="94"/>
      <c r="GO84" s="94"/>
      <c r="GP84" s="94"/>
      <c r="GQ84" s="94"/>
      <c r="GR84" s="94"/>
      <c r="GS84" s="94"/>
      <c r="GT84" s="94"/>
      <c r="GU84" s="94"/>
      <c r="GV84" s="94"/>
      <c r="GW84" s="94"/>
      <c r="GX84" s="94"/>
      <c r="GY84" s="94"/>
      <c r="GZ84" s="94"/>
      <c r="HA84" s="94"/>
      <c r="HB84" s="94"/>
      <c r="HC84" s="94"/>
      <c r="HD84" s="94"/>
      <c r="HE84" s="94"/>
      <c r="HF84" s="94"/>
      <c r="HG84" s="94"/>
      <c r="HH84" s="94"/>
      <c r="HI84" s="94"/>
      <c r="HJ84" s="94"/>
      <c r="HK84" s="94"/>
      <c r="HL84" s="94"/>
      <c r="HM84" s="94"/>
      <c r="HN84" s="94"/>
      <c r="HO84" s="94"/>
      <c r="HP84" s="94"/>
      <c r="HQ84" s="94"/>
      <c r="HR84" s="94"/>
      <c r="HS84" s="94"/>
      <c r="HT84" s="94"/>
      <c r="HU84" s="94"/>
      <c r="HV84" s="94"/>
      <c r="HW84" s="94"/>
      <c r="HX84" s="94"/>
      <c r="HY84" s="94"/>
      <c r="HZ84" s="94"/>
      <c r="IA84" s="94"/>
      <c r="IB84" s="94"/>
      <c r="IC84" s="94"/>
      <c r="ID84" s="94"/>
      <c r="IE84" s="94"/>
      <c r="IF84" s="94"/>
      <c r="IG84" s="94"/>
      <c r="IH84" s="94"/>
      <c r="II84" s="94"/>
      <c r="IJ84" s="94"/>
      <c r="IK84" s="94"/>
      <c r="IL84" s="94"/>
      <c r="IM84" s="94"/>
      <c r="IN84" s="94"/>
      <c r="IO84" s="94"/>
      <c r="IP84" s="94"/>
      <c r="IQ84" s="94"/>
      <c r="IR84" s="94"/>
      <c r="IS84" s="94"/>
      <c r="IT84" s="94"/>
      <c r="IU84" s="94"/>
      <c r="IV84" s="94"/>
      <c r="IW84" s="94"/>
      <c r="IX84" s="94"/>
      <c r="IY84" s="94"/>
      <c r="IZ84" s="94"/>
      <c r="JA84" s="94"/>
      <c r="JB84" s="94"/>
      <c r="JC84" s="94"/>
      <c r="JD84" s="94"/>
      <c r="JE84" s="94"/>
      <c r="JF84" s="94"/>
      <c r="JG84" s="94"/>
      <c r="JH84" s="94"/>
      <c r="JI84" s="94"/>
      <c r="JJ84" s="94"/>
      <c r="JK84" s="94"/>
      <c r="JL84" s="94"/>
      <c r="JM84" s="94"/>
      <c r="JN84" s="94"/>
      <c r="JO84" s="94"/>
      <c r="JP84" s="94"/>
      <c r="JQ84" s="94"/>
      <c r="JR84" s="94"/>
      <c r="JS84" s="94"/>
      <c r="JT84" s="94"/>
      <c r="JU84" s="94"/>
      <c r="JV84" s="94"/>
      <c r="JW84" s="94"/>
      <c r="JX84" s="94"/>
      <c r="JY84" s="94"/>
      <c r="JZ84" s="94"/>
      <c r="KA84" s="94"/>
      <c r="KB84" s="94"/>
      <c r="KC84" s="94"/>
      <c r="KD84" s="94"/>
      <c r="KE84" s="94"/>
      <c r="KF84" s="94"/>
      <c r="KG84" s="94"/>
      <c r="KH84" s="94"/>
      <c r="KI84" s="94"/>
      <c r="KJ84" s="94"/>
      <c r="KK84" s="94"/>
      <c r="KL84" s="94"/>
      <c r="KM84" s="94"/>
      <c r="KN84" s="94"/>
      <c r="KO84" s="94"/>
      <c r="KP84" s="94"/>
      <c r="KQ84" s="94"/>
      <c r="KR84" s="94"/>
      <c r="KS84" s="94"/>
      <c r="KT84" s="94"/>
      <c r="KU84" s="94"/>
      <c r="KV84" s="94"/>
      <c r="KW84" s="94"/>
      <c r="KX84" s="94"/>
      <c r="KY84" s="94"/>
      <c r="KZ84" s="94"/>
      <c r="LA84" s="94"/>
      <c r="LB84" s="94"/>
      <c r="LC84" s="94"/>
      <c r="LD84" s="94"/>
      <c r="LE84" s="94"/>
      <c r="LF84" s="94"/>
      <c r="LG84" s="94"/>
      <c r="LH84" s="94"/>
      <c r="LI84" s="94"/>
      <c r="LJ84" s="94"/>
      <c r="LK84" s="94"/>
      <c r="LL84" s="94"/>
      <c r="LM84" s="94"/>
      <c r="LN84" s="94"/>
      <c r="LO84" s="94"/>
      <c r="LP84" s="94"/>
      <c r="LQ84" s="94"/>
      <c r="LR84" s="94"/>
      <c r="LS84" s="94"/>
      <c r="LT84" s="94"/>
      <c r="LU84" s="94"/>
      <c r="LV84" s="94"/>
      <c r="LW84" s="94"/>
      <c r="LX84" s="94"/>
      <c r="LY84" s="94"/>
      <c r="LZ84" s="94"/>
      <c r="MA84" s="94"/>
      <c r="MB84" s="94"/>
      <c r="MC84" s="94"/>
      <c r="MD84" s="94"/>
      <c r="ME84" s="94"/>
      <c r="MF84" s="94"/>
      <c r="MG84" s="94"/>
      <c r="MH84" s="94"/>
      <c r="MI84" s="94"/>
      <c r="MJ84" s="94"/>
      <c r="MK84" s="94"/>
      <c r="ML84" s="94"/>
      <c r="MM84" s="94"/>
      <c r="MN84" s="94"/>
      <c r="MO84" s="94"/>
      <c r="MP84" s="94"/>
      <c r="MQ84" s="94"/>
      <c r="MR84" s="94"/>
      <c r="MS84" s="94"/>
      <c r="MT84" s="94"/>
      <c r="MU84" s="94"/>
      <c r="MV84" s="94"/>
      <c r="MW84" s="94"/>
      <c r="MX84" s="94"/>
      <c r="MY84" s="94"/>
      <c r="MZ84" s="94"/>
      <c r="NA84" s="94"/>
      <c r="NB84" s="94"/>
      <c r="NC84" s="94"/>
      <c r="ND84" s="94"/>
      <c r="NE84" s="94"/>
      <c r="NF84" s="94"/>
      <c r="NG84" s="94"/>
      <c r="NH84" s="94"/>
      <c r="NI84" s="94"/>
      <c r="NJ84" s="94"/>
      <c r="NK84" s="94"/>
      <c r="NL84" s="94"/>
      <c r="NM84" s="94"/>
      <c r="NN84" s="94"/>
      <c r="NO84" s="94"/>
      <c r="NP84" s="94"/>
      <c r="NQ84" s="94"/>
      <c r="NR84" s="94"/>
      <c r="NS84" s="94"/>
      <c r="NT84" s="94"/>
      <c r="NU84" s="94"/>
      <c r="NV84" s="94"/>
      <c r="NW84" s="94"/>
      <c r="NX84" s="94"/>
      <c r="NY84" s="94"/>
      <c r="NZ84" s="94"/>
      <c r="OA84" s="94"/>
      <c r="OB84" s="94"/>
      <c r="OC84" s="94"/>
      <c r="OD84" s="94"/>
      <c r="OE84" s="94"/>
      <c r="OF84" s="94"/>
      <c r="OG84" s="94"/>
      <c r="OH84" s="94"/>
      <c r="OI84" s="94"/>
      <c r="OJ84" s="94"/>
      <c r="OK84" s="94"/>
      <c r="OL84" s="94"/>
      <c r="OM84" s="94"/>
      <c r="ON84" s="94"/>
      <c r="OO84" s="94"/>
      <c r="OP84" s="94"/>
      <c r="OQ84" s="94"/>
      <c r="OR84" s="94"/>
      <c r="OS84" s="94"/>
      <c r="OT84" s="94"/>
      <c r="OU84" s="94"/>
      <c r="OV84" s="94"/>
      <c r="OW84" s="94"/>
      <c r="OX84" s="94"/>
      <c r="OY84" s="94"/>
      <c r="OZ84" s="94"/>
      <c r="PA84" s="94"/>
      <c r="PB84" s="94"/>
      <c r="PC84" s="94"/>
      <c r="PD84" s="94"/>
      <c r="PE84" s="94"/>
      <c r="PF84" s="94"/>
      <c r="PG84" s="94"/>
      <c r="PH84" s="94"/>
      <c r="PI84" s="94"/>
      <c r="PJ84" s="94"/>
      <c r="PK84" s="94"/>
      <c r="PL84" s="94"/>
      <c r="PM84" s="94"/>
      <c r="PN84" s="94"/>
      <c r="PO84" s="94"/>
      <c r="PP84" s="94"/>
      <c r="PQ84" s="94"/>
      <c r="PR84" s="94"/>
      <c r="PS84" s="94"/>
      <c r="PT84" s="94"/>
      <c r="PU84" s="94"/>
      <c r="PV84" s="94"/>
      <c r="PW84" s="94"/>
      <c r="PX84" s="94"/>
      <c r="PY84" s="94"/>
      <c r="PZ84" s="94"/>
      <c r="QA84" s="94"/>
      <c r="QB84" s="94"/>
      <c r="QC84" s="94"/>
      <c r="QD84" s="94"/>
      <c r="QE84" s="94"/>
      <c r="QF84" s="94"/>
      <c r="QG84" s="94"/>
      <c r="QH84" s="94"/>
      <c r="QI84" s="94"/>
      <c r="QJ84" s="94"/>
      <c r="QK84" s="94"/>
      <c r="QL84" s="94"/>
      <c r="QM84" s="94"/>
      <c r="QN84" s="94"/>
      <c r="QO84" s="94"/>
      <c r="QP84" s="94"/>
      <c r="QQ84" s="94"/>
      <c r="QR84" s="94"/>
      <c r="QS84" s="94"/>
      <c r="QT84" s="94"/>
      <c r="QU84" s="94"/>
      <c r="QV84" s="94"/>
      <c r="QW84" s="94"/>
      <c r="QX84" s="94"/>
      <c r="QY84" s="94"/>
      <c r="QZ84" s="94"/>
      <c r="RA84" s="94"/>
      <c r="RB84" s="94"/>
      <c r="RC84" s="94"/>
      <c r="RD84" s="94"/>
      <c r="RE84" s="94"/>
      <c r="RF84" s="94"/>
      <c r="RG84" s="94"/>
      <c r="RH84" s="94"/>
      <c r="RI84" s="94"/>
      <c r="RJ84" s="94"/>
      <c r="RK84" s="94"/>
      <c r="RL84" s="94"/>
      <c r="RM84" s="94"/>
      <c r="RN84" s="94"/>
      <c r="RO84" s="94"/>
      <c r="RP84" s="94"/>
      <c r="RQ84" s="94"/>
      <c r="RR84" s="94"/>
      <c r="RS84" s="94"/>
      <c r="RT84" s="94"/>
      <c r="RU84" s="94"/>
      <c r="RV84" s="94"/>
      <c r="RW84" s="94"/>
      <c r="RX84" s="94"/>
      <c r="RY84" s="94"/>
      <c r="RZ84" s="94"/>
      <c r="SA84" s="94"/>
      <c r="SB84" s="94"/>
      <c r="SC84" s="94"/>
      <c r="SD84" s="94"/>
      <c r="SE84" s="94"/>
      <c r="SF84" s="94"/>
      <c r="SG84" s="94"/>
      <c r="SH84" s="94"/>
      <c r="SI84" s="94"/>
      <c r="SJ84" s="94"/>
      <c r="SK84" s="94"/>
      <c r="SL84" s="94"/>
      <c r="SM84" s="94"/>
      <c r="SN84" s="94"/>
      <c r="SO84" s="94"/>
      <c r="SP84" s="94"/>
      <c r="SQ84" s="94"/>
      <c r="SR84" s="94"/>
      <c r="SS84" s="94"/>
      <c r="ST84" s="94"/>
      <c r="SU84" s="94"/>
      <c r="SV84" s="94"/>
      <c r="SW84" s="94"/>
      <c r="SX84" s="94"/>
      <c r="SY84" s="94"/>
      <c r="SZ84" s="94"/>
      <c r="TA84" s="94"/>
      <c r="TB84" s="94"/>
      <c r="TC84" s="94"/>
      <c r="TD84" s="94"/>
      <c r="TE84" s="94"/>
      <c r="TF84" s="94"/>
      <c r="TG84" s="94"/>
      <c r="TH84" s="94"/>
      <c r="TI84" s="94"/>
      <c r="TJ84" s="94"/>
      <c r="TK84" s="94"/>
      <c r="TL84" s="94"/>
      <c r="TM84" s="94"/>
      <c r="TN84" s="94"/>
      <c r="TO84" s="94"/>
      <c r="TP84" s="94"/>
      <c r="TQ84" s="94"/>
      <c r="TR84" s="94"/>
      <c r="TS84" s="94"/>
      <c r="TT84" s="94"/>
      <c r="TU84" s="94"/>
      <c r="TV84" s="94"/>
      <c r="TW84" s="94"/>
      <c r="TX84" s="94"/>
      <c r="TY84" s="94"/>
      <c r="TZ84" s="94"/>
      <c r="UA84" s="94"/>
      <c r="UB84" s="94"/>
      <c r="UC84" s="94"/>
      <c r="UD84" s="94"/>
      <c r="UE84" s="94"/>
      <c r="UF84" s="94"/>
      <c r="UG84" s="94"/>
      <c r="UH84" s="94"/>
      <c r="UI84" s="94"/>
      <c r="UJ84" s="94"/>
      <c r="UK84" s="94"/>
      <c r="UL84" s="94"/>
      <c r="UM84" s="94"/>
      <c r="UN84" s="94"/>
      <c r="UO84" s="94"/>
      <c r="UP84" s="94"/>
      <c r="UQ84" s="94"/>
      <c r="UR84" s="94"/>
      <c r="US84" s="94"/>
      <c r="UT84" s="94"/>
      <c r="UU84" s="94"/>
      <c r="UV84" s="94"/>
      <c r="UW84" s="94"/>
      <c r="UX84" s="94"/>
      <c r="UY84" s="94"/>
      <c r="UZ84" s="94"/>
      <c r="VA84" s="94"/>
      <c r="VB84" s="94"/>
      <c r="VC84" s="94"/>
      <c r="VD84" s="94"/>
      <c r="VE84" s="94"/>
      <c r="VF84" s="94"/>
      <c r="VG84" s="94"/>
      <c r="VH84" s="94"/>
      <c r="VI84" s="94"/>
      <c r="VJ84" s="94"/>
      <c r="VK84" s="94"/>
      <c r="VL84" s="94"/>
      <c r="VM84" s="94"/>
      <c r="VN84" s="94"/>
      <c r="VO84" s="94"/>
      <c r="VP84" s="94"/>
      <c r="VQ84" s="94"/>
      <c r="VR84" s="94"/>
      <c r="VS84" s="94"/>
      <c r="VT84" s="94"/>
      <c r="VU84" s="94"/>
      <c r="VV84" s="94"/>
      <c r="VW84" s="94"/>
      <c r="VX84" s="94"/>
      <c r="VY84" s="94"/>
      <c r="VZ84" s="94"/>
      <c r="WA84" s="94"/>
      <c r="WB84" s="94"/>
      <c r="WC84" s="94"/>
      <c r="WD84" s="94"/>
      <c r="WE84" s="94"/>
      <c r="WF84" s="94"/>
      <c r="WG84" s="94"/>
      <c r="WH84" s="94"/>
      <c r="WI84" s="94"/>
      <c r="WJ84" s="94"/>
      <c r="WK84" s="94"/>
      <c r="WL84" s="94"/>
      <c r="WM84" s="94"/>
      <c r="WN84" s="94"/>
      <c r="WO84" s="94"/>
      <c r="WP84" s="94"/>
      <c r="WQ84" s="94"/>
      <c r="WR84" s="94"/>
      <c r="WS84" s="94"/>
      <c r="WT84" s="94"/>
      <c r="WU84" s="94"/>
      <c r="WV84" s="94"/>
      <c r="WW84" s="94"/>
      <c r="WX84" s="94"/>
      <c r="WY84" s="94"/>
      <c r="WZ84" s="94"/>
      <c r="XA84" s="94"/>
      <c r="XB84" s="94"/>
      <c r="XC84" s="94"/>
      <c r="XD84" s="94"/>
      <c r="XE84" s="94"/>
      <c r="XF84" s="94"/>
      <c r="XG84" s="94"/>
      <c r="XH84" s="94"/>
      <c r="XI84" s="94"/>
      <c r="XJ84" s="94"/>
      <c r="XK84" s="94"/>
      <c r="XL84" s="94"/>
      <c r="XM84" s="94"/>
      <c r="XN84" s="94"/>
      <c r="XO84" s="94"/>
      <c r="XP84" s="94"/>
      <c r="XQ84" s="94"/>
      <c r="XR84" s="94"/>
      <c r="XS84" s="94"/>
      <c r="XT84" s="94"/>
      <c r="XU84" s="94"/>
      <c r="XV84" s="94"/>
      <c r="XW84" s="94"/>
      <c r="XX84" s="94"/>
      <c r="XY84" s="94"/>
      <c r="XZ84" s="94"/>
      <c r="YA84" s="94"/>
      <c r="YB84" s="94"/>
      <c r="YC84" s="94"/>
      <c r="YD84" s="94"/>
      <c r="YE84" s="94"/>
      <c r="YF84" s="94"/>
      <c r="YG84" s="94"/>
      <c r="YH84" s="94"/>
      <c r="YI84" s="94"/>
      <c r="YJ84" s="94"/>
      <c r="YK84" s="94"/>
      <c r="YL84" s="94"/>
      <c r="YM84" s="94"/>
      <c r="YN84" s="94"/>
      <c r="YO84" s="94"/>
      <c r="YP84" s="94"/>
      <c r="YQ84" s="94"/>
      <c r="YR84" s="94"/>
      <c r="YS84" s="94"/>
      <c r="YT84" s="94"/>
      <c r="YU84" s="94"/>
      <c r="YV84" s="94"/>
      <c r="YW84" s="94"/>
      <c r="YX84" s="94"/>
      <c r="YY84" s="94"/>
      <c r="YZ84" s="94"/>
      <c r="ZA84" s="94"/>
      <c r="ZB84" s="94"/>
      <c r="ZC84" s="94"/>
      <c r="ZD84" s="94"/>
      <c r="ZE84" s="94"/>
      <c r="ZF84" s="94"/>
      <c r="ZG84" s="94"/>
      <c r="ZH84" s="94"/>
      <c r="ZI84" s="94"/>
      <c r="ZJ84" s="94"/>
      <c r="ZK84" s="94"/>
      <c r="ZL84" s="94"/>
      <c r="ZM84" s="94"/>
      <c r="ZN84" s="94"/>
      <c r="ZO84" s="94"/>
      <c r="ZP84" s="94"/>
      <c r="ZQ84" s="94"/>
      <c r="ZR84" s="94"/>
      <c r="ZS84" s="94"/>
      <c r="ZT84" s="94"/>
      <c r="ZU84" s="94"/>
      <c r="ZV84" s="94"/>
      <c r="ZW84" s="94"/>
      <c r="ZX84" s="94"/>
      <c r="ZY84" s="94"/>
      <c r="ZZ84" s="94"/>
      <c r="AAA84" s="94"/>
      <c r="AAB84" s="94"/>
      <c r="AAC84" s="94"/>
      <c r="AAD84" s="94"/>
      <c r="AAE84" s="94"/>
      <c r="AAF84" s="94"/>
      <c r="AAG84" s="94"/>
      <c r="AAH84" s="94"/>
      <c r="AAI84" s="94"/>
      <c r="AAJ84" s="94"/>
      <c r="AAK84" s="94"/>
      <c r="AAL84" s="94"/>
      <c r="AAM84" s="94"/>
      <c r="AAN84" s="94"/>
      <c r="AAO84" s="94"/>
      <c r="AAP84" s="94"/>
      <c r="AAQ84" s="94"/>
      <c r="AAR84" s="94"/>
      <c r="AAS84" s="94"/>
      <c r="AAT84" s="94"/>
      <c r="AAU84" s="94"/>
      <c r="AAV84" s="94"/>
      <c r="AAW84" s="94"/>
      <c r="AAX84" s="94"/>
      <c r="AAY84" s="94"/>
      <c r="AAZ84" s="94"/>
      <c r="ABA84" s="94"/>
      <c r="ABB84" s="94"/>
      <c r="ABC84" s="94"/>
      <c r="ABD84" s="94"/>
      <c r="ABE84" s="94"/>
      <c r="ABF84" s="94"/>
      <c r="ABG84" s="94"/>
      <c r="ABH84" s="94"/>
      <c r="ABI84" s="94"/>
      <c r="ABJ84" s="94"/>
      <c r="ABK84" s="94"/>
      <c r="ABL84" s="94"/>
      <c r="ABM84" s="94"/>
      <c r="ABN84" s="94"/>
      <c r="ABO84" s="94"/>
      <c r="ABP84" s="94"/>
      <c r="ABQ84" s="94"/>
      <c r="ABR84" s="94"/>
      <c r="ABS84" s="94"/>
      <c r="ABT84" s="94"/>
      <c r="ABU84" s="94"/>
      <c r="ABV84" s="94"/>
      <c r="ABW84" s="94"/>
      <c r="ABX84" s="94"/>
      <c r="ABY84" s="94"/>
      <c r="ABZ84" s="94"/>
      <c r="ACA84" s="94"/>
      <c r="ACB84" s="94"/>
      <c r="ACC84" s="94"/>
      <c r="ACD84" s="94"/>
      <c r="ACE84" s="94"/>
      <c r="ACF84" s="94"/>
      <c r="ACG84" s="94"/>
      <c r="ACH84" s="94"/>
      <c r="ACI84" s="94"/>
      <c r="ACJ84" s="94"/>
      <c r="ACK84" s="94"/>
      <c r="ACL84" s="94"/>
      <c r="ACM84" s="94"/>
      <c r="ACN84" s="94"/>
      <c r="ACO84" s="94"/>
      <c r="ACP84" s="94"/>
      <c r="ACQ84" s="94"/>
      <c r="ACR84" s="94"/>
      <c r="ACS84" s="94"/>
      <c r="ACT84" s="94"/>
      <c r="ACU84" s="94"/>
      <c r="ACV84" s="94"/>
      <c r="ACW84" s="94"/>
      <c r="ACX84" s="94"/>
      <c r="ACY84" s="94"/>
      <c r="ACZ84" s="94"/>
      <c r="ADA84" s="94"/>
      <c r="ADB84" s="94"/>
      <c r="ADC84" s="94"/>
      <c r="ADD84" s="94"/>
      <c r="ADE84" s="94"/>
      <c r="ADF84" s="94"/>
      <c r="ADG84" s="94"/>
      <c r="ADH84" s="94"/>
      <c r="ADI84" s="94"/>
      <c r="ADJ84" s="94"/>
      <c r="ADK84" s="94"/>
      <c r="ADL84" s="94"/>
      <c r="ADM84" s="94"/>
      <c r="ADN84" s="94"/>
      <c r="ADO84" s="94"/>
      <c r="ADP84" s="94"/>
      <c r="ADQ84" s="94"/>
      <c r="ADR84" s="94"/>
      <c r="ADS84" s="94"/>
      <c r="ADT84" s="94"/>
      <c r="ADU84" s="94"/>
      <c r="ADV84" s="94"/>
      <c r="ADW84" s="94"/>
      <c r="ADX84" s="94"/>
      <c r="ADY84" s="94"/>
      <c r="ADZ84" s="94"/>
      <c r="AEA84" s="94"/>
      <c r="AEB84" s="94"/>
      <c r="AEC84" s="94"/>
      <c r="AED84" s="94"/>
      <c r="AEE84" s="94"/>
      <c r="AEF84" s="94"/>
      <c r="AEG84" s="94"/>
      <c r="AEH84" s="94"/>
      <c r="AEI84" s="94"/>
      <c r="AEJ84" s="94"/>
      <c r="AEK84" s="94"/>
      <c r="AEL84" s="94"/>
      <c r="AEM84" s="94"/>
      <c r="AEN84" s="94"/>
      <c r="AEO84" s="94"/>
      <c r="AEP84" s="94"/>
      <c r="AEQ84" s="94"/>
      <c r="AER84" s="94"/>
      <c r="AES84" s="94"/>
      <c r="AET84" s="94"/>
      <c r="AEU84" s="94"/>
      <c r="AEV84" s="94"/>
      <c r="AEW84" s="94"/>
      <c r="AEX84" s="94"/>
      <c r="AEY84" s="94"/>
      <c r="AEZ84" s="94"/>
      <c r="AFA84" s="94"/>
      <c r="AFB84" s="94"/>
      <c r="AFC84" s="94"/>
      <c r="AFD84" s="94"/>
      <c r="AFE84" s="94"/>
      <c r="AFF84" s="94"/>
      <c r="AFG84" s="94"/>
      <c r="AFH84" s="94"/>
      <c r="AFI84" s="94"/>
      <c r="AFJ84" s="94"/>
      <c r="AFK84" s="94"/>
      <c r="AFL84" s="94"/>
      <c r="AFM84" s="94"/>
      <c r="AFN84" s="94"/>
      <c r="AFO84" s="94"/>
      <c r="AFP84" s="94"/>
      <c r="AFQ84" s="94"/>
      <c r="AFR84" s="94"/>
      <c r="AFS84" s="94"/>
      <c r="AFT84" s="94"/>
      <c r="AFU84" s="94"/>
      <c r="AFV84" s="94"/>
      <c r="AFW84" s="94"/>
      <c r="AFX84" s="94"/>
      <c r="AFY84" s="94"/>
      <c r="AFZ84" s="94"/>
      <c r="AGA84" s="94"/>
      <c r="AGB84" s="94"/>
      <c r="AGC84" s="94"/>
      <c r="AGD84" s="94"/>
      <c r="AGE84" s="94"/>
      <c r="AGF84" s="94"/>
      <c r="AGG84" s="94"/>
      <c r="AGH84" s="94"/>
      <c r="AGI84" s="94"/>
      <c r="AGJ84" s="94"/>
      <c r="AGK84" s="94"/>
      <c r="AGL84" s="94"/>
      <c r="AGM84" s="94"/>
      <c r="AGN84" s="94"/>
      <c r="AGO84" s="94"/>
      <c r="AGP84" s="94"/>
      <c r="AGQ84" s="94"/>
      <c r="AGR84" s="94"/>
      <c r="AGS84" s="94"/>
      <c r="AGT84" s="94"/>
      <c r="AGU84" s="94"/>
      <c r="AGV84" s="94"/>
      <c r="AGW84" s="94"/>
      <c r="AGX84" s="94"/>
      <c r="AGY84" s="94"/>
      <c r="AGZ84" s="94"/>
      <c r="AHA84" s="94"/>
      <c r="AHB84" s="94"/>
      <c r="AHC84" s="94"/>
      <c r="AHD84" s="94"/>
      <c r="AHE84" s="94"/>
      <c r="AHF84" s="94"/>
      <c r="AHG84" s="94"/>
      <c r="AHH84" s="94"/>
      <c r="AHI84" s="94"/>
      <c r="AHJ84" s="94"/>
      <c r="AHK84" s="94"/>
      <c r="AHL84" s="94"/>
      <c r="AHM84" s="94"/>
      <c r="AHN84" s="94"/>
      <c r="AHO84" s="94"/>
      <c r="AHP84" s="94"/>
      <c r="AHQ84" s="94"/>
      <c r="AHR84" s="94"/>
      <c r="AHS84" s="94"/>
      <c r="AHT84" s="94"/>
      <c r="AHU84" s="94"/>
      <c r="AHV84" s="94"/>
      <c r="AHW84" s="94"/>
      <c r="AHX84" s="94"/>
      <c r="AHY84" s="94"/>
      <c r="AHZ84" s="94"/>
      <c r="AIA84" s="94"/>
      <c r="AIB84" s="94"/>
      <c r="AIC84" s="94"/>
      <c r="AID84" s="94"/>
      <c r="AIE84" s="94"/>
      <c r="AIF84" s="94"/>
      <c r="AIG84" s="94"/>
      <c r="AIH84" s="94"/>
      <c r="AII84" s="94"/>
      <c r="AIJ84" s="94"/>
      <c r="AIK84" s="94"/>
      <c r="AIL84" s="94"/>
      <c r="AIM84" s="94"/>
      <c r="AIN84" s="94"/>
      <c r="AIO84" s="94"/>
      <c r="AIP84" s="94"/>
      <c r="AIQ84" s="94"/>
      <c r="AIR84" s="94"/>
      <c r="AIS84" s="94"/>
      <c r="AIT84" s="94"/>
      <c r="AIU84" s="94"/>
      <c r="AIV84" s="94"/>
      <c r="AIW84" s="94"/>
      <c r="AIX84" s="94"/>
      <c r="AIY84" s="94"/>
      <c r="AIZ84" s="94"/>
      <c r="AJA84" s="94"/>
      <c r="AJB84" s="94"/>
      <c r="AJC84" s="94"/>
      <c r="AJD84" s="94"/>
      <c r="AJE84" s="94"/>
      <c r="AJF84" s="94"/>
      <c r="AJG84" s="94"/>
      <c r="AJH84" s="94"/>
      <c r="AJI84" s="94"/>
      <c r="AJJ84" s="94"/>
      <c r="AJK84" s="94"/>
      <c r="AJL84" s="94"/>
      <c r="AJM84" s="94"/>
      <c r="AJN84" s="94"/>
      <c r="AJO84" s="94"/>
      <c r="AJP84" s="94"/>
      <c r="AJQ84" s="94"/>
      <c r="AJR84" s="94"/>
      <c r="AJS84" s="94"/>
      <c r="AJT84" s="94"/>
      <c r="AJU84" s="94"/>
      <c r="AJV84" s="94"/>
      <c r="AJW84" s="94"/>
      <c r="AJX84" s="94"/>
      <c r="AJY84" s="94"/>
      <c r="AJZ84" s="94"/>
      <c r="AKA84" s="94"/>
      <c r="AKB84" s="94"/>
      <c r="AKC84" s="94"/>
      <c r="AKD84" s="94"/>
      <c r="AKE84" s="94"/>
      <c r="AKF84" s="94"/>
      <c r="AKG84" s="94"/>
      <c r="AKH84" s="94"/>
      <c r="AKI84" s="94"/>
      <c r="AKJ84" s="94"/>
      <c r="AKK84" s="94"/>
      <c r="AKL84" s="94"/>
      <c r="AKM84" s="94"/>
      <c r="AKN84" s="94"/>
      <c r="AKO84" s="94"/>
      <c r="AKP84" s="94"/>
      <c r="AKQ84" s="94"/>
      <c r="AKR84" s="94"/>
      <c r="AKS84" s="94"/>
      <c r="AKT84" s="94"/>
      <c r="AKU84" s="94"/>
      <c r="AKV84" s="94"/>
      <c r="AKW84" s="94"/>
      <c r="AKX84" s="94"/>
      <c r="AKY84" s="94"/>
      <c r="AKZ84" s="94"/>
      <c r="ALA84" s="94"/>
      <c r="ALB84" s="94"/>
      <c r="ALC84" s="94"/>
      <c r="ALD84" s="94"/>
      <c r="ALE84" s="94"/>
      <c r="ALF84" s="94"/>
      <c r="ALG84" s="94"/>
      <c r="ALH84" s="94"/>
      <c r="ALI84" s="94"/>
      <c r="ALJ84" s="94"/>
      <c r="ALK84" s="94"/>
      <c r="ALL84" s="94"/>
      <c r="ALM84" s="94"/>
      <c r="ALN84" s="94"/>
      <c r="ALO84" s="94"/>
      <c r="ALP84" s="94"/>
      <c r="ALQ84" s="94"/>
      <c r="ALR84" s="94"/>
      <c r="ALS84" s="94"/>
      <c r="ALT84" s="94"/>
      <c r="ALU84" s="94"/>
      <c r="ALV84" s="94"/>
      <c r="ALW84" s="94"/>
      <c r="ALX84" s="94"/>
      <c r="ALY84" s="94"/>
      <c r="ALZ84" s="94"/>
      <c r="AMA84" s="94"/>
      <c r="AMB84" s="94"/>
      <c r="AMC84" s="94"/>
      <c r="AMD84" s="94"/>
      <c r="AME84" s="94"/>
      <c r="AMF84" s="94"/>
      <c r="AMG84" s="94"/>
      <c r="AMH84" s="94"/>
      <c r="AMI84" s="94"/>
      <c r="AMJ84" s="94"/>
      <c r="AMK84" s="94"/>
      <c r="AML84" s="94"/>
      <c r="AMM84" s="94"/>
      <c r="AMN84" s="94"/>
      <c r="AMO84" s="94"/>
      <c r="AMP84" s="94"/>
      <c r="AMQ84" s="94"/>
      <c r="AMR84" s="94"/>
      <c r="AMS84" s="94"/>
      <c r="AMT84" s="94"/>
      <c r="AMU84" s="94"/>
      <c r="AMV84" s="94"/>
      <c r="AMW84" s="94"/>
      <c r="AMX84" s="94"/>
      <c r="AMY84" s="94"/>
      <c r="AMZ84" s="94"/>
      <c r="ANA84" s="94"/>
      <c r="ANB84" s="94"/>
      <c r="ANC84" s="94"/>
      <c r="AND84" s="94"/>
      <c r="ANE84" s="94"/>
      <c r="ANF84" s="94"/>
      <c r="ANG84" s="94"/>
      <c r="ANH84" s="94"/>
      <c r="ANI84" s="94"/>
      <c r="ANJ84" s="94"/>
      <c r="ANK84" s="94"/>
      <c r="ANL84" s="94"/>
      <c r="ANM84" s="94"/>
      <c r="ANN84" s="94"/>
      <c r="ANO84" s="94"/>
      <c r="ANP84" s="94"/>
      <c r="ANQ84" s="94"/>
      <c r="ANR84" s="94"/>
      <c r="ANS84" s="94"/>
      <c r="ANT84" s="94"/>
      <c r="ANU84" s="94"/>
      <c r="ANV84" s="94"/>
      <c r="ANW84" s="94"/>
      <c r="ANX84" s="94"/>
      <c r="ANY84" s="94"/>
      <c r="ANZ84" s="94"/>
      <c r="AOA84" s="94"/>
      <c r="AOB84" s="94"/>
      <c r="AOC84" s="94"/>
      <c r="AOD84" s="94"/>
      <c r="AOE84" s="94"/>
      <c r="AOF84" s="94"/>
      <c r="AOG84" s="94"/>
      <c r="AOH84" s="94"/>
      <c r="AOI84" s="94"/>
      <c r="AOJ84" s="94"/>
      <c r="AOK84" s="94"/>
      <c r="AOL84" s="94"/>
      <c r="AOM84" s="94"/>
      <c r="AON84" s="94"/>
      <c r="AOO84" s="94"/>
      <c r="AOP84" s="94"/>
      <c r="AOQ84" s="94"/>
      <c r="AOR84" s="94"/>
      <c r="AOS84" s="94"/>
      <c r="AOT84" s="94"/>
      <c r="AOU84" s="94"/>
      <c r="AOV84" s="94"/>
      <c r="AOW84" s="94"/>
      <c r="AOX84" s="94"/>
      <c r="AOY84" s="94"/>
      <c r="AOZ84" s="94"/>
      <c r="APA84" s="94"/>
      <c r="APB84" s="94"/>
      <c r="APC84" s="94"/>
      <c r="APD84" s="94"/>
      <c r="APE84" s="94"/>
      <c r="APF84" s="94"/>
      <c r="APG84" s="94"/>
      <c r="APH84" s="94"/>
      <c r="API84" s="94"/>
      <c r="APJ84" s="94"/>
      <c r="APK84" s="94"/>
      <c r="APL84" s="94"/>
      <c r="APM84" s="94"/>
      <c r="APN84" s="94"/>
      <c r="APO84" s="94"/>
      <c r="APP84" s="94"/>
      <c r="APQ84" s="94"/>
      <c r="APR84" s="94"/>
      <c r="APS84" s="94"/>
      <c r="APT84" s="94"/>
      <c r="APU84" s="94"/>
      <c r="APV84" s="94"/>
      <c r="APW84" s="94"/>
      <c r="APX84" s="94"/>
      <c r="APY84" s="94"/>
      <c r="APZ84" s="94"/>
      <c r="AQA84" s="94"/>
      <c r="AQB84" s="94"/>
      <c r="AQC84" s="94"/>
      <c r="AQD84" s="94"/>
      <c r="AQE84" s="94"/>
      <c r="AQF84" s="94"/>
      <c r="AQG84" s="94"/>
      <c r="AQH84" s="94"/>
      <c r="AQI84" s="94"/>
      <c r="AQJ84" s="94"/>
      <c r="AQK84" s="94"/>
      <c r="AQL84" s="94"/>
      <c r="AQM84" s="94"/>
      <c r="AQN84" s="94"/>
      <c r="AQO84" s="94"/>
      <c r="AQP84" s="94"/>
      <c r="AQQ84" s="94"/>
      <c r="AQR84" s="94"/>
      <c r="AQS84" s="94"/>
      <c r="AQT84" s="94"/>
      <c r="AQU84" s="94"/>
      <c r="AQV84" s="94"/>
      <c r="AQW84" s="94"/>
      <c r="AQX84" s="94"/>
      <c r="AQY84" s="94"/>
      <c r="AQZ84" s="94"/>
      <c r="ARA84" s="94"/>
      <c r="ARB84" s="94"/>
      <c r="ARC84" s="94"/>
      <c r="ARD84" s="94"/>
      <c r="ARE84" s="94"/>
      <c r="ARF84" s="94"/>
      <c r="ARG84" s="94"/>
      <c r="ARH84" s="94"/>
      <c r="ARI84" s="94"/>
      <c r="ARJ84" s="94"/>
      <c r="ARK84" s="94"/>
      <c r="ARL84" s="94"/>
      <c r="ARM84" s="94"/>
      <c r="ARN84" s="94"/>
      <c r="ARO84" s="94"/>
      <c r="ARP84" s="94"/>
      <c r="ARQ84" s="94"/>
      <c r="ARR84" s="94"/>
      <c r="ARS84" s="94"/>
      <c r="ART84" s="94"/>
      <c r="ARU84" s="94"/>
      <c r="ARV84" s="94"/>
      <c r="ARW84" s="94"/>
      <c r="ARX84" s="94"/>
      <c r="ARY84" s="94"/>
      <c r="ARZ84" s="94"/>
      <c r="ASA84" s="94"/>
      <c r="ASB84" s="94"/>
      <c r="ASC84" s="94"/>
      <c r="ASD84" s="94"/>
      <c r="ASE84" s="94"/>
      <c r="ASF84" s="94"/>
      <c r="ASG84" s="94"/>
      <c r="ASH84" s="94"/>
      <c r="ASI84" s="94"/>
      <c r="ASJ84" s="94"/>
      <c r="ASK84" s="94"/>
      <c r="ASL84" s="94"/>
      <c r="ASM84" s="94"/>
      <c r="ASN84" s="94"/>
      <c r="ASO84" s="94"/>
      <c r="ASP84" s="94"/>
      <c r="ASQ84" s="94"/>
      <c r="ASR84" s="94"/>
      <c r="ASS84" s="94"/>
      <c r="AST84" s="94"/>
      <c r="ASU84" s="94"/>
      <c r="ASV84" s="94"/>
      <c r="ASW84" s="94"/>
      <c r="ASX84" s="94"/>
      <c r="ASY84" s="94"/>
      <c r="ASZ84" s="94"/>
      <c r="ATA84" s="94"/>
      <c r="ATB84" s="94"/>
      <c r="ATC84" s="94"/>
      <c r="ATD84" s="94"/>
      <c r="ATE84" s="94"/>
      <c r="ATF84" s="94"/>
      <c r="ATG84" s="94"/>
      <c r="ATH84" s="94"/>
      <c r="ATI84" s="94"/>
      <c r="ATJ84" s="94"/>
      <c r="ATK84" s="94"/>
      <c r="ATL84" s="94"/>
      <c r="ATM84" s="94"/>
      <c r="ATN84" s="94"/>
      <c r="ATO84" s="94"/>
      <c r="ATP84" s="94"/>
      <c r="ATQ84" s="94"/>
      <c r="ATR84" s="94"/>
      <c r="ATS84" s="94"/>
      <c r="ATT84" s="94"/>
      <c r="ATU84" s="94"/>
      <c r="ATV84" s="94"/>
      <c r="ATW84" s="94"/>
      <c r="ATX84" s="94"/>
      <c r="ATY84" s="94"/>
      <c r="ATZ84" s="94"/>
      <c r="AUA84" s="94"/>
      <c r="AUB84" s="94"/>
      <c r="AUC84" s="94"/>
      <c r="AUD84" s="94"/>
      <c r="AUE84" s="94"/>
      <c r="AUF84" s="94"/>
      <c r="AUG84" s="94"/>
      <c r="AUH84" s="94"/>
      <c r="AUI84" s="94"/>
      <c r="AUJ84" s="94"/>
      <c r="AUK84" s="94"/>
      <c r="AUL84" s="94"/>
      <c r="AUM84" s="94"/>
      <c r="AUN84" s="94"/>
      <c r="AUO84" s="94"/>
      <c r="AUP84" s="94"/>
      <c r="AUQ84" s="94"/>
      <c r="AUR84" s="94"/>
      <c r="AUS84" s="94"/>
      <c r="AUT84" s="94"/>
      <c r="AUU84" s="94"/>
      <c r="AUV84" s="94"/>
      <c r="AUW84" s="94"/>
      <c r="AUX84" s="94"/>
      <c r="AUY84" s="94"/>
      <c r="AUZ84" s="94"/>
      <c r="AVA84" s="94"/>
      <c r="AVB84" s="94"/>
      <c r="AVC84" s="94"/>
      <c r="AVD84" s="94"/>
      <c r="AVE84" s="94"/>
      <c r="AVF84" s="94"/>
      <c r="AVG84" s="94"/>
      <c r="AVH84" s="94"/>
      <c r="AVI84" s="94"/>
      <c r="AVJ84" s="94"/>
      <c r="AVK84" s="94"/>
      <c r="AVL84" s="94"/>
      <c r="AVM84" s="94"/>
      <c r="AVN84" s="94"/>
      <c r="AVO84" s="94"/>
      <c r="AVP84" s="94"/>
      <c r="AVQ84" s="94"/>
      <c r="AVR84" s="94"/>
      <c r="AVS84" s="94"/>
      <c r="AVT84" s="94"/>
      <c r="AVU84" s="94"/>
      <c r="AVV84" s="94"/>
      <c r="AVW84" s="94"/>
      <c r="AVX84" s="94"/>
      <c r="AVY84" s="94"/>
      <c r="AVZ84" s="94"/>
      <c r="AWA84" s="94"/>
      <c r="AWB84" s="94"/>
      <c r="AWC84" s="94"/>
      <c r="AWD84" s="94"/>
      <c r="AWE84" s="94"/>
      <c r="AWF84" s="94"/>
      <c r="AWG84" s="94"/>
      <c r="AWH84" s="94"/>
      <c r="AWI84" s="94"/>
      <c r="AWJ84" s="94"/>
      <c r="AWK84" s="94"/>
      <c r="AWL84" s="94"/>
      <c r="AWM84" s="94"/>
      <c r="AWN84" s="94"/>
      <c r="AWO84" s="94"/>
      <c r="AWP84" s="94"/>
      <c r="AWQ84" s="94"/>
      <c r="AWR84" s="94"/>
      <c r="AWS84" s="94"/>
      <c r="AWT84" s="94"/>
      <c r="AWU84" s="94"/>
      <c r="AWV84" s="94"/>
      <c r="AWW84" s="94"/>
      <c r="AWX84" s="94"/>
      <c r="AWY84" s="94"/>
      <c r="AWZ84" s="94"/>
      <c r="AXA84" s="94"/>
      <c r="AXB84" s="94"/>
      <c r="AXC84" s="94"/>
      <c r="AXD84" s="94"/>
      <c r="AXE84" s="94"/>
      <c r="AXF84" s="94"/>
      <c r="AXG84" s="94"/>
      <c r="AXH84" s="94"/>
      <c r="AXI84" s="94"/>
      <c r="AXJ84" s="94"/>
      <c r="AXK84" s="94"/>
      <c r="AXL84" s="94"/>
      <c r="AXM84" s="94"/>
      <c r="AXN84" s="94"/>
      <c r="AXO84" s="94"/>
      <c r="AXP84" s="94"/>
      <c r="AXQ84" s="94"/>
      <c r="AXR84" s="94"/>
      <c r="AXS84" s="94"/>
      <c r="AXT84" s="94"/>
      <c r="AXU84" s="94"/>
      <c r="AXV84" s="94"/>
      <c r="AXW84" s="94"/>
      <c r="AXX84" s="94"/>
      <c r="AXY84" s="94"/>
      <c r="AXZ84" s="94"/>
      <c r="AYA84" s="94"/>
      <c r="AYB84" s="94"/>
      <c r="AYC84" s="94"/>
      <c r="AYD84" s="94"/>
      <c r="AYE84" s="94"/>
      <c r="AYF84" s="94"/>
      <c r="AYG84" s="94"/>
      <c r="AYH84" s="94"/>
      <c r="AYI84" s="94"/>
      <c r="AYJ84" s="94"/>
      <c r="AYK84" s="94"/>
      <c r="AYL84" s="94"/>
      <c r="AYM84" s="94"/>
      <c r="AYN84" s="94"/>
      <c r="AYO84" s="94"/>
      <c r="AYP84" s="94"/>
      <c r="AYQ84" s="94"/>
      <c r="AYR84" s="94"/>
      <c r="AYS84" s="94"/>
      <c r="AYT84" s="94"/>
      <c r="AYU84" s="94"/>
      <c r="AYV84" s="94"/>
      <c r="AYW84" s="94"/>
      <c r="AYX84" s="94"/>
      <c r="AYY84" s="94"/>
      <c r="AYZ84" s="94"/>
      <c r="AZA84" s="94"/>
      <c r="AZB84" s="94"/>
      <c r="AZC84" s="94"/>
      <c r="AZD84" s="94"/>
      <c r="AZE84" s="94"/>
      <c r="AZF84" s="94"/>
      <c r="AZG84" s="94"/>
      <c r="AZH84" s="94"/>
      <c r="AZI84" s="94"/>
      <c r="AZJ84" s="94"/>
      <c r="AZK84" s="94"/>
      <c r="AZL84" s="94"/>
      <c r="AZM84" s="94"/>
      <c r="AZN84" s="94"/>
      <c r="AZO84" s="94"/>
      <c r="AZP84" s="94"/>
      <c r="AZQ84" s="94"/>
      <c r="AZR84" s="94"/>
      <c r="AZS84" s="94"/>
      <c r="AZT84" s="94"/>
      <c r="AZU84" s="94"/>
      <c r="AZV84" s="94"/>
      <c r="AZW84" s="94"/>
      <c r="AZX84" s="94"/>
      <c r="AZY84" s="94"/>
      <c r="AZZ84" s="94"/>
      <c r="BAA84" s="94"/>
      <c r="BAB84" s="94"/>
      <c r="BAC84" s="94"/>
      <c r="BAD84" s="94"/>
      <c r="BAE84" s="94"/>
      <c r="BAF84" s="94"/>
      <c r="BAG84" s="94"/>
      <c r="BAH84" s="94"/>
      <c r="BAI84" s="94"/>
      <c r="BAJ84" s="94"/>
      <c r="BAK84" s="94"/>
      <c r="BAL84" s="94"/>
      <c r="BAM84" s="94"/>
      <c r="BAN84" s="94"/>
      <c r="BAO84" s="94"/>
      <c r="BAP84" s="94"/>
      <c r="BAQ84" s="94"/>
      <c r="BAR84" s="94"/>
      <c r="BAS84" s="94"/>
      <c r="BAT84" s="94"/>
      <c r="BAU84" s="94"/>
      <c r="BAV84" s="94"/>
      <c r="BAW84" s="94"/>
      <c r="BAX84" s="94"/>
      <c r="BAY84" s="94"/>
      <c r="BAZ84" s="94"/>
      <c r="BBA84" s="94"/>
      <c r="BBB84" s="94"/>
      <c r="BBC84" s="94"/>
      <c r="BBD84" s="94"/>
      <c r="BBE84" s="94"/>
      <c r="BBF84" s="94"/>
      <c r="BBG84" s="94"/>
      <c r="BBH84" s="94"/>
      <c r="BBI84" s="94"/>
      <c r="BBJ84" s="94"/>
      <c r="BBK84" s="94"/>
      <c r="BBL84" s="94"/>
      <c r="BBM84" s="94"/>
      <c r="BBN84" s="94"/>
      <c r="BBO84" s="94"/>
      <c r="BBP84" s="94"/>
      <c r="BBQ84" s="94"/>
      <c r="BBR84" s="94"/>
      <c r="BBS84" s="94"/>
      <c r="BBT84" s="94"/>
      <c r="BBU84" s="94"/>
      <c r="BBV84" s="94"/>
      <c r="BBW84" s="94"/>
      <c r="BBX84" s="94"/>
      <c r="BBY84" s="94"/>
      <c r="BBZ84" s="94"/>
      <c r="BCA84" s="94"/>
      <c r="BCB84" s="94"/>
      <c r="BCC84" s="94"/>
      <c r="BCD84" s="94"/>
      <c r="BCE84" s="94"/>
      <c r="BCF84" s="94"/>
      <c r="BCG84" s="94"/>
      <c r="BCH84" s="94"/>
      <c r="BCI84" s="94"/>
      <c r="BCJ84" s="94"/>
      <c r="BCK84" s="94"/>
      <c r="BCL84" s="94"/>
      <c r="BCM84" s="94"/>
      <c r="BCN84" s="94"/>
      <c r="BCO84" s="94"/>
      <c r="BCP84" s="94"/>
      <c r="BCQ84" s="94"/>
      <c r="BCR84" s="94"/>
      <c r="BCS84" s="94"/>
      <c r="BCT84" s="94"/>
      <c r="BCU84" s="94"/>
      <c r="BCV84" s="94"/>
      <c r="BCW84" s="94"/>
      <c r="BCX84" s="94"/>
      <c r="BCY84" s="94"/>
      <c r="BCZ84" s="94"/>
      <c r="BDA84" s="94"/>
      <c r="BDB84" s="94"/>
      <c r="BDC84" s="94"/>
      <c r="BDD84" s="94"/>
      <c r="BDE84" s="94"/>
      <c r="BDF84" s="94"/>
      <c r="BDG84" s="94"/>
      <c r="BDH84" s="94"/>
      <c r="BDI84" s="94"/>
      <c r="BDJ84" s="94"/>
      <c r="BDK84" s="94"/>
      <c r="BDL84" s="94"/>
      <c r="BDM84" s="94"/>
      <c r="BDN84" s="94"/>
      <c r="BDO84" s="94"/>
      <c r="BDP84" s="94"/>
      <c r="BDQ84" s="94"/>
      <c r="BDR84" s="94"/>
      <c r="BDS84" s="94"/>
      <c r="BDT84" s="94"/>
      <c r="BDU84" s="94"/>
      <c r="BDV84" s="94"/>
      <c r="BDW84" s="94"/>
      <c r="BDX84" s="94"/>
      <c r="BDY84" s="94"/>
      <c r="BDZ84" s="94"/>
      <c r="BEA84" s="94"/>
      <c r="BEB84" s="94"/>
      <c r="BEC84" s="94"/>
      <c r="BED84" s="94"/>
      <c r="BEE84" s="94"/>
      <c r="BEF84" s="94"/>
      <c r="BEG84" s="94"/>
      <c r="BEH84" s="94"/>
      <c r="BEI84" s="94"/>
      <c r="BEJ84" s="94"/>
      <c r="BEK84" s="94"/>
      <c r="BEL84" s="94"/>
      <c r="BEM84" s="94"/>
      <c r="BEN84" s="94"/>
      <c r="BEO84" s="94"/>
      <c r="BEP84" s="94"/>
      <c r="BEQ84" s="94"/>
      <c r="BER84" s="94"/>
      <c r="BES84" s="94"/>
      <c r="BET84" s="94"/>
      <c r="BEU84" s="94"/>
      <c r="BEV84" s="94"/>
      <c r="BEW84" s="94"/>
      <c r="BEX84" s="94"/>
      <c r="BEY84" s="94"/>
      <c r="BEZ84" s="94"/>
      <c r="BFA84" s="94"/>
      <c r="BFB84" s="94"/>
      <c r="BFC84" s="94"/>
      <c r="BFD84" s="94"/>
      <c r="BFE84" s="94"/>
      <c r="BFF84" s="94"/>
      <c r="BFG84" s="94"/>
      <c r="BFH84" s="94"/>
      <c r="BFI84" s="94"/>
      <c r="BFJ84" s="94"/>
      <c r="BFK84" s="94"/>
      <c r="BFL84" s="94"/>
      <c r="BFM84" s="94"/>
      <c r="BFN84" s="94"/>
      <c r="BFO84" s="94"/>
      <c r="BFP84" s="94"/>
      <c r="BFQ84" s="94"/>
      <c r="BFR84" s="94"/>
      <c r="BFS84" s="94"/>
      <c r="BFT84" s="94"/>
      <c r="BFU84" s="94"/>
      <c r="BFV84" s="94"/>
      <c r="BFW84" s="94"/>
      <c r="BFX84" s="94"/>
      <c r="BFY84" s="94"/>
      <c r="BFZ84" s="94"/>
      <c r="BGA84" s="94"/>
      <c r="BGB84" s="94"/>
      <c r="BGC84" s="94"/>
      <c r="BGD84" s="94"/>
      <c r="BGE84" s="94"/>
      <c r="BGF84" s="94"/>
      <c r="BGG84" s="94"/>
      <c r="BGH84" s="94"/>
      <c r="BGI84" s="94"/>
      <c r="BGJ84" s="94"/>
      <c r="BGK84" s="94"/>
      <c r="BGL84" s="94"/>
      <c r="BGM84" s="94"/>
      <c r="BGN84" s="94"/>
      <c r="BGO84" s="94"/>
      <c r="BGP84" s="94"/>
      <c r="BGQ84" s="94"/>
      <c r="BGR84" s="94"/>
      <c r="BGS84" s="94"/>
      <c r="BGT84" s="94"/>
      <c r="BGU84" s="94"/>
      <c r="BGV84" s="94"/>
      <c r="BGW84" s="94"/>
      <c r="BGX84" s="94"/>
      <c r="BGY84" s="94"/>
      <c r="BGZ84" s="94"/>
      <c r="BHA84" s="94"/>
      <c r="BHB84" s="94"/>
      <c r="BHC84" s="94"/>
      <c r="BHD84" s="94"/>
      <c r="BHE84" s="94"/>
      <c r="BHF84" s="94"/>
      <c r="BHG84" s="94"/>
      <c r="BHH84" s="94"/>
      <c r="BHI84" s="94"/>
      <c r="BHJ84" s="94"/>
      <c r="BHK84" s="94"/>
      <c r="BHL84" s="94"/>
      <c r="BHM84" s="94"/>
      <c r="BHN84" s="94"/>
      <c r="BHO84" s="94"/>
      <c r="BHP84" s="94"/>
      <c r="BHQ84" s="94"/>
      <c r="BHR84" s="94"/>
      <c r="BHS84" s="94"/>
      <c r="BHT84" s="94"/>
      <c r="BHU84" s="94"/>
      <c r="BHV84" s="94"/>
      <c r="BHW84" s="94"/>
      <c r="BHX84" s="94"/>
      <c r="BHY84" s="94"/>
      <c r="BHZ84" s="94"/>
      <c r="BIA84" s="94"/>
      <c r="BIB84" s="94"/>
      <c r="BIC84" s="94"/>
      <c r="BID84" s="94"/>
      <c r="BIE84" s="94"/>
      <c r="BIF84" s="94"/>
      <c r="BIG84" s="94"/>
      <c r="BIH84" s="94"/>
      <c r="BII84" s="94"/>
      <c r="BIJ84" s="94"/>
      <c r="BIK84" s="94"/>
      <c r="BIL84" s="94"/>
      <c r="BIM84" s="94"/>
      <c r="BIN84" s="94"/>
      <c r="BIO84" s="94"/>
      <c r="BIP84" s="94"/>
      <c r="BIQ84" s="94"/>
      <c r="BIR84" s="94"/>
      <c r="BIS84" s="94"/>
      <c r="BIT84" s="94"/>
      <c r="BIU84" s="94"/>
      <c r="BIV84" s="94"/>
      <c r="BIW84" s="94"/>
      <c r="BIX84" s="94"/>
      <c r="BIY84" s="94"/>
      <c r="BIZ84" s="94"/>
      <c r="BJA84" s="94"/>
      <c r="BJB84" s="94"/>
      <c r="BJC84" s="94"/>
      <c r="BJD84" s="94"/>
      <c r="BJE84" s="94"/>
      <c r="BJF84" s="94"/>
      <c r="BJG84" s="94"/>
      <c r="BJH84" s="94"/>
      <c r="BJI84" s="94"/>
      <c r="BJJ84" s="94"/>
      <c r="BJK84" s="94"/>
      <c r="BJL84" s="94"/>
      <c r="BJM84" s="94"/>
      <c r="BJN84" s="94"/>
      <c r="BJO84" s="94"/>
      <c r="BJP84" s="94"/>
      <c r="BJQ84" s="94"/>
      <c r="BJR84" s="94"/>
      <c r="BJS84" s="94"/>
      <c r="BJT84" s="94"/>
      <c r="BJU84" s="94"/>
      <c r="BJV84" s="94"/>
      <c r="BJW84" s="94"/>
      <c r="BJX84" s="94"/>
      <c r="BJY84" s="94"/>
      <c r="BJZ84" s="94"/>
      <c r="BKA84" s="94"/>
      <c r="BKB84" s="94"/>
      <c r="BKC84" s="94"/>
      <c r="BKD84" s="94"/>
      <c r="BKE84" s="94"/>
      <c r="BKF84" s="94"/>
      <c r="BKG84" s="94"/>
      <c r="BKH84" s="94"/>
      <c r="BKI84" s="94"/>
      <c r="BKJ84" s="94"/>
      <c r="BKK84" s="94"/>
      <c r="BKL84" s="94"/>
      <c r="BKM84" s="94"/>
      <c r="BKN84" s="94"/>
      <c r="BKO84" s="94"/>
      <c r="BKP84" s="94"/>
      <c r="BKQ84" s="94"/>
      <c r="BKR84" s="94"/>
      <c r="BKS84" s="94"/>
      <c r="BKT84" s="94"/>
      <c r="BKU84" s="94"/>
      <c r="BKV84" s="94"/>
      <c r="BKW84" s="94"/>
      <c r="BKX84" s="94"/>
      <c r="BKY84" s="94"/>
      <c r="BKZ84" s="94"/>
      <c r="BLA84" s="94"/>
      <c r="BLB84" s="94"/>
      <c r="BLC84" s="94"/>
      <c r="BLD84" s="94"/>
      <c r="BLE84" s="94"/>
      <c r="BLF84" s="94"/>
      <c r="BLG84" s="94"/>
      <c r="BLH84" s="94"/>
      <c r="BLI84" s="94"/>
      <c r="BLJ84" s="94"/>
      <c r="BLK84" s="94"/>
      <c r="BLL84" s="94"/>
      <c r="BLM84" s="94"/>
      <c r="BLN84" s="94"/>
      <c r="BLO84" s="94"/>
      <c r="BLP84" s="94"/>
      <c r="BLQ84" s="94"/>
      <c r="BLR84" s="94"/>
      <c r="BLS84" s="94"/>
      <c r="BLT84" s="94"/>
      <c r="BLU84" s="94"/>
      <c r="BLV84" s="94"/>
      <c r="BLW84" s="94"/>
      <c r="BLX84" s="94"/>
      <c r="BLY84" s="94"/>
      <c r="BLZ84" s="94"/>
      <c r="BMA84" s="94"/>
      <c r="BMB84" s="94"/>
      <c r="BMC84" s="94"/>
      <c r="BMD84" s="94"/>
      <c r="BME84" s="94"/>
      <c r="BMF84" s="94"/>
      <c r="BMG84" s="94"/>
      <c r="BMH84" s="94"/>
      <c r="BMI84" s="94"/>
      <c r="BMJ84" s="94"/>
      <c r="BMK84" s="94"/>
      <c r="BML84" s="94"/>
      <c r="BMM84" s="94"/>
      <c r="BMN84" s="94"/>
      <c r="BMO84" s="94"/>
      <c r="BMP84" s="94"/>
      <c r="BMQ84" s="94"/>
      <c r="BMR84" s="94"/>
      <c r="BMS84" s="94"/>
      <c r="BMT84" s="94"/>
      <c r="BMU84" s="94"/>
      <c r="BMV84" s="94"/>
      <c r="BMW84" s="94"/>
      <c r="BMX84" s="94"/>
      <c r="BMY84" s="94"/>
      <c r="BMZ84" s="94"/>
      <c r="BNA84" s="94"/>
      <c r="BNB84" s="94"/>
      <c r="BNC84" s="94"/>
      <c r="BND84" s="94"/>
      <c r="BNE84" s="94"/>
      <c r="BNF84" s="94"/>
      <c r="BNG84" s="94"/>
      <c r="BNH84" s="94"/>
      <c r="BNI84" s="94"/>
      <c r="BNJ84" s="94"/>
      <c r="BNK84" s="94"/>
      <c r="BNL84" s="94"/>
      <c r="BNM84" s="94"/>
      <c r="BNN84" s="94"/>
      <c r="BNO84" s="94"/>
      <c r="BNP84" s="94"/>
      <c r="BNQ84" s="94"/>
      <c r="BNR84" s="94"/>
      <c r="BNS84" s="94"/>
      <c r="BNT84" s="94"/>
      <c r="BNU84" s="94"/>
      <c r="BNV84" s="94"/>
      <c r="BNW84" s="94"/>
      <c r="BNX84" s="94"/>
      <c r="BNY84" s="94"/>
      <c r="BNZ84" s="94"/>
      <c r="BOA84" s="94"/>
      <c r="BOB84" s="94"/>
      <c r="BOC84" s="94"/>
      <c r="BOD84" s="94"/>
      <c r="BOE84" s="94"/>
      <c r="BOF84" s="94"/>
      <c r="BOG84" s="94"/>
      <c r="BOH84" s="94"/>
      <c r="BOI84" s="94"/>
      <c r="BOJ84" s="94"/>
      <c r="BOK84" s="94"/>
      <c r="BOL84" s="94"/>
      <c r="BOM84" s="94"/>
      <c r="BON84" s="94"/>
      <c r="BOO84" s="94"/>
      <c r="BOP84" s="94"/>
      <c r="BOQ84" s="94"/>
      <c r="BOR84" s="94"/>
      <c r="BOS84" s="94"/>
      <c r="BOT84" s="94"/>
      <c r="BOU84" s="94"/>
      <c r="BOV84" s="94"/>
      <c r="BOW84" s="94"/>
      <c r="BOX84" s="94"/>
      <c r="BOY84" s="94"/>
      <c r="BOZ84" s="94"/>
      <c r="BPA84" s="94"/>
      <c r="BPB84" s="94"/>
      <c r="BPC84" s="94"/>
      <c r="BPD84" s="94"/>
      <c r="BPE84" s="94"/>
      <c r="BPF84" s="94"/>
      <c r="BPG84" s="94"/>
      <c r="BPH84" s="94"/>
      <c r="BPI84" s="94"/>
      <c r="BPJ84" s="94"/>
      <c r="BPK84" s="94"/>
      <c r="BPL84" s="94"/>
      <c r="BPM84" s="94"/>
      <c r="BPN84" s="94"/>
      <c r="BPO84" s="94"/>
      <c r="BPP84" s="94"/>
      <c r="BPQ84" s="94"/>
      <c r="BPR84" s="94"/>
      <c r="BPS84" s="94"/>
      <c r="BPT84" s="94"/>
      <c r="BPU84" s="94"/>
      <c r="BPV84" s="94"/>
      <c r="BPW84" s="94"/>
      <c r="BPX84" s="94"/>
      <c r="BPY84" s="94"/>
      <c r="BPZ84" s="94"/>
      <c r="BQA84" s="94"/>
      <c r="BQB84" s="94"/>
      <c r="BQC84" s="94"/>
      <c r="BQD84" s="94"/>
      <c r="BQE84" s="94"/>
      <c r="BQF84" s="94"/>
      <c r="BQG84" s="94"/>
      <c r="BQH84" s="94"/>
      <c r="BQI84" s="94"/>
      <c r="BQJ84" s="94"/>
      <c r="BQK84" s="94"/>
      <c r="BQL84" s="94"/>
      <c r="BQM84" s="94"/>
      <c r="BQN84" s="94"/>
      <c r="BQO84" s="94"/>
      <c r="BQP84" s="94"/>
      <c r="BQQ84" s="94"/>
      <c r="BQR84" s="94"/>
      <c r="BQS84" s="94"/>
      <c r="BQT84" s="94"/>
      <c r="BQU84" s="94"/>
      <c r="BQV84" s="94"/>
      <c r="BQW84" s="94"/>
      <c r="BQX84" s="94"/>
      <c r="BQY84" s="94"/>
      <c r="BQZ84" s="94"/>
      <c r="BRA84" s="94"/>
      <c r="BRB84" s="94"/>
      <c r="BRC84" s="94"/>
      <c r="BRD84" s="94"/>
      <c r="BRE84" s="94"/>
      <c r="BRF84" s="94"/>
      <c r="BRG84" s="94"/>
      <c r="BRH84" s="94"/>
      <c r="BRI84" s="94"/>
      <c r="BRJ84" s="94"/>
      <c r="BRK84" s="94"/>
      <c r="BRL84" s="94"/>
      <c r="BRM84" s="94"/>
      <c r="BRN84" s="94"/>
      <c r="BRO84" s="94"/>
      <c r="BRP84" s="94"/>
      <c r="BRQ84" s="94"/>
      <c r="BRR84" s="94"/>
      <c r="BRS84" s="94"/>
      <c r="BRT84" s="94"/>
      <c r="BRU84" s="94"/>
      <c r="BRV84" s="94"/>
      <c r="BRW84" s="94"/>
      <c r="BRX84" s="94"/>
      <c r="BRY84" s="94"/>
      <c r="BRZ84" s="94"/>
      <c r="BSA84" s="94"/>
      <c r="BSB84" s="94"/>
      <c r="BSC84" s="94"/>
      <c r="BSD84" s="94"/>
      <c r="BSE84" s="94"/>
      <c r="BSF84" s="94"/>
      <c r="BSG84" s="94"/>
      <c r="BSH84" s="94"/>
      <c r="BSI84" s="94"/>
      <c r="BSJ84" s="94"/>
      <c r="BSK84" s="94"/>
      <c r="BSL84" s="94"/>
      <c r="BSM84" s="94"/>
      <c r="BSN84" s="94"/>
      <c r="BSO84" s="94"/>
      <c r="BSP84" s="94"/>
      <c r="BSQ84" s="94"/>
      <c r="BSR84" s="94"/>
      <c r="BSS84" s="94"/>
      <c r="BST84" s="94"/>
      <c r="BSU84" s="94"/>
      <c r="BSV84" s="94"/>
      <c r="BSW84" s="94"/>
      <c r="BSX84" s="94"/>
      <c r="BSY84" s="94"/>
      <c r="BSZ84" s="94"/>
      <c r="BTA84" s="94"/>
      <c r="BTB84" s="94"/>
      <c r="BTC84" s="94"/>
      <c r="BTD84" s="94"/>
      <c r="BTE84" s="94"/>
      <c r="BTF84" s="94"/>
      <c r="BTG84" s="94"/>
      <c r="BTH84" s="94"/>
      <c r="BTI84" s="94"/>
      <c r="BTJ84" s="94"/>
      <c r="BTK84" s="94"/>
      <c r="BTL84" s="94"/>
      <c r="BTM84" s="94"/>
      <c r="BTN84" s="94"/>
      <c r="BTO84" s="94"/>
      <c r="BTP84" s="94"/>
      <c r="BTQ84" s="94"/>
      <c r="BTR84" s="94"/>
      <c r="BTS84" s="94"/>
      <c r="BTT84" s="94"/>
      <c r="BTU84" s="94"/>
      <c r="BTV84" s="94"/>
      <c r="BTW84" s="94"/>
      <c r="BTX84" s="94"/>
      <c r="BTY84" s="94"/>
      <c r="BTZ84" s="94"/>
      <c r="BUA84" s="94"/>
      <c r="BUB84" s="94"/>
      <c r="BUC84" s="94"/>
      <c r="BUD84" s="94"/>
      <c r="BUE84" s="94"/>
      <c r="BUF84" s="94"/>
      <c r="BUG84" s="94"/>
      <c r="BUH84" s="94"/>
      <c r="BUI84" s="94"/>
      <c r="BUJ84" s="94"/>
      <c r="BUK84" s="94"/>
      <c r="BUL84" s="94"/>
      <c r="BUM84" s="94"/>
      <c r="BUN84" s="94"/>
      <c r="BUO84" s="94"/>
      <c r="BUP84" s="94"/>
      <c r="BUQ84" s="94"/>
      <c r="BUR84" s="94"/>
      <c r="BUS84" s="94"/>
      <c r="BUT84" s="94"/>
      <c r="BUU84" s="94"/>
      <c r="BUV84" s="94"/>
      <c r="BUW84" s="94"/>
      <c r="BUX84" s="94"/>
      <c r="BUY84" s="94"/>
      <c r="BUZ84" s="94"/>
      <c r="BVA84" s="94"/>
      <c r="BVB84" s="94"/>
      <c r="BVC84" s="94"/>
      <c r="BVD84" s="94"/>
      <c r="BVE84" s="94"/>
      <c r="BVF84" s="94"/>
      <c r="BVG84" s="94"/>
      <c r="BVH84" s="94"/>
      <c r="BVI84" s="94"/>
      <c r="BVJ84" s="94"/>
      <c r="BVK84" s="94"/>
      <c r="BVL84" s="94"/>
      <c r="BVM84" s="94"/>
      <c r="BVN84" s="94"/>
      <c r="BVO84" s="94"/>
      <c r="BVP84" s="94"/>
      <c r="BVQ84" s="94"/>
      <c r="BVR84" s="94"/>
      <c r="BVS84" s="94"/>
      <c r="BVT84" s="94"/>
      <c r="BVU84" s="94"/>
      <c r="BVV84" s="94"/>
      <c r="BVW84" s="94"/>
      <c r="BVX84" s="94"/>
      <c r="BVY84" s="94"/>
      <c r="BVZ84" s="94"/>
      <c r="BWA84" s="94"/>
      <c r="BWB84" s="94"/>
      <c r="BWC84" s="94"/>
      <c r="BWD84" s="94"/>
      <c r="BWE84" s="94"/>
      <c r="BWF84" s="94"/>
      <c r="BWG84" s="94"/>
      <c r="BWH84" s="94"/>
      <c r="BWI84" s="94"/>
      <c r="BWJ84" s="94"/>
      <c r="BWK84" s="94"/>
      <c r="BWL84" s="94"/>
      <c r="BWM84" s="94"/>
      <c r="BWN84" s="94"/>
      <c r="BWO84" s="94"/>
      <c r="BWP84" s="94"/>
      <c r="BWQ84" s="94"/>
      <c r="BWR84" s="94"/>
      <c r="BWS84" s="94"/>
      <c r="BWT84" s="94"/>
      <c r="BWU84" s="94"/>
      <c r="BWV84" s="94"/>
      <c r="BWW84" s="94"/>
      <c r="BWX84" s="94"/>
      <c r="BWY84" s="94"/>
      <c r="BWZ84" s="94"/>
      <c r="BXA84" s="94"/>
      <c r="BXB84" s="94"/>
      <c r="BXC84" s="94"/>
      <c r="BXD84" s="94"/>
      <c r="BXE84" s="94"/>
      <c r="BXF84" s="94"/>
      <c r="BXG84" s="94"/>
      <c r="BXH84" s="94"/>
      <c r="BXI84" s="94"/>
      <c r="BXJ84" s="94"/>
      <c r="BXK84" s="94"/>
      <c r="BXL84" s="94"/>
      <c r="BXM84" s="94"/>
      <c r="BXN84" s="94"/>
      <c r="BXO84" s="94"/>
      <c r="BXP84" s="94"/>
      <c r="BXQ84" s="94"/>
      <c r="BXR84" s="94"/>
      <c r="BXS84" s="94"/>
      <c r="BXT84" s="94"/>
      <c r="BXU84" s="94"/>
      <c r="BXV84" s="94"/>
      <c r="BXW84" s="94"/>
      <c r="BXX84" s="94"/>
      <c r="BXY84" s="94"/>
      <c r="BXZ84" s="94"/>
      <c r="BYA84" s="94"/>
      <c r="BYB84" s="94"/>
      <c r="BYC84" s="94"/>
      <c r="BYD84" s="94"/>
      <c r="BYE84" s="94"/>
      <c r="BYF84" s="94"/>
      <c r="BYG84" s="94"/>
      <c r="BYH84" s="94"/>
      <c r="BYI84" s="94"/>
      <c r="BYJ84" s="94"/>
      <c r="BYK84" s="94"/>
      <c r="BYL84" s="94"/>
      <c r="BYM84" s="94"/>
      <c r="BYN84" s="94"/>
      <c r="BYO84" s="94"/>
      <c r="BYP84" s="94"/>
      <c r="BYQ84" s="94"/>
      <c r="BYR84" s="94"/>
      <c r="BYS84" s="94"/>
      <c r="BYT84" s="94"/>
      <c r="BYU84" s="94"/>
      <c r="BYV84" s="94"/>
      <c r="BYW84" s="94"/>
      <c r="BYX84" s="94"/>
      <c r="BYY84" s="94"/>
      <c r="BYZ84" s="94"/>
      <c r="BZA84" s="94"/>
      <c r="BZB84" s="94"/>
      <c r="BZC84" s="94"/>
      <c r="BZD84" s="94"/>
      <c r="BZE84" s="94"/>
      <c r="BZF84" s="94"/>
      <c r="BZG84" s="94"/>
      <c r="BZH84" s="94"/>
      <c r="BZI84" s="94"/>
      <c r="BZJ84" s="94"/>
      <c r="BZK84" s="94"/>
      <c r="BZL84" s="94"/>
      <c r="BZM84" s="94"/>
      <c r="BZN84" s="94"/>
      <c r="BZO84" s="94"/>
      <c r="BZP84" s="94"/>
      <c r="BZQ84" s="94"/>
      <c r="BZR84" s="94"/>
      <c r="BZS84" s="94"/>
      <c r="BZT84" s="94"/>
      <c r="BZU84" s="94"/>
      <c r="BZV84" s="94"/>
      <c r="BZW84" s="94"/>
      <c r="BZX84" s="94"/>
      <c r="BZY84" s="94"/>
      <c r="BZZ84" s="94"/>
      <c r="CAA84" s="94"/>
      <c r="CAB84" s="94"/>
      <c r="CAC84" s="94"/>
      <c r="CAD84" s="94"/>
      <c r="CAE84" s="94"/>
      <c r="CAF84" s="94"/>
      <c r="CAG84" s="94"/>
      <c r="CAH84" s="94"/>
      <c r="CAI84" s="94"/>
      <c r="CAJ84" s="94"/>
      <c r="CAK84" s="94"/>
      <c r="CAL84" s="94"/>
      <c r="CAM84" s="94"/>
      <c r="CAN84" s="94"/>
      <c r="CAO84" s="94"/>
      <c r="CAP84" s="94"/>
      <c r="CAQ84" s="94"/>
      <c r="CAR84" s="94"/>
      <c r="CAS84" s="94"/>
      <c r="CAT84" s="94"/>
      <c r="CAU84" s="94"/>
      <c r="CAV84" s="94"/>
      <c r="CAW84" s="94"/>
      <c r="CAX84" s="94"/>
      <c r="CAY84" s="94"/>
      <c r="CAZ84" s="94"/>
      <c r="CBA84" s="94"/>
      <c r="CBB84" s="94"/>
      <c r="CBC84" s="94"/>
      <c r="CBD84" s="94"/>
      <c r="CBE84" s="94"/>
      <c r="CBF84" s="94"/>
      <c r="CBG84" s="94"/>
      <c r="CBH84" s="94"/>
      <c r="CBI84" s="94"/>
      <c r="CBJ84" s="94"/>
      <c r="CBK84" s="94"/>
      <c r="CBL84" s="94"/>
      <c r="CBM84" s="94"/>
      <c r="CBN84" s="94"/>
      <c r="CBO84" s="94"/>
      <c r="CBP84" s="94"/>
      <c r="CBQ84" s="94"/>
      <c r="CBR84" s="94"/>
      <c r="CBS84" s="94"/>
      <c r="CBT84" s="94"/>
      <c r="CBU84" s="94"/>
      <c r="CBV84" s="94"/>
      <c r="CBW84" s="94"/>
      <c r="CBX84" s="94"/>
      <c r="CBY84" s="94"/>
      <c r="CBZ84" s="94"/>
      <c r="CCA84" s="94"/>
      <c r="CCB84" s="94"/>
      <c r="CCC84" s="94"/>
      <c r="CCD84" s="94"/>
      <c r="CCE84" s="94"/>
      <c r="CCF84" s="94"/>
      <c r="CCG84" s="94"/>
      <c r="CCH84" s="94"/>
      <c r="CCI84" s="94"/>
      <c r="CCJ84" s="94"/>
      <c r="CCK84" s="94"/>
      <c r="CCL84" s="94"/>
      <c r="CCM84" s="94"/>
      <c r="CCN84" s="94"/>
      <c r="CCO84" s="94"/>
      <c r="CCP84" s="94"/>
      <c r="CCQ84" s="94"/>
      <c r="CCR84" s="94"/>
      <c r="CCS84" s="94"/>
      <c r="CCT84" s="94"/>
      <c r="CCU84" s="94"/>
      <c r="CCV84" s="94"/>
      <c r="CCW84" s="94"/>
      <c r="CCX84" s="94"/>
      <c r="CCY84" s="94"/>
      <c r="CCZ84" s="94"/>
      <c r="CDA84" s="94"/>
      <c r="CDB84" s="94"/>
      <c r="CDC84" s="94"/>
      <c r="CDD84" s="94"/>
      <c r="CDE84" s="94"/>
      <c r="CDF84" s="94"/>
      <c r="CDG84" s="94"/>
      <c r="CDH84" s="94"/>
      <c r="CDI84" s="94"/>
      <c r="CDJ84" s="94"/>
      <c r="CDK84" s="94"/>
      <c r="CDL84" s="94"/>
      <c r="CDM84" s="94"/>
      <c r="CDN84" s="94"/>
      <c r="CDO84" s="94"/>
      <c r="CDP84" s="94"/>
      <c r="CDQ84" s="94"/>
      <c r="CDR84" s="94"/>
      <c r="CDS84" s="94"/>
      <c r="CDT84" s="94"/>
      <c r="CDU84" s="94"/>
      <c r="CDV84" s="94"/>
      <c r="CDW84" s="94"/>
      <c r="CDX84" s="94"/>
      <c r="CDY84" s="94"/>
      <c r="CDZ84" s="94"/>
      <c r="CEA84" s="94"/>
      <c r="CEB84" s="94"/>
      <c r="CEC84" s="94"/>
      <c r="CED84" s="94"/>
      <c r="CEE84" s="94"/>
      <c r="CEF84" s="94"/>
      <c r="CEG84" s="94"/>
      <c r="CEH84" s="94"/>
      <c r="CEI84" s="94"/>
      <c r="CEJ84" s="94"/>
      <c r="CEK84" s="94"/>
      <c r="CEL84" s="94"/>
      <c r="CEM84" s="94"/>
      <c r="CEN84" s="94"/>
      <c r="CEO84" s="94"/>
      <c r="CEP84" s="94"/>
      <c r="CEQ84" s="94"/>
      <c r="CER84" s="94"/>
      <c r="CES84" s="94"/>
      <c r="CET84" s="94"/>
      <c r="CEU84" s="94"/>
      <c r="CEV84" s="94"/>
      <c r="CEW84" s="94"/>
      <c r="CEX84" s="94"/>
      <c r="CEY84" s="94"/>
      <c r="CEZ84" s="94"/>
      <c r="CFA84" s="94"/>
      <c r="CFB84" s="94"/>
      <c r="CFC84" s="94"/>
      <c r="CFD84" s="94"/>
      <c r="CFE84" s="94"/>
      <c r="CFF84" s="94"/>
      <c r="CFG84" s="94"/>
      <c r="CFH84" s="94"/>
      <c r="CFI84" s="94"/>
      <c r="CFJ84" s="94"/>
      <c r="CFK84" s="94"/>
      <c r="CFL84" s="94"/>
      <c r="CFM84" s="94"/>
      <c r="CFN84" s="94"/>
      <c r="CFO84" s="94"/>
      <c r="CFP84" s="94"/>
      <c r="CFQ84" s="94"/>
      <c r="CFR84" s="94"/>
      <c r="CFS84" s="94"/>
      <c r="CFT84" s="94"/>
      <c r="CFU84" s="94"/>
      <c r="CFV84" s="94"/>
      <c r="CFW84" s="94"/>
      <c r="CFX84" s="94"/>
      <c r="CFY84" s="94"/>
      <c r="CFZ84" s="94"/>
      <c r="CGA84" s="94"/>
      <c r="CGB84" s="94"/>
      <c r="CGC84" s="94"/>
      <c r="CGD84" s="94"/>
      <c r="CGE84" s="94"/>
      <c r="CGF84" s="94"/>
      <c r="CGG84" s="94"/>
      <c r="CGH84" s="94"/>
      <c r="CGI84" s="94"/>
      <c r="CGJ84" s="94"/>
      <c r="CGK84" s="94"/>
      <c r="CGL84" s="94"/>
      <c r="CGM84" s="94"/>
      <c r="CGN84" s="94"/>
      <c r="CGO84" s="94"/>
      <c r="CGP84" s="94"/>
      <c r="CGQ84" s="94"/>
      <c r="CGR84" s="94"/>
      <c r="CGS84" s="94"/>
      <c r="CGT84" s="94"/>
      <c r="CGU84" s="94"/>
      <c r="CGV84" s="94"/>
      <c r="CGW84" s="94"/>
      <c r="CGX84" s="94"/>
      <c r="CGY84" s="94"/>
      <c r="CGZ84" s="94"/>
      <c r="CHA84" s="94"/>
      <c r="CHB84" s="94"/>
      <c r="CHC84" s="94"/>
      <c r="CHD84" s="94"/>
      <c r="CHE84" s="94"/>
      <c r="CHF84" s="94"/>
      <c r="CHG84" s="94"/>
      <c r="CHH84" s="94"/>
      <c r="CHI84" s="94"/>
      <c r="CHJ84" s="94"/>
      <c r="CHK84" s="94"/>
      <c r="CHL84" s="94"/>
      <c r="CHM84" s="94"/>
      <c r="CHN84" s="94"/>
      <c r="CHO84" s="94"/>
      <c r="CHP84" s="94"/>
      <c r="CHQ84" s="94"/>
      <c r="CHR84" s="94"/>
      <c r="CHS84" s="94"/>
      <c r="CHT84" s="94"/>
      <c r="CHU84" s="94"/>
      <c r="CHV84" s="94"/>
      <c r="CHW84" s="94"/>
      <c r="CHX84" s="94"/>
      <c r="CHY84" s="94"/>
      <c r="CHZ84" s="94"/>
      <c r="CIA84" s="94"/>
      <c r="CIB84" s="94"/>
      <c r="CIC84" s="94"/>
      <c r="CID84" s="94"/>
      <c r="CIE84" s="94"/>
      <c r="CIF84" s="94"/>
      <c r="CIG84" s="94"/>
      <c r="CIH84" s="94"/>
      <c r="CII84" s="94"/>
      <c r="CIJ84" s="94"/>
      <c r="CIK84" s="94"/>
      <c r="CIL84" s="94"/>
      <c r="CIM84" s="94"/>
      <c r="CIN84" s="94"/>
      <c r="CIO84" s="94"/>
      <c r="CIP84" s="94"/>
      <c r="CIQ84" s="94"/>
      <c r="CIR84" s="94"/>
      <c r="CIS84" s="94"/>
      <c r="CIT84" s="94"/>
      <c r="CIU84" s="94"/>
      <c r="CIV84" s="94"/>
      <c r="CIW84" s="94"/>
      <c r="CIX84" s="94"/>
      <c r="CIY84" s="94"/>
      <c r="CIZ84" s="94"/>
      <c r="CJA84" s="94"/>
      <c r="CJB84" s="94"/>
      <c r="CJC84" s="94"/>
      <c r="CJD84" s="94"/>
      <c r="CJE84" s="94"/>
      <c r="CJF84" s="94"/>
      <c r="CJG84" s="94"/>
      <c r="CJH84" s="94"/>
      <c r="CJI84" s="94"/>
      <c r="CJJ84" s="94"/>
      <c r="CJK84" s="94"/>
      <c r="CJL84" s="94"/>
      <c r="CJM84" s="94"/>
      <c r="CJN84" s="94"/>
      <c r="CJO84" s="94"/>
      <c r="CJP84" s="94"/>
      <c r="CJQ84" s="94"/>
      <c r="CJR84" s="94"/>
      <c r="CJS84" s="94"/>
      <c r="CJT84" s="94"/>
      <c r="CJU84" s="94"/>
      <c r="CJV84" s="94"/>
      <c r="CJW84" s="94"/>
      <c r="CJX84" s="94"/>
      <c r="CJY84" s="94"/>
      <c r="CJZ84" s="94"/>
      <c r="CKA84" s="94"/>
      <c r="CKB84" s="94"/>
      <c r="CKC84" s="94"/>
      <c r="CKD84" s="94"/>
      <c r="CKE84" s="94"/>
      <c r="CKF84" s="94"/>
      <c r="CKG84" s="94"/>
      <c r="CKH84" s="94"/>
      <c r="CKI84" s="94"/>
      <c r="CKJ84" s="94"/>
      <c r="CKK84" s="94"/>
      <c r="CKL84" s="94"/>
      <c r="CKM84" s="94"/>
      <c r="CKN84" s="94"/>
      <c r="CKO84" s="94"/>
      <c r="CKP84" s="94"/>
      <c r="CKQ84" s="94"/>
      <c r="CKR84" s="94"/>
      <c r="CKS84" s="94"/>
      <c r="CKT84" s="94"/>
      <c r="CKU84" s="94"/>
      <c r="CKV84" s="94"/>
      <c r="CKW84" s="94"/>
      <c r="CKX84" s="94"/>
      <c r="CKY84" s="94"/>
      <c r="CKZ84" s="94"/>
      <c r="CLA84" s="94"/>
      <c r="CLB84" s="94"/>
      <c r="CLC84" s="94"/>
      <c r="CLD84" s="94"/>
      <c r="CLE84" s="94"/>
      <c r="CLF84" s="94"/>
      <c r="CLG84" s="94"/>
      <c r="CLH84" s="94"/>
      <c r="CLI84" s="94"/>
      <c r="CLJ84" s="94"/>
      <c r="CLK84" s="94"/>
      <c r="CLL84" s="94"/>
      <c r="CLM84" s="94"/>
      <c r="CLN84" s="94"/>
      <c r="CLO84" s="94"/>
      <c r="CLP84" s="94"/>
      <c r="CLQ84" s="94"/>
      <c r="CLR84" s="94"/>
      <c r="CLS84" s="94"/>
      <c r="CLT84" s="94"/>
      <c r="CLU84" s="94"/>
      <c r="CLV84" s="94"/>
      <c r="CLW84" s="94"/>
      <c r="CLX84" s="94"/>
      <c r="CLY84" s="94"/>
      <c r="CLZ84" s="94"/>
      <c r="CMA84" s="94"/>
      <c r="CMB84" s="94"/>
      <c r="CMC84" s="94"/>
      <c r="CMD84" s="94"/>
      <c r="CME84" s="94"/>
      <c r="CMF84" s="94"/>
      <c r="CMG84" s="94"/>
      <c r="CMH84" s="94"/>
      <c r="CMI84" s="94"/>
      <c r="CMJ84" s="94"/>
      <c r="CMK84" s="94"/>
      <c r="CML84" s="94"/>
      <c r="CMM84" s="94"/>
      <c r="CMN84" s="94"/>
      <c r="CMO84" s="94"/>
      <c r="CMP84" s="94"/>
      <c r="CMQ84" s="94"/>
      <c r="CMR84" s="94"/>
      <c r="CMS84" s="94"/>
      <c r="CMT84" s="94"/>
      <c r="CMU84" s="94"/>
      <c r="CMV84" s="94"/>
      <c r="CMW84" s="94"/>
      <c r="CMX84" s="94"/>
      <c r="CMY84" s="94"/>
      <c r="CMZ84" s="94"/>
      <c r="CNA84" s="94"/>
      <c r="CNB84" s="94"/>
      <c r="CNC84" s="94"/>
      <c r="CND84" s="94"/>
      <c r="CNE84" s="94"/>
      <c r="CNF84" s="94"/>
      <c r="CNG84" s="94"/>
      <c r="CNH84" s="94"/>
      <c r="CNI84" s="94"/>
      <c r="CNJ84" s="94"/>
      <c r="CNK84" s="94"/>
      <c r="CNL84" s="94"/>
      <c r="CNM84" s="94"/>
      <c r="CNN84" s="94"/>
      <c r="CNO84" s="94"/>
      <c r="CNP84" s="94"/>
      <c r="CNQ84" s="94"/>
      <c r="CNR84" s="94"/>
      <c r="CNS84" s="94"/>
      <c r="CNT84" s="94"/>
      <c r="CNU84" s="94"/>
      <c r="CNV84" s="94"/>
      <c r="CNW84" s="94"/>
      <c r="CNX84" s="94"/>
      <c r="CNY84" s="94"/>
      <c r="CNZ84" s="94"/>
      <c r="COA84" s="94"/>
      <c r="COB84" s="94"/>
      <c r="COC84" s="94"/>
      <c r="COD84" s="94"/>
      <c r="COE84" s="94"/>
      <c r="COF84" s="94"/>
      <c r="COG84" s="94"/>
      <c r="COH84" s="94"/>
      <c r="COI84" s="94"/>
      <c r="COJ84" s="94"/>
      <c r="COK84" s="94"/>
      <c r="COL84" s="94"/>
      <c r="COM84" s="94"/>
      <c r="CON84" s="94"/>
      <c r="COO84" s="94"/>
      <c r="COP84" s="94"/>
      <c r="COQ84" s="94"/>
      <c r="COR84" s="94"/>
      <c r="COS84" s="94"/>
      <c r="COT84" s="94"/>
      <c r="COU84" s="94"/>
      <c r="COV84" s="94"/>
      <c r="COW84" s="94"/>
      <c r="COX84" s="94"/>
      <c r="COY84" s="94"/>
      <c r="COZ84" s="94"/>
      <c r="CPA84" s="94"/>
      <c r="CPB84" s="94"/>
      <c r="CPC84" s="94"/>
      <c r="CPD84" s="94"/>
      <c r="CPE84" s="94"/>
      <c r="CPF84" s="94"/>
      <c r="CPG84" s="94"/>
      <c r="CPH84" s="94"/>
      <c r="CPI84" s="94"/>
      <c r="CPJ84" s="94"/>
      <c r="CPK84" s="94"/>
      <c r="CPL84" s="94"/>
      <c r="CPM84" s="94"/>
      <c r="CPN84" s="94"/>
      <c r="CPO84" s="94"/>
      <c r="CPP84" s="94"/>
      <c r="CPQ84" s="94"/>
      <c r="CPR84" s="94"/>
      <c r="CPS84" s="94"/>
      <c r="CPT84" s="94"/>
      <c r="CPU84" s="94"/>
      <c r="CPV84" s="94"/>
      <c r="CPW84" s="94"/>
      <c r="CPX84" s="94"/>
      <c r="CPY84" s="94"/>
      <c r="CPZ84" s="94"/>
      <c r="CQA84" s="94"/>
      <c r="CQB84" s="94"/>
      <c r="CQC84" s="94"/>
      <c r="CQD84" s="94"/>
      <c r="CQE84" s="94"/>
      <c r="CQF84" s="94"/>
      <c r="CQG84" s="94"/>
      <c r="CQH84" s="94"/>
      <c r="CQI84" s="94"/>
      <c r="CQJ84" s="94"/>
      <c r="CQK84" s="94"/>
      <c r="CQL84" s="94"/>
      <c r="CQM84" s="94"/>
      <c r="CQN84" s="94"/>
      <c r="CQO84" s="94"/>
      <c r="CQP84" s="94"/>
      <c r="CQQ84" s="94"/>
      <c r="CQR84" s="94"/>
      <c r="CQS84" s="94"/>
      <c r="CQT84" s="94"/>
      <c r="CQU84" s="94"/>
      <c r="CQV84" s="94"/>
      <c r="CQW84" s="94"/>
      <c r="CQX84" s="94"/>
      <c r="CQY84" s="94"/>
      <c r="CQZ84" s="94"/>
      <c r="CRA84" s="94"/>
      <c r="CRB84" s="94"/>
      <c r="CRC84" s="94"/>
      <c r="CRD84" s="94"/>
      <c r="CRE84" s="94"/>
      <c r="CRF84" s="94"/>
      <c r="CRG84" s="94"/>
      <c r="CRH84" s="94"/>
      <c r="CRI84" s="94"/>
      <c r="CRJ84" s="94"/>
      <c r="CRK84" s="94"/>
      <c r="CRL84" s="94"/>
      <c r="CRM84" s="94"/>
      <c r="CRN84" s="94"/>
      <c r="CRO84" s="94"/>
      <c r="CRP84" s="94"/>
      <c r="CRQ84" s="94"/>
      <c r="CRR84" s="94"/>
      <c r="CRS84" s="94"/>
      <c r="CRT84" s="94"/>
      <c r="CRU84" s="94"/>
      <c r="CRV84" s="94"/>
      <c r="CRW84" s="94"/>
      <c r="CRX84" s="94"/>
      <c r="CRY84" s="94"/>
      <c r="CRZ84" s="94"/>
      <c r="CSA84" s="94"/>
      <c r="CSB84" s="94"/>
      <c r="CSC84" s="94"/>
      <c r="CSD84" s="94"/>
      <c r="CSE84" s="94"/>
      <c r="CSF84" s="94"/>
      <c r="CSG84" s="94"/>
      <c r="CSH84" s="94"/>
      <c r="CSI84" s="94"/>
      <c r="CSJ84" s="94"/>
      <c r="CSK84" s="94"/>
      <c r="CSL84" s="94"/>
      <c r="CSM84" s="94"/>
      <c r="CSN84" s="94"/>
      <c r="CSO84" s="94"/>
      <c r="CSP84" s="94"/>
      <c r="CSQ84" s="94"/>
      <c r="CSR84" s="94"/>
      <c r="CSS84" s="94"/>
      <c r="CST84" s="94"/>
      <c r="CSU84" s="94"/>
      <c r="CSV84" s="94"/>
      <c r="CSW84" s="94"/>
      <c r="CSX84" s="94"/>
      <c r="CSY84" s="94"/>
      <c r="CSZ84" s="94"/>
      <c r="CTA84" s="94"/>
      <c r="CTB84" s="94"/>
      <c r="CTC84" s="94"/>
      <c r="CTD84" s="94"/>
      <c r="CTE84" s="94"/>
      <c r="CTF84" s="94"/>
      <c r="CTG84" s="94"/>
      <c r="CTH84" s="94"/>
      <c r="CTI84" s="94"/>
      <c r="CTJ84" s="94"/>
      <c r="CTK84" s="94"/>
      <c r="CTL84" s="94"/>
      <c r="CTM84" s="94"/>
      <c r="CTN84" s="94"/>
      <c r="CTO84" s="94"/>
      <c r="CTP84" s="94"/>
      <c r="CTQ84" s="94"/>
      <c r="CTR84" s="94"/>
      <c r="CTS84" s="94"/>
      <c r="CTT84" s="94"/>
      <c r="CTU84" s="94"/>
      <c r="CTV84" s="94"/>
      <c r="CTW84" s="94"/>
      <c r="CTX84" s="94"/>
      <c r="CTY84" s="94"/>
      <c r="CTZ84" s="94"/>
      <c r="CUA84" s="94"/>
      <c r="CUB84" s="94"/>
      <c r="CUC84" s="94"/>
      <c r="CUD84" s="94"/>
      <c r="CUE84" s="94"/>
      <c r="CUF84" s="94"/>
      <c r="CUG84" s="94"/>
      <c r="CUH84" s="94"/>
      <c r="CUI84" s="94"/>
      <c r="CUJ84" s="94"/>
      <c r="CUK84" s="94"/>
      <c r="CUL84" s="94"/>
      <c r="CUM84" s="94"/>
      <c r="CUN84" s="94"/>
      <c r="CUO84" s="94"/>
      <c r="CUP84" s="94"/>
      <c r="CUQ84" s="94"/>
      <c r="CUR84" s="94"/>
      <c r="CUS84" s="94"/>
      <c r="CUT84" s="94"/>
      <c r="CUU84" s="94"/>
      <c r="CUV84" s="94"/>
      <c r="CUW84" s="94"/>
      <c r="CUX84" s="94"/>
      <c r="CUY84" s="94"/>
      <c r="CUZ84" s="94"/>
      <c r="CVA84" s="94"/>
      <c r="CVB84" s="94"/>
      <c r="CVC84" s="94"/>
      <c r="CVD84" s="94"/>
      <c r="CVE84" s="94"/>
      <c r="CVF84" s="94"/>
      <c r="CVG84" s="94"/>
      <c r="CVH84" s="94"/>
      <c r="CVI84" s="94"/>
      <c r="CVJ84" s="94"/>
      <c r="CVK84" s="94"/>
      <c r="CVL84" s="94"/>
      <c r="CVM84" s="94"/>
      <c r="CVN84" s="94"/>
      <c r="CVO84" s="94"/>
      <c r="CVP84" s="94"/>
      <c r="CVQ84" s="94"/>
      <c r="CVR84" s="94"/>
      <c r="CVS84" s="94"/>
      <c r="CVT84" s="94"/>
      <c r="CVU84" s="94"/>
      <c r="CVV84" s="94"/>
      <c r="CVW84" s="94"/>
      <c r="CVX84" s="94"/>
      <c r="CVY84" s="94"/>
      <c r="CVZ84" s="94"/>
      <c r="CWA84" s="94"/>
      <c r="CWB84" s="94"/>
      <c r="CWC84" s="94"/>
      <c r="CWD84" s="94"/>
      <c r="CWE84" s="94"/>
      <c r="CWF84" s="94"/>
      <c r="CWG84" s="94"/>
      <c r="CWH84" s="94"/>
      <c r="CWI84" s="94"/>
      <c r="CWJ84" s="94"/>
      <c r="CWK84" s="94"/>
      <c r="CWL84" s="94"/>
      <c r="CWM84" s="94"/>
      <c r="CWN84" s="94"/>
      <c r="CWO84" s="94"/>
      <c r="CWP84" s="94"/>
      <c r="CWQ84" s="94"/>
      <c r="CWR84" s="94"/>
      <c r="CWS84" s="94"/>
      <c r="CWT84" s="94"/>
      <c r="CWU84" s="94"/>
      <c r="CWV84" s="94"/>
      <c r="CWW84" s="94"/>
      <c r="CWX84" s="94"/>
      <c r="CWY84" s="94"/>
      <c r="CWZ84" s="94"/>
      <c r="CXA84" s="94"/>
      <c r="CXB84" s="94"/>
      <c r="CXC84" s="94"/>
      <c r="CXD84" s="94"/>
      <c r="CXE84" s="94"/>
      <c r="CXF84" s="94"/>
      <c r="CXG84" s="94"/>
      <c r="CXH84" s="94"/>
      <c r="CXI84" s="94"/>
      <c r="CXJ84" s="94"/>
      <c r="CXK84" s="94"/>
      <c r="CXL84" s="94"/>
      <c r="CXM84" s="94"/>
      <c r="CXN84" s="94"/>
      <c r="CXO84" s="94"/>
      <c r="CXP84" s="94"/>
      <c r="CXQ84" s="94"/>
      <c r="CXR84" s="94"/>
      <c r="CXS84" s="94"/>
      <c r="CXT84" s="94"/>
      <c r="CXU84" s="94"/>
      <c r="CXV84" s="94"/>
      <c r="CXW84" s="94"/>
      <c r="CXX84" s="94"/>
      <c r="CXY84" s="94"/>
      <c r="CXZ84" s="94"/>
      <c r="CYA84" s="94"/>
      <c r="CYB84" s="94"/>
      <c r="CYC84" s="94"/>
      <c r="CYD84" s="94"/>
      <c r="CYE84" s="94"/>
      <c r="CYF84" s="94"/>
      <c r="CYG84" s="94"/>
      <c r="CYH84" s="94"/>
      <c r="CYI84" s="94"/>
      <c r="CYJ84" s="94"/>
      <c r="CYK84" s="94"/>
      <c r="CYL84" s="94"/>
      <c r="CYM84" s="94"/>
      <c r="CYN84" s="94"/>
      <c r="CYO84" s="94"/>
      <c r="CYP84" s="94"/>
      <c r="CYQ84" s="94"/>
      <c r="CYR84" s="94"/>
      <c r="CYS84" s="94"/>
      <c r="CYT84" s="94"/>
      <c r="CYU84" s="94"/>
      <c r="CYV84" s="94"/>
      <c r="CYW84" s="94"/>
      <c r="CYX84" s="94"/>
      <c r="CYY84" s="94"/>
      <c r="CYZ84" s="94"/>
      <c r="CZA84" s="94"/>
      <c r="CZB84" s="94"/>
      <c r="CZC84" s="94"/>
      <c r="CZD84" s="94"/>
      <c r="CZE84" s="94"/>
      <c r="CZF84" s="94"/>
      <c r="CZG84" s="94"/>
      <c r="CZH84" s="94"/>
      <c r="CZI84" s="94"/>
      <c r="CZJ84" s="94"/>
      <c r="CZK84" s="94"/>
      <c r="CZL84" s="94"/>
      <c r="CZM84" s="94"/>
      <c r="CZN84" s="94"/>
      <c r="CZO84" s="94"/>
      <c r="CZP84" s="94"/>
      <c r="CZQ84" s="94"/>
      <c r="CZR84" s="94"/>
      <c r="CZS84" s="94"/>
      <c r="CZT84" s="94"/>
      <c r="CZU84" s="94"/>
      <c r="CZV84" s="94"/>
      <c r="CZW84" s="94"/>
      <c r="CZX84" s="94"/>
      <c r="CZY84" s="94"/>
      <c r="CZZ84" s="94"/>
      <c r="DAA84" s="94"/>
      <c r="DAB84" s="94"/>
      <c r="DAC84" s="94"/>
      <c r="DAD84" s="94"/>
      <c r="DAE84" s="94"/>
      <c r="DAF84" s="94"/>
      <c r="DAG84" s="94"/>
      <c r="DAH84" s="94"/>
      <c r="DAI84" s="94"/>
      <c r="DAJ84" s="94"/>
      <c r="DAK84" s="94"/>
      <c r="DAL84" s="94"/>
      <c r="DAM84" s="94"/>
      <c r="DAN84" s="94"/>
      <c r="DAO84" s="94"/>
      <c r="DAP84" s="94"/>
      <c r="DAQ84" s="94"/>
      <c r="DAR84" s="94"/>
      <c r="DAS84" s="94"/>
      <c r="DAT84" s="94"/>
      <c r="DAU84" s="94"/>
      <c r="DAV84" s="94"/>
      <c r="DAW84" s="94"/>
      <c r="DAX84" s="94"/>
      <c r="DAY84" s="94"/>
      <c r="DAZ84" s="94"/>
      <c r="DBA84" s="94"/>
      <c r="DBB84" s="94"/>
      <c r="DBC84" s="94"/>
      <c r="DBD84" s="94"/>
      <c r="DBE84" s="94"/>
      <c r="DBF84" s="94"/>
      <c r="DBG84" s="94"/>
      <c r="DBH84" s="94"/>
      <c r="DBI84" s="94"/>
      <c r="DBJ84" s="94"/>
      <c r="DBK84" s="94"/>
      <c r="DBL84" s="94"/>
      <c r="DBM84" s="94"/>
      <c r="DBN84" s="94"/>
      <c r="DBO84" s="94"/>
      <c r="DBP84" s="94"/>
      <c r="DBQ84" s="94"/>
      <c r="DBR84" s="94"/>
      <c r="DBS84" s="94"/>
      <c r="DBT84" s="94"/>
      <c r="DBU84" s="94"/>
      <c r="DBV84" s="94"/>
      <c r="DBW84" s="94"/>
      <c r="DBX84" s="94"/>
      <c r="DBY84" s="94"/>
      <c r="DBZ84" s="94"/>
      <c r="DCA84" s="94"/>
      <c r="DCB84" s="94"/>
      <c r="DCC84" s="94"/>
      <c r="DCD84" s="94"/>
      <c r="DCE84" s="94"/>
      <c r="DCF84" s="94"/>
      <c r="DCG84" s="94"/>
      <c r="DCH84" s="94"/>
      <c r="DCI84" s="94"/>
      <c r="DCJ84" s="94"/>
      <c r="DCK84" s="94"/>
      <c r="DCL84" s="94"/>
      <c r="DCM84" s="94"/>
      <c r="DCN84" s="94"/>
      <c r="DCO84" s="94"/>
      <c r="DCP84" s="94"/>
      <c r="DCQ84" s="94"/>
      <c r="DCR84" s="94"/>
      <c r="DCS84" s="94"/>
      <c r="DCT84" s="94"/>
      <c r="DCU84" s="94"/>
      <c r="DCV84" s="94"/>
      <c r="DCW84" s="94"/>
      <c r="DCX84" s="94"/>
      <c r="DCY84" s="94"/>
      <c r="DCZ84" s="94"/>
      <c r="DDA84" s="94"/>
      <c r="DDB84" s="94"/>
      <c r="DDC84" s="94"/>
      <c r="DDD84" s="94"/>
      <c r="DDE84" s="94"/>
      <c r="DDF84" s="94"/>
      <c r="DDG84" s="94"/>
      <c r="DDH84" s="94"/>
      <c r="DDI84" s="94"/>
      <c r="DDJ84" s="94"/>
      <c r="DDK84" s="94"/>
      <c r="DDL84" s="94"/>
      <c r="DDM84" s="94"/>
      <c r="DDN84" s="94"/>
      <c r="DDO84" s="94"/>
      <c r="DDP84" s="94"/>
      <c r="DDQ84" s="94"/>
      <c r="DDR84" s="94"/>
      <c r="DDS84" s="94"/>
      <c r="DDT84" s="94"/>
      <c r="DDU84" s="94"/>
      <c r="DDV84" s="94"/>
      <c r="DDW84" s="94"/>
      <c r="DDX84" s="94"/>
      <c r="DDY84" s="94"/>
      <c r="DDZ84" s="94"/>
      <c r="DEA84" s="94"/>
      <c r="DEB84" s="94"/>
      <c r="DEC84" s="94"/>
      <c r="DED84" s="94"/>
      <c r="DEE84" s="94"/>
      <c r="DEF84" s="94"/>
      <c r="DEG84" s="94"/>
      <c r="DEH84" s="94"/>
      <c r="DEI84" s="94"/>
      <c r="DEJ84" s="94"/>
      <c r="DEK84" s="94"/>
      <c r="DEL84" s="94"/>
      <c r="DEM84" s="94"/>
      <c r="DEN84" s="94"/>
      <c r="DEO84" s="94"/>
      <c r="DEP84" s="94"/>
      <c r="DEQ84" s="94"/>
      <c r="DER84" s="94"/>
      <c r="DES84" s="94"/>
      <c r="DET84" s="94"/>
      <c r="DEU84" s="94"/>
      <c r="DEV84" s="94"/>
      <c r="DEW84" s="94"/>
      <c r="DEX84" s="94"/>
      <c r="DEY84" s="94"/>
      <c r="DEZ84" s="94"/>
      <c r="DFA84" s="94"/>
      <c r="DFB84" s="94"/>
      <c r="DFC84" s="94"/>
      <c r="DFD84" s="94"/>
      <c r="DFE84" s="94"/>
      <c r="DFF84" s="94"/>
      <c r="DFG84" s="94"/>
      <c r="DFH84" s="94"/>
      <c r="DFI84" s="94"/>
      <c r="DFJ84" s="94"/>
      <c r="DFK84" s="94"/>
      <c r="DFL84" s="94"/>
      <c r="DFM84" s="94"/>
      <c r="DFN84" s="94"/>
      <c r="DFO84" s="94"/>
      <c r="DFP84" s="94"/>
      <c r="DFQ84" s="94"/>
      <c r="DFR84" s="94"/>
      <c r="DFS84" s="94"/>
      <c r="DFT84" s="94"/>
      <c r="DFU84" s="94"/>
      <c r="DFV84" s="94"/>
      <c r="DFW84" s="94"/>
      <c r="DFX84" s="94"/>
      <c r="DFY84" s="94"/>
      <c r="DFZ84" s="94"/>
      <c r="DGA84" s="94"/>
      <c r="DGB84" s="94"/>
      <c r="DGC84" s="94"/>
      <c r="DGD84" s="94"/>
      <c r="DGE84" s="94"/>
      <c r="DGF84" s="94"/>
      <c r="DGG84" s="94"/>
      <c r="DGH84" s="94"/>
      <c r="DGI84" s="94"/>
      <c r="DGJ84" s="94"/>
      <c r="DGK84" s="94"/>
      <c r="DGL84" s="94"/>
      <c r="DGM84" s="94"/>
      <c r="DGN84" s="94"/>
      <c r="DGO84" s="94"/>
      <c r="DGP84" s="94"/>
      <c r="DGQ84" s="94"/>
      <c r="DGR84" s="94"/>
      <c r="DGS84" s="94"/>
      <c r="DGT84" s="94"/>
      <c r="DGU84" s="94"/>
      <c r="DGV84" s="94"/>
      <c r="DGW84" s="94"/>
      <c r="DGX84" s="94"/>
      <c r="DGY84" s="94"/>
      <c r="DGZ84" s="94"/>
      <c r="DHA84" s="94"/>
      <c r="DHB84" s="94"/>
      <c r="DHC84" s="94"/>
      <c r="DHD84" s="94"/>
      <c r="DHE84" s="94"/>
      <c r="DHF84" s="94"/>
      <c r="DHG84" s="94"/>
      <c r="DHH84" s="94"/>
      <c r="DHI84" s="94"/>
      <c r="DHJ84" s="94"/>
      <c r="DHK84" s="94"/>
      <c r="DHL84" s="94"/>
      <c r="DHM84" s="94"/>
      <c r="DHN84" s="94"/>
      <c r="DHO84" s="94"/>
      <c r="DHP84" s="94"/>
      <c r="DHQ84" s="94"/>
      <c r="DHR84" s="94"/>
      <c r="DHS84" s="94"/>
      <c r="DHT84" s="94"/>
      <c r="DHU84" s="94"/>
      <c r="DHV84" s="94"/>
      <c r="DHW84" s="94"/>
      <c r="DHX84" s="94"/>
      <c r="DHY84" s="94"/>
      <c r="DHZ84" s="94"/>
      <c r="DIA84" s="94"/>
      <c r="DIB84" s="94"/>
      <c r="DIC84" s="94"/>
      <c r="DID84" s="94"/>
      <c r="DIE84" s="94"/>
      <c r="DIF84" s="94"/>
      <c r="DIG84" s="94"/>
      <c r="DIH84" s="94"/>
      <c r="DII84" s="94"/>
      <c r="DIJ84" s="94"/>
      <c r="DIK84" s="94"/>
      <c r="DIL84" s="94"/>
      <c r="DIM84" s="94"/>
      <c r="DIN84" s="94"/>
      <c r="DIO84" s="94"/>
      <c r="DIP84" s="94"/>
      <c r="DIQ84" s="94"/>
      <c r="DIR84" s="94"/>
      <c r="DIS84" s="94"/>
      <c r="DIT84" s="94"/>
      <c r="DIU84" s="94"/>
      <c r="DIV84" s="94"/>
      <c r="DIW84" s="94"/>
      <c r="DIX84" s="94"/>
      <c r="DIY84" s="94"/>
      <c r="DIZ84" s="94"/>
      <c r="DJA84" s="94"/>
      <c r="DJB84" s="94"/>
      <c r="DJC84" s="94"/>
      <c r="DJD84" s="94"/>
      <c r="DJE84" s="94"/>
      <c r="DJF84" s="94"/>
      <c r="DJG84" s="94"/>
      <c r="DJH84" s="94"/>
      <c r="DJI84" s="94"/>
      <c r="DJJ84" s="94"/>
      <c r="DJK84" s="94"/>
      <c r="DJL84" s="94"/>
      <c r="DJM84" s="94"/>
      <c r="DJN84" s="94"/>
      <c r="DJO84" s="94"/>
      <c r="DJP84" s="94"/>
      <c r="DJQ84" s="94"/>
      <c r="DJR84" s="94"/>
      <c r="DJS84" s="94"/>
      <c r="DJT84" s="94"/>
      <c r="DJU84" s="94"/>
      <c r="DJV84" s="94"/>
      <c r="DJW84" s="94"/>
      <c r="DJX84" s="94"/>
      <c r="DJY84" s="94"/>
      <c r="DJZ84" s="94"/>
      <c r="DKA84" s="94"/>
      <c r="DKB84" s="94"/>
      <c r="DKC84" s="94"/>
      <c r="DKD84" s="94"/>
      <c r="DKE84" s="94"/>
      <c r="DKF84" s="94"/>
      <c r="DKG84" s="94"/>
      <c r="DKH84" s="94"/>
      <c r="DKI84" s="94"/>
      <c r="DKJ84" s="94"/>
      <c r="DKK84" s="94"/>
      <c r="DKL84" s="94"/>
      <c r="DKM84" s="94"/>
      <c r="DKN84" s="94"/>
      <c r="DKO84" s="94"/>
      <c r="DKP84" s="94"/>
      <c r="DKQ84" s="94"/>
      <c r="DKR84" s="94"/>
      <c r="DKS84" s="94"/>
      <c r="DKT84" s="94"/>
      <c r="DKU84" s="94"/>
      <c r="DKV84" s="94"/>
      <c r="DKW84" s="94"/>
      <c r="DKX84" s="94"/>
      <c r="DKY84" s="94"/>
      <c r="DKZ84" s="94"/>
      <c r="DLA84" s="94"/>
      <c r="DLB84" s="94"/>
      <c r="DLC84" s="94"/>
      <c r="DLD84" s="94"/>
      <c r="DLE84" s="94"/>
      <c r="DLF84" s="94"/>
      <c r="DLG84" s="94"/>
      <c r="DLH84" s="94"/>
      <c r="DLI84" s="94"/>
      <c r="DLJ84" s="94"/>
      <c r="DLK84" s="94"/>
      <c r="DLL84" s="94"/>
      <c r="DLM84" s="94"/>
      <c r="DLN84" s="94"/>
      <c r="DLO84" s="94"/>
      <c r="DLP84" s="94"/>
      <c r="DLQ84" s="94"/>
      <c r="DLR84" s="94"/>
      <c r="DLS84" s="94"/>
      <c r="DLT84" s="94"/>
      <c r="DLU84" s="94"/>
      <c r="DLV84" s="94"/>
      <c r="DLW84" s="94"/>
      <c r="DLX84" s="94"/>
      <c r="DLY84" s="94"/>
      <c r="DLZ84" s="94"/>
      <c r="DMA84" s="94"/>
      <c r="DMB84" s="94"/>
      <c r="DMC84" s="94"/>
      <c r="DMD84" s="94"/>
      <c r="DME84" s="94"/>
      <c r="DMF84" s="94"/>
      <c r="DMG84" s="94"/>
      <c r="DMH84" s="94"/>
      <c r="DMI84" s="94"/>
      <c r="DMJ84" s="94"/>
      <c r="DMK84" s="94"/>
      <c r="DML84" s="94"/>
      <c r="DMM84" s="94"/>
      <c r="DMN84" s="94"/>
      <c r="DMO84" s="94"/>
      <c r="DMP84" s="94"/>
      <c r="DMQ84" s="94"/>
      <c r="DMR84" s="94"/>
      <c r="DMS84" s="94"/>
      <c r="DMT84" s="94"/>
      <c r="DMU84" s="94"/>
      <c r="DMV84" s="94"/>
      <c r="DMW84" s="94"/>
      <c r="DMX84" s="94"/>
      <c r="DMY84" s="94"/>
      <c r="DMZ84" s="94"/>
      <c r="DNA84" s="94"/>
      <c r="DNB84" s="94"/>
      <c r="DNC84" s="94"/>
      <c r="DND84" s="94"/>
      <c r="DNE84" s="94"/>
      <c r="DNF84" s="94"/>
      <c r="DNG84" s="94"/>
      <c r="DNH84" s="94"/>
      <c r="DNI84" s="94"/>
      <c r="DNJ84" s="94"/>
      <c r="DNK84" s="94"/>
      <c r="DNL84" s="94"/>
      <c r="DNM84" s="94"/>
      <c r="DNN84" s="94"/>
      <c r="DNO84" s="94"/>
      <c r="DNP84" s="94"/>
      <c r="DNQ84" s="94"/>
      <c r="DNR84" s="94"/>
      <c r="DNS84" s="94"/>
      <c r="DNT84" s="94"/>
      <c r="DNU84" s="94"/>
      <c r="DNV84" s="94"/>
      <c r="DNW84" s="94"/>
      <c r="DNX84" s="94"/>
      <c r="DNY84" s="94"/>
      <c r="DNZ84" s="94"/>
      <c r="DOA84" s="94"/>
      <c r="DOB84" s="94"/>
      <c r="DOC84" s="94"/>
      <c r="DOD84" s="94"/>
      <c r="DOE84" s="94"/>
      <c r="DOF84" s="94"/>
      <c r="DOG84" s="94"/>
      <c r="DOH84" s="94"/>
      <c r="DOI84" s="94"/>
      <c r="DOJ84" s="94"/>
      <c r="DOK84" s="94"/>
      <c r="DOL84" s="94"/>
      <c r="DOM84" s="94"/>
      <c r="DON84" s="94"/>
      <c r="DOO84" s="94"/>
      <c r="DOP84" s="94"/>
      <c r="DOQ84" s="94"/>
      <c r="DOR84" s="94"/>
      <c r="DOS84" s="94"/>
      <c r="DOT84" s="94"/>
      <c r="DOU84" s="94"/>
      <c r="DOV84" s="94"/>
      <c r="DOW84" s="94"/>
      <c r="DOX84" s="94"/>
      <c r="DOY84" s="94"/>
      <c r="DOZ84" s="94"/>
      <c r="DPA84" s="94"/>
      <c r="DPB84" s="94"/>
      <c r="DPC84" s="94"/>
      <c r="DPD84" s="94"/>
      <c r="DPE84" s="94"/>
      <c r="DPF84" s="94"/>
      <c r="DPG84" s="94"/>
      <c r="DPH84" s="94"/>
      <c r="DPI84" s="94"/>
      <c r="DPJ84" s="94"/>
      <c r="DPK84" s="94"/>
      <c r="DPL84" s="94"/>
      <c r="DPM84" s="94"/>
      <c r="DPN84" s="94"/>
      <c r="DPO84" s="94"/>
      <c r="DPP84" s="94"/>
      <c r="DPQ84" s="94"/>
      <c r="DPR84" s="94"/>
      <c r="DPS84" s="94"/>
      <c r="DPT84" s="94"/>
      <c r="DPU84" s="94"/>
      <c r="DPV84" s="94"/>
      <c r="DPW84" s="94"/>
      <c r="DPX84" s="94"/>
      <c r="DPY84" s="94"/>
      <c r="DPZ84" s="94"/>
      <c r="DQA84" s="94"/>
      <c r="DQB84" s="94"/>
      <c r="DQC84" s="94"/>
      <c r="DQD84" s="94"/>
      <c r="DQE84" s="94"/>
      <c r="DQF84" s="94"/>
      <c r="DQG84" s="94"/>
      <c r="DQH84" s="94"/>
      <c r="DQI84" s="94"/>
      <c r="DQJ84" s="94"/>
      <c r="DQK84" s="94"/>
      <c r="DQL84" s="94"/>
      <c r="DQM84" s="94"/>
      <c r="DQN84" s="94"/>
      <c r="DQO84" s="94"/>
      <c r="DQP84" s="94"/>
      <c r="DQQ84" s="94"/>
      <c r="DQR84" s="94"/>
      <c r="DQS84" s="94"/>
      <c r="DQT84" s="94"/>
      <c r="DQU84" s="94"/>
      <c r="DQV84" s="94"/>
      <c r="DQW84" s="94"/>
      <c r="DQX84" s="94"/>
      <c r="DQY84" s="94"/>
      <c r="DQZ84" s="94"/>
      <c r="DRA84" s="94"/>
      <c r="DRB84" s="94"/>
      <c r="DRC84" s="94"/>
      <c r="DRD84" s="94"/>
      <c r="DRE84" s="94"/>
      <c r="DRF84" s="94"/>
      <c r="DRG84" s="94"/>
      <c r="DRH84" s="94"/>
      <c r="DRI84" s="94"/>
      <c r="DRJ84" s="94"/>
      <c r="DRK84" s="94"/>
      <c r="DRL84" s="94"/>
      <c r="DRM84" s="94"/>
      <c r="DRN84" s="94"/>
      <c r="DRO84" s="94"/>
      <c r="DRP84" s="94"/>
      <c r="DRQ84" s="94"/>
      <c r="DRR84" s="94"/>
      <c r="DRS84" s="94"/>
      <c r="DRT84" s="94"/>
      <c r="DRU84" s="94"/>
      <c r="DRV84" s="94"/>
      <c r="DRW84" s="94"/>
      <c r="DRX84" s="94"/>
      <c r="DRY84" s="94"/>
      <c r="DRZ84" s="94"/>
      <c r="DSA84" s="94"/>
      <c r="DSB84" s="94"/>
      <c r="DSC84" s="94"/>
      <c r="DSD84" s="94"/>
      <c r="DSE84" s="94"/>
      <c r="DSF84" s="94"/>
      <c r="DSG84" s="94"/>
      <c r="DSH84" s="94"/>
      <c r="DSI84" s="94"/>
      <c r="DSJ84" s="94"/>
      <c r="DSK84" s="94"/>
      <c r="DSL84" s="94"/>
      <c r="DSM84" s="94"/>
      <c r="DSN84" s="94"/>
      <c r="DSO84" s="94"/>
      <c r="DSP84" s="94"/>
      <c r="DSQ84" s="94"/>
      <c r="DSR84" s="94"/>
      <c r="DSS84" s="94"/>
      <c r="DST84" s="94"/>
      <c r="DSU84" s="94"/>
      <c r="DSV84" s="94"/>
      <c r="DSW84" s="94"/>
      <c r="DSX84" s="94"/>
      <c r="DSY84" s="94"/>
      <c r="DSZ84" s="94"/>
      <c r="DTA84" s="94"/>
      <c r="DTB84" s="94"/>
      <c r="DTC84" s="94"/>
      <c r="DTD84" s="94"/>
      <c r="DTE84" s="94"/>
      <c r="DTF84" s="94"/>
      <c r="DTG84" s="94"/>
      <c r="DTH84" s="94"/>
      <c r="DTI84" s="94"/>
      <c r="DTJ84" s="94"/>
      <c r="DTK84" s="94"/>
      <c r="DTL84" s="94"/>
      <c r="DTM84" s="94"/>
      <c r="DTN84" s="94"/>
      <c r="DTO84" s="94"/>
      <c r="DTP84" s="94"/>
      <c r="DTQ84" s="94"/>
      <c r="DTR84" s="94"/>
      <c r="DTS84" s="94"/>
      <c r="DTT84" s="94"/>
      <c r="DTU84" s="94"/>
      <c r="DTV84" s="94"/>
      <c r="DTW84" s="94"/>
      <c r="DTX84" s="94"/>
      <c r="DTY84" s="94"/>
      <c r="DTZ84" s="94"/>
      <c r="DUA84" s="94"/>
      <c r="DUB84" s="94"/>
      <c r="DUC84" s="94"/>
      <c r="DUD84" s="94"/>
      <c r="DUE84" s="94"/>
      <c r="DUF84" s="94"/>
      <c r="DUG84" s="94"/>
      <c r="DUH84" s="94"/>
      <c r="DUI84" s="94"/>
      <c r="DUJ84" s="94"/>
      <c r="DUK84" s="94"/>
      <c r="DUL84" s="94"/>
      <c r="DUM84" s="94"/>
      <c r="DUN84" s="94"/>
      <c r="DUO84" s="94"/>
      <c r="DUP84" s="94"/>
      <c r="DUQ84" s="94"/>
      <c r="DUR84" s="94"/>
      <c r="DUS84" s="94"/>
      <c r="DUT84" s="94"/>
      <c r="DUU84" s="94"/>
      <c r="DUV84" s="94"/>
      <c r="DUW84" s="94"/>
      <c r="DUX84" s="94"/>
      <c r="DUY84" s="94"/>
      <c r="DUZ84" s="94"/>
      <c r="DVA84" s="94"/>
      <c r="DVB84" s="94"/>
      <c r="DVC84" s="94"/>
      <c r="DVD84" s="94"/>
      <c r="DVE84" s="94"/>
      <c r="DVF84" s="94"/>
      <c r="DVG84" s="94"/>
      <c r="DVH84" s="94"/>
      <c r="DVI84" s="94"/>
      <c r="DVJ84" s="94"/>
      <c r="DVK84" s="94"/>
      <c r="DVL84" s="94"/>
      <c r="DVM84" s="94"/>
      <c r="DVN84" s="94"/>
      <c r="DVO84" s="94"/>
      <c r="DVP84" s="94"/>
      <c r="DVQ84" s="94"/>
      <c r="DVR84" s="94"/>
      <c r="DVS84" s="94"/>
      <c r="DVT84" s="94"/>
      <c r="DVU84" s="94"/>
      <c r="DVV84" s="94"/>
      <c r="DVW84" s="94"/>
      <c r="DVX84" s="94"/>
      <c r="DVY84" s="94"/>
      <c r="DVZ84" s="94"/>
      <c r="DWA84" s="94"/>
      <c r="DWB84" s="94"/>
      <c r="DWC84" s="94"/>
      <c r="DWD84" s="94"/>
      <c r="DWE84" s="94"/>
      <c r="DWF84" s="94"/>
      <c r="DWG84" s="94"/>
      <c r="DWH84" s="94"/>
      <c r="DWI84" s="94"/>
      <c r="DWJ84" s="94"/>
      <c r="DWK84" s="94"/>
      <c r="DWL84" s="94"/>
      <c r="DWM84" s="94"/>
      <c r="DWN84" s="94"/>
      <c r="DWO84" s="94"/>
      <c r="DWP84" s="94"/>
      <c r="DWQ84" s="94"/>
      <c r="DWR84" s="94"/>
      <c r="DWS84" s="94"/>
      <c r="DWT84" s="94"/>
      <c r="DWU84" s="94"/>
      <c r="DWV84" s="94"/>
      <c r="DWW84" s="94"/>
      <c r="DWX84" s="94"/>
      <c r="DWY84" s="94"/>
      <c r="DWZ84" s="94"/>
      <c r="DXA84" s="94"/>
      <c r="DXB84" s="94"/>
      <c r="DXC84" s="94"/>
      <c r="DXD84" s="94"/>
      <c r="DXE84" s="94"/>
      <c r="DXF84" s="94"/>
      <c r="DXG84" s="94"/>
      <c r="DXH84" s="94"/>
      <c r="DXI84" s="94"/>
      <c r="DXJ84" s="94"/>
      <c r="DXK84" s="94"/>
      <c r="DXL84" s="94"/>
      <c r="DXM84" s="94"/>
      <c r="DXN84" s="94"/>
      <c r="DXO84" s="94"/>
      <c r="DXP84" s="94"/>
      <c r="DXQ84" s="94"/>
      <c r="DXR84" s="94"/>
      <c r="DXS84" s="94"/>
      <c r="DXT84" s="94"/>
      <c r="DXU84" s="94"/>
      <c r="DXV84" s="94"/>
      <c r="DXW84" s="94"/>
      <c r="DXX84" s="94"/>
      <c r="DXY84" s="94"/>
      <c r="DXZ84" s="94"/>
      <c r="DYA84" s="94"/>
      <c r="DYB84" s="94"/>
      <c r="DYC84" s="94"/>
      <c r="DYD84" s="94"/>
      <c r="DYE84" s="94"/>
      <c r="DYF84" s="94"/>
      <c r="DYG84" s="94"/>
      <c r="DYH84" s="94"/>
      <c r="DYI84" s="94"/>
      <c r="DYJ84" s="94"/>
      <c r="DYK84" s="94"/>
      <c r="DYL84" s="94"/>
      <c r="DYM84" s="94"/>
      <c r="DYN84" s="94"/>
      <c r="DYO84" s="94"/>
      <c r="DYP84" s="94"/>
      <c r="DYQ84" s="94"/>
      <c r="DYR84" s="94"/>
      <c r="DYS84" s="94"/>
      <c r="DYT84" s="94"/>
      <c r="DYU84" s="94"/>
      <c r="DYV84" s="94"/>
      <c r="DYW84" s="94"/>
      <c r="DYX84" s="94"/>
      <c r="DYY84" s="94"/>
      <c r="DYZ84" s="94"/>
      <c r="DZA84" s="94"/>
      <c r="DZB84" s="94"/>
      <c r="DZC84" s="94"/>
      <c r="DZD84" s="94"/>
      <c r="DZE84" s="94"/>
      <c r="DZF84" s="94"/>
      <c r="DZG84" s="94"/>
      <c r="DZH84" s="94"/>
      <c r="DZI84" s="94"/>
      <c r="DZJ84" s="94"/>
      <c r="DZK84" s="94"/>
      <c r="DZL84" s="94"/>
      <c r="DZM84" s="94"/>
      <c r="DZN84" s="94"/>
      <c r="DZO84" s="94"/>
      <c r="DZP84" s="94"/>
      <c r="DZQ84" s="94"/>
      <c r="DZR84" s="94"/>
      <c r="DZS84" s="94"/>
      <c r="DZT84" s="94"/>
      <c r="DZU84" s="94"/>
      <c r="DZV84" s="94"/>
      <c r="DZW84" s="94"/>
      <c r="DZX84" s="94"/>
      <c r="DZY84" s="94"/>
      <c r="DZZ84" s="94"/>
      <c r="EAA84" s="94"/>
      <c r="EAB84" s="94"/>
      <c r="EAC84" s="94"/>
      <c r="EAD84" s="94"/>
      <c r="EAE84" s="94"/>
      <c r="EAF84" s="94"/>
      <c r="EAG84" s="94"/>
      <c r="EAH84" s="94"/>
      <c r="EAI84" s="94"/>
      <c r="EAJ84" s="94"/>
      <c r="EAK84" s="94"/>
      <c r="EAL84" s="94"/>
      <c r="EAM84" s="94"/>
      <c r="EAN84" s="94"/>
      <c r="EAO84" s="94"/>
      <c r="EAP84" s="94"/>
      <c r="EAQ84" s="94"/>
      <c r="EAR84" s="94"/>
      <c r="EAS84" s="94"/>
      <c r="EAT84" s="94"/>
      <c r="EAU84" s="94"/>
      <c r="EAV84" s="94"/>
      <c r="EAW84" s="94"/>
      <c r="EAX84" s="94"/>
      <c r="EAY84" s="94"/>
      <c r="EAZ84" s="94"/>
      <c r="EBA84" s="94"/>
      <c r="EBB84" s="94"/>
      <c r="EBC84" s="94"/>
      <c r="EBD84" s="94"/>
      <c r="EBE84" s="94"/>
      <c r="EBF84" s="94"/>
      <c r="EBG84" s="94"/>
      <c r="EBH84" s="94"/>
      <c r="EBI84" s="94"/>
      <c r="EBJ84" s="94"/>
      <c r="EBK84" s="94"/>
      <c r="EBL84" s="94"/>
      <c r="EBM84" s="94"/>
      <c r="EBN84" s="94"/>
      <c r="EBO84" s="94"/>
      <c r="EBP84" s="94"/>
      <c r="EBQ84" s="94"/>
      <c r="EBR84" s="94"/>
      <c r="EBS84" s="94"/>
      <c r="EBT84" s="94"/>
      <c r="EBU84" s="94"/>
      <c r="EBV84" s="94"/>
      <c r="EBW84" s="94"/>
      <c r="EBX84" s="94"/>
      <c r="EBY84" s="94"/>
      <c r="EBZ84" s="94"/>
      <c r="ECA84" s="94"/>
      <c r="ECB84" s="94"/>
      <c r="ECC84" s="94"/>
      <c r="ECD84" s="94"/>
      <c r="ECE84" s="94"/>
      <c r="ECF84" s="94"/>
      <c r="ECG84" s="94"/>
      <c r="ECH84" s="94"/>
      <c r="ECI84" s="94"/>
      <c r="ECJ84" s="94"/>
      <c r="ECK84" s="94"/>
      <c r="ECL84" s="94"/>
      <c r="ECM84" s="94"/>
      <c r="ECN84" s="94"/>
      <c r="ECO84" s="94"/>
      <c r="ECP84" s="94"/>
      <c r="ECQ84" s="94"/>
      <c r="ECR84" s="94"/>
      <c r="ECS84" s="94"/>
      <c r="ECT84" s="94"/>
      <c r="ECU84" s="94"/>
      <c r="ECV84" s="94"/>
      <c r="ECW84" s="94"/>
      <c r="ECX84" s="94"/>
      <c r="ECY84" s="94"/>
      <c r="ECZ84" s="94"/>
      <c r="EDA84" s="94"/>
      <c r="EDB84" s="94"/>
      <c r="EDC84" s="94"/>
      <c r="EDD84" s="94"/>
      <c r="EDE84" s="94"/>
      <c r="EDF84" s="94"/>
      <c r="EDG84" s="94"/>
      <c r="EDH84" s="94"/>
      <c r="EDI84" s="94"/>
      <c r="EDJ84" s="94"/>
      <c r="EDK84" s="94"/>
      <c r="EDL84" s="94"/>
      <c r="EDM84" s="94"/>
      <c r="EDN84" s="94"/>
      <c r="EDO84" s="94"/>
      <c r="EDP84" s="94"/>
      <c r="EDQ84" s="94"/>
      <c r="EDR84" s="94"/>
      <c r="EDS84" s="94"/>
      <c r="EDT84" s="94"/>
      <c r="EDU84" s="94"/>
      <c r="EDV84" s="94"/>
      <c r="EDW84" s="94"/>
      <c r="EDX84" s="94"/>
      <c r="EDY84" s="94"/>
      <c r="EDZ84" s="94"/>
      <c r="EEA84" s="94"/>
      <c r="EEB84" s="94"/>
      <c r="EEC84" s="94"/>
      <c r="EED84" s="94"/>
      <c r="EEE84" s="94"/>
      <c r="EEF84" s="94"/>
      <c r="EEG84" s="94"/>
      <c r="EEH84" s="94"/>
      <c r="EEI84" s="94"/>
      <c r="EEJ84" s="94"/>
      <c r="EEK84" s="94"/>
      <c r="EEL84" s="94"/>
      <c r="EEM84" s="94"/>
      <c r="EEN84" s="94"/>
      <c r="EEO84" s="94"/>
      <c r="EEP84" s="94"/>
      <c r="EEQ84" s="94"/>
      <c r="EER84" s="94"/>
      <c r="EES84" s="94"/>
      <c r="EET84" s="94"/>
      <c r="EEU84" s="94"/>
      <c r="EEV84" s="94"/>
      <c r="EEW84" s="94"/>
      <c r="EEX84" s="94"/>
      <c r="EEY84" s="94"/>
      <c r="EEZ84" s="94"/>
      <c r="EFA84" s="94"/>
      <c r="EFB84" s="94"/>
      <c r="EFC84" s="94"/>
      <c r="EFD84" s="94"/>
      <c r="EFE84" s="94"/>
      <c r="EFF84" s="94"/>
      <c r="EFG84" s="94"/>
      <c r="EFH84" s="94"/>
      <c r="EFI84" s="94"/>
      <c r="EFJ84" s="94"/>
      <c r="EFK84" s="94"/>
      <c r="EFL84" s="94"/>
      <c r="EFM84" s="94"/>
      <c r="EFN84" s="94"/>
      <c r="EFO84" s="94"/>
      <c r="EFP84" s="94"/>
      <c r="EFQ84" s="94"/>
      <c r="EFR84" s="94"/>
      <c r="EFS84" s="94"/>
      <c r="EFT84" s="94"/>
      <c r="EFU84" s="94"/>
      <c r="EFV84" s="94"/>
      <c r="EFW84" s="94"/>
      <c r="EFX84" s="94"/>
      <c r="EFY84" s="94"/>
      <c r="EFZ84" s="94"/>
      <c r="EGA84" s="94"/>
      <c r="EGB84" s="94"/>
      <c r="EGC84" s="94"/>
      <c r="EGD84" s="94"/>
      <c r="EGE84" s="94"/>
      <c r="EGF84" s="94"/>
      <c r="EGG84" s="94"/>
      <c r="EGH84" s="94"/>
      <c r="EGI84" s="94"/>
      <c r="EGJ84" s="94"/>
      <c r="EGK84" s="94"/>
      <c r="EGL84" s="94"/>
      <c r="EGM84" s="94"/>
      <c r="EGN84" s="94"/>
      <c r="EGO84" s="94"/>
      <c r="EGP84" s="94"/>
      <c r="EGQ84" s="94"/>
      <c r="EGR84" s="94"/>
      <c r="EGS84" s="94"/>
      <c r="EGT84" s="94"/>
      <c r="EGU84" s="94"/>
      <c r="EGV84" s="94"/>
      <c r="EGW84" s="94"/>
      <c r="EGX84" s="94"/>
      <c r="EGY84" s="94"/>
      <c r="EGZ84" s="94"/>
      <c r="EHA84" s="94"/>
      <c r="EHB84" s="94"/>
      <c r="EHC84" s="94"/>
      <c r="EHD84" s="94"/>
      <c r="EHE84" s="94"/>
      <c r="EHF84" s="94"/>
      <c r="EHG84" s="94"/>
      <c r="EHH84" s="94"/>
      <c r="EHI84" s="94"/>
      <c r="EHJ84" s="94"/>
      <c r="EHK84" s="94"/>
      <c r="EHL84" s="94"/>
      <c r="EHM84" s="94"/>
      <c r="EHN84" s="94"/>
      <c r="EHO84" s="94"/>
      <c r="EHP84" s="94"/>
      <c r="EHQ84" s="94"/>
      <c r="EHR84" s="94"/>
      <c r="EHS84" s="94"/>
      <c r="EHT84" s="94"/>
      <c r="EHU84" s="94"/>
      <c r="EHV84" s="94"/>
      <c r="EHW84" s="94"/>
      <c r="EHX84" s="94"/>
      <c r="EHY84" s="94"/>
      <c r="EHZ84" s="94"/>
      <c r="EIA84" s="94"/>
      <c r="EIB84" s="94"/>
      <c r="EIC84" s="94"/>
      <c r="EID84" s="94"/>
      <c r="EIE84" s="94"/>
      <c r="EIF84" s="94"/>
      <c r="EIG84" s="94"/>
      <c r="EIH84" s="94"/>
      <c r="EII84" s="94"/>
      <c r="EIJ84" s="94"/>
      <c r="EIK84" s="94"/>
      <c r="EIL84" s="94"/>
      <c r="EIM84" s="94"/>
      <c r="EIN84" s="94"/>
      <c r="EIO84" s="94"/>
      <c r="EIP84" s="94"/>
      <c r="EIQ84" s="94"/>
      <c r="EIR84" s="94"/>
      <c r="EIS84" s="94"/>
      <c r="EIT84" s="94"/>
      <c r="EIU84" s="94"/>
      <c r="EIV84" s="94"/>
      <c r="EIW84" s="94"/>
      <c r="EIX84" s="94"/>
      <c r="EIY84" s="94"/>
      <c r="EIZ84" s="94"/>
      <c r="EJA84" s="94"/>
      <c r="EJB84" s="94"/>
      <c r="EJC84" s="94"/>
      <c r="EJD84" s="94"/>
      <c r="EJE84" s="94"/>
      <c r="EJF84" s="94"/>
      <c r="EJG84" s="94"/>
      <c r="EJH84" s="94"/>
      <c r="EJI84" s="94"/>
      <c r="EJJ84" s="94"/>
      <c r="EJK84" s="94"/>
      <c r="EJL84" s="94"/>
      <c r="EJM84" s="94"/>
      <c r="EJN84" s="94"/>
      <c r="EJO84" s="94"/>
      <c r="EJP84" s="94"/>
      <c r="EJQ84" s="94"/>
      <c r="EJR84" s="94"/>
      <c r="EJS84" s="94"/>
      <c r="EJT84" s="94"/>
      <c r="EJU84" s="94"/>
      <c r="EJV84" s="94"/>
      <c r="EJW84" s="94"/>
      <c r="EJX84" s="94"/>
      <c r="EJY84" s="94"/>
      <c r="EJZ84" s="94"/>
      <c r="EKA84" s="94"/>
      <c r="EKB84" s="94"/>
      <c r="EKC84" s="94"/>
      <c r="EKD84" s="94"/>
      <c r="EKE84" s="94"/>
      <c r="EKF84" s="94"/>
      <c r="EKG84" s="94"/>
      <c r="EKH84" s="94"/>
      <c r="EKI84" s="94"/>
      <c r="EKJ84" s="94"/>
      <c r="EKK84" s="94"/>
      <c r="EKL84" s="94"/>
      <c r="EKM84" s="94"/>
      <c r="EKN84" s="94"/>
      <c r="EKO84" s="94"/>
      <c r="EKP84" s="94"/>
      <c r="EKQ84" s="94"/>
      <c r="EKR84" s="94"/>
      <c r="EKS84" s="94"/>
      <c r="EKT84" s="94"/>
      <c r="EKU84" s="94"/>
      <c r="EKV84" s="94"/>
      <c r="EKW84" s="94"/>
      <c r="EKX84" s="94"/>
      <c r="EKY84" s="94"/>
      <c r="EKZ84" s="94"/>
      <c r="ELA84" s="94"/>
      <c r="ELB84" s="94"/>
      <c r="ELC84" s="94"/>
      <c r="ELD84" s="94"/>
      <c r="ELE84" s="94"/>
      <c r="ELF84" s="94"/>
      <c r="ELG84" s="94"/>
      <c r="ELH84" s="94"/>
      <c r="ELI84" s="94"/>
      <c r="ELJ84" s="94"/>
      <c r="ELK84" s="94"/>
      <c r="ELL84" s="94"/>
      <c r="ELM84" s="94"/>
      <c r="ELN84" s="94"/>
      <c r="ELO84" s="94"/>
      <c r="ELP84" s="94"/>
      <c r="ELQ84" s="94"/>
      <c r="ELR84" s="94"/>
      <c r="ELS84" s="94"/>
      <c r="ELT84" s="94"/>
      <c r="ELU84" s="94"/>
      <c r="ELV84" s="94"/>
      <c r="ELW84" s="94"/>
      <c r="ELX84" s="94"/>
      <c r="ELY84" s="94"/>
      <c r="ELZ84" s="94"/>
      <c r="EMA84" s="94"/>
      <c r="EMB84" s="94"/>
      <c r="EMC84" s="94"/>
      <c r="EMD84" s="94"/>
      <c r="EME84" s="94"/>
      <c r="EMF84" s="94"/>
      <c r="EMG84" s="94"/>
      <c r="EMH84" s="94"/>
      <c r="EMI84" s="94"/>
      <c r="EMJ84" s="94"/>
      <c r="EMK84" s="94"/>
      <c r="EML84" s="94"/>
      <c r="EMM84" s="94"/>
      <c r="EMN84" s="94"/>
      <c r="EMO84" s="94"/>
      <c r="EMP84" s="94"/>
      <c r="EMQ84" s="94"/>
      <c r="EMR84" s="94"/>
      <c r="EMS84" s="94"/>
      <c r="EMT84" s="94"/>
      <c r="EMU84" s="94"/>
      <c r="EMV84" s="94"/>
      <c r="EMW84" s="94"/>
      <c r="EMX84" s="94"/>
      <c r="EMY84" s="94"/>
      <c r="EMZ84" s="94"/>
      <c r="ENA84" s="94"/>
      <c r="ENB84" s="94"/>
      <c r="ENC84" s="94"/>
      <c r="END84" s="94"/>
      <c r="ENE84" s="94"/>
      <c r="ENF84" s="94"/>
      <c r="ENG84" s="94"/>
      <c r="ENH84" s="94"/>
      <c r="ENI84" s="94"/>
      <c r="ENJ84" s="94"/>
      <c r="ENK84" s="94"/>
      <c r="ENL84" s="94"/>
      <c r="ENM84" s="94"/>
      <c r="ENN84" s="94"/>
      <c r="ENO84" s="94"/>
      <c r="ENP84" s="94"/>
      <c r="ENQ84" s="94"/>
      <c r="ENR84" s="94"/>
      <c r="ENS84" s="94"/>
      <c r="ENT84" s="94"/>
      <c r="ENU84" s="94"/>
      <c r="ENV84" s="94"/>
      <c r="ENW84" s="94"/>
      <c r="ENX84" s="94"/>
      <c r="ENY84" s="94"/>
      <c r="ENZ84" s="94"/>
      <c r="EOA84" s="94"/>
      <c r="EOB84" s="94"/>
      <c r="EOC84" s="94"/>
      <c r="EOD84" s="94"/>
      <c r="EOE84" s="94"/>
      <c r="EOF84" s="94"/>
      <c r="EOG84" s="94"/>
      <c r="EOH84" s="94"/>
      <c r="EOI84" s="94"/>
      <c r="EOJ84" s="94"/>
      <c r="EOK84" s="94"/>
      <c r="EOL84" s="94"/>
      <c r="EOM84" s="94"/>
      <c r="EON84" s="94"/>
      <c r="EOO84" s="94"/>
      <c r="EOP84" s="94"/>
      <c r="EOQ84" s="94"/>
      <c r="EOR84" s="94"/>
      <c r="EOS84" s="94"/>
      <c r="EOT84" s="94"/>
      <c r="EOU84" s="94"/>
      <c r="EOV84" s="94"/>
      <c r="EOW84" s="94"/>
      <c r="EOX84" s="94"/>
      <c r="EOY84" s="94"/>
      <c r="EOZ84" s="94"/>
      <c r="EPA84" s="94"/>
      <c r="EPB84" s="94"/>
      <c r="EPC84" s="94"/>
      <c r="EPD84" s="94"/>
      <c r="EPE84" s="94"/>
      <c r="EPF84" s="94"/>
      <c r="EPG84" s="94"/>
      <c r="EPH84" s="94"/>
      <c r="EPI84" s="94"/>
      <c r="EPJ84" s="94"/>
      <c r="EPK84" s="94"/>
      <c r="EPL84" s="94"/>
      <c r="EPM84" s="94"/>
      <c r="EPN84" s="94"/>
      <c r="EPO84" s="94"/>
      <c r="EPP84" s="94"/>
      <c r="EPQ84" s="94"/>
      <c r="EPR84" s="94"/>
      <c r="EPS84" s="94"/>
      <c r="EPT84" s="94"/>
      <c r="EPU84" s="94"/>
      <c r="EPV84" s="94"/>
      <c r="EPW84" s="94"/>
      <c r="EPX84" s="94"/>
      <c r="EPY84" s="94"/>
      <c r="EPZ84" s="94"/>
      <c r="EQA84" s="94"/>
      <c r="EQB84" s="94"/>
      <c r="EQC84" s="94"/>
      <c r="EQD84" s="94"/>
      <c r="EQE84" s="94"/>
      <c r="EQF84" s="94"/>
      <c r="EQG84" s="94"/>
      <c r="EQH84" s="94"/>
      <c r="EQI84" s="94"/>
      <c r="EQJ84" s="94"/>
      <c r="EQK84" s="94"/>
      <c r="EQL84" s="94"/>
      <c r="EQM84" s="94"/>
      <c r="EQN84" s="94"/>
      <c r="EQO84" s="94"/>
      <c r="EQP84" s="94"/>
      <c r="EQQ84" s="94"/>
      <c r="EQR84" s="94"/>
      <c r="EQS84" s="94"/>
      <c r="EQT84" s="94"/>
      <c r="EQU84" s="94"/>
      <c r="EQV84" s="94"/>
      <c r="EQW84" s="94"/>
      <c r="EQX84" s="94"/>
      <c r="EQY84" s="94"/>
      <c r="EQZ84" s="94"/>
      <c r="ERA84" s="94"/>
      <c r="ERB84" s="94"/>
      <c r="ERC84" s="94"/>
      <c r="ERD84" s="94"/>
      <c r="ERE84" s="94"/>
      <c r="ERF84" s="94"/>
      <c r="ERG84" s="94"/>
      <c r="ERH84" s="94"/>
      <c r="ERI84" s="94"/>
      <c r="ERJ84" s="94"/>
      <c r="ERK84" s="94"/>
      <c r="ERL84" s="94"/>
      <c r="ERM84" s="94"/>
      <c r="ERN84" s="94"/>
      <c r="ERO84" s="94"/>
      <c r="ERP84" s="94"/>
      <c r="ERQ84" s="94"/>
      <c r="ERR84" s="94"/>
      <c r="ERS84" s="94"/>
      <c r="ERT84" s="94"/>
      <c r="ERU84" s="94"/>
      <c r="ERV84" s="94"/>
      <c r="ERW84" s="94"/>
      <c r="ERX84" s="94"/>
      <c r="ERY84" s="94"/>
      <c r="ERZ84" s="94"/>
      <c r="ESA84" s="94"/>
      <c r="ESB84" s="94"/>
      <c r="ESC84" s="94"/>
      <c r="ESD84" s="94"/>
      <c r="ESE84" s="94"/>
      <c r="ESF84" s="94"/>
      <c r="ESG84" s="94"/>
      <c r="ESH84" s="94"/>
      <c r="ESI84" s="94"/>
      <c r="ESJ84" s="94"/>
      <c r="ESK84" s="94"/>
      <c r="ESL84" s="94"/>
      <c r="ESM84" s="94"/>
      <c r="ESN84" s="94"/>
      <c r="ESO84" s="94"/>
      <c r="ESP84" s="94"/>
      <c r="ESQ84" s="94"/>
      <c r="ESR84" s="94"/>
      <c r="ESS84" s="94"/>
      <c r="EST84" s="94"/>
      <c r="ESU84" s="94"/>
      <c r="ESV84" s="94"/>
      <c r="ESW84" s="94"/>
      <c r="ESX84" s="94"/>
      <c r="ESY84" s="94"/>
      <c r="ESZ84" s="94"/>
      <c r="ETA84" s="94"/>
      <c r="ETB84" s="94"/>
      <c r="ETC84" s="94"/>
      <c r="ETD84" s="94"/>
      <c r="ETE84" s="94"/>
      <c r="ETF84" s="94"/>
      <c r="ETG84" s="94"/>
      <c r="ETH84" s="94"/>
      <c r="ETI84" s="94"/>
      <c r="ETJ84" s="94"/>
      <c r="ETK84" s="94"/>
      <c r="ETL84" s="94"/>
      <c r="ETM84" s="94"/>
      <c r="ETN84" s="94"/>
      <c r="ETO84" s="94"/>
      <c r="ETP84" s="94"/>
      <c r="ETQ84" s="94"/>
      <c r="ETR84" s="94"/>
      <c r="ETS84" s="94"/>
      <c r="ETT84" s="94"/>
      <c r="ETU84" s="94"/>
      <c r="ETV84" s="94"/>
      <c r="ETW84" s="94"/>
      <c r="ETX84" s="94"/>
      <c r="ETY84" s="94"/>
      <c r="ETZ84" s="94"/>
      <c r="EUA84" s="94"/>
      <c r="EUB84" s="94"/>
      <c r="EUC84" s="94"/>
      <c r="EUD84" s="94"/>
      <c r="EUE84" s="94"/>
      <c r="EUF84" s="94"/>
      <c r="EUG84" s="94"/>
      <c r="EUH84" s="94"/>
      <c r="EUI84" s="94"/>
      <c r="EUJ84" s="94"/>
      <c r="EUK84" s="94"/>
      <c r="EUL84" s="94"/>
      <c r="EUM84" s="94"/>
      <c r="EUN84" s="94"/>
      <c r="EUO84" s="94"/>
      <c r="EUP84" s="94"/>
      <c r="EUQ84" s="94"/>
      <c r="EUR84" s="94"/>
      <c r="EUS84" s="94"/>
      <c r="EUT84" s="94"/>
      <c r="EUU84" s="94"/>
      <c r="EUV84" s="94"/>
      <c r="EUW84" s="94"/>
      <c r="EUX84" s="94"/>
      <c r="EUY84" s="94"/>
      <c r="EUZ84" s="94"/>
      <c r="EVA84" s="94"/>
      <c r="EVB84" s="94"/>
      <c r="EVC84" s="94"/>
      <c r="EVD84" s="94"/>
      <c r="EVE84" s="94"/>
      <c r="EVF84" s="94"/>
      <c r="EVG84" s="94"/>
      <c r="EVH84" s="94"/>
      <c r="EVI84" s="94"/>
      <c r="EVJ84" s="94"/>
      <c r="EVK84" s="94"/>
      <c r="EVL84" s="94"/>
      <c r="EVM84" s="94"/>
      <c r="EVN84" s="94"/>
      <c r="EVO84" s="94"/>
      <c r="EVP84" s="94"/>
      <c r="EVQ84" s="94"/>
      <c r="EVR84" s="94"/>
      <c r="EVS84" s="94"/>
      <c r="EVT84" s="94"/>
      <c r="EVU84" s="94"/>
      <c r="EVV84" s="94"/>
      <c r="EVW84" s="94"/>
      <c r="EVX84" s="94"/>
      <c r="EVY84" s="94"/>
      <c r="EVZ84" s="94"/>
      <c r="EWA84" s="94"/>
      <c r="EWB84" s="94"/>
      <c r="EWC84" s="94"/>
      <c r="EWD84" s="94"/>
      <c r="EWE84" s="94"/>
      <c r="EWF84" s="94"/>
      <c r="EWG84" s="94"/>
      <c r="EWH84" s="94"/>
      <c r="EWI84" s="94"/>
      <c r="EWJ84" s="94"/>
      <c r="EWK84" s="94"/>
      <c r="EWL84" s="94"/>
      <c r="EWM84" s="94"/>
      <c r="EWN84" s="94"/>
      <c r="EWO84" s="94"/>
      <c r="EWP84" s="94"/>
      <c r="EWQ84" s="94"/>
      <c r="EWR84" s="94"/>
      <c r="EWS84" s="94"/>
      <c r="EWT84" s="94"/>
      <c r="EWU84" s="94"/>
      <c r="EWV84" s="94"/>
      <c r="EWW84" s="94"/>
      <c r="EWX84" s="94"/>
      <c r="EWY84" s="94"/>
      <c r="EWZ84" s="94"/>
      <c r="EXA84" s="94"/>
      <c r="EXB84" s="94"/>
      <c r="EXC84" s="94"/>
      <c r="EXD84" s="94"/>
      <c r="EXE84" s="94"/>
      <c r="EXF84" s="94"/>
      <c r="EXG84" s="94"/>
      <c r="EXH84" s="94"/>
      <c r="EXI84" s="94"/>
      <c r="EXJ84" s="94"/>
      <c r="EXK84" s="94"/>
      <c r="EXL84" s="94"/>
      <c r="EXM84" s="94"/>
      <c r="EXN84" s="94"/>
      <c r="EXO84" s="94"/>
      <c r="EXP84" s="94"/>
      <c r="EXQ84" s="94"/>
      <c r="EXR84" s="94"/>
      <c r="EXS84" s="94"/>
      <c r="EXT84" s="94"/>
      <c r="EXU84" s="94"/>
      <c r="EXV84" s="94"/>
      <c r="EXW84" s="94"/>
      <c r="EXX84" s="94"/>
      <c r="EXY84" s="94"/>
      <c r="EXZ84" s="94"/>
      <c r="EYA84" s="94"/>
      <c r="EYB84" s="94"/>
      <c r="EYC84" s="94"/>
      <c r="EYD84" s="94"/>
      <c r="EYE84" s="94"/>
      <c r="EYF84" s="94"/>
      <c r="EYG84" s="94"/>
      <c r="EYH84" s="94"/>
      <c r="EYI84" s="94"/>
      <c r="EYJ84" s="94"/>
      <c r="EYK84" s="94"/>
      <c r="EYL84" s="94"/>
      <c r="EYM84" s="94"/>
      <c r="EYN84" s="94"/>
      <c r="EYO84" s="94"/>
      <c r="EYP84" s="94"/>
      <c r="EYQ84" s="94"/>
      <c r="EYR84" s="94"/>
      <c r="EYS84" s="94"/>
      <c r="EYT84" s="94"/>
      <c r="EYU84" s="94"/>
      <c r="EYV84" s="94"/>
      <c r="EYW84" s="94"/>
      <c r="EYX84" s="94"/>
      <c r="EYY84" s="94"/>
      <c r="EYZ84" s="94"/>
      <c r="EZA84" s="94"/>
      <c r="EZB84" s="94"/>
      <c r="EZC84" s="94"/>
      <c r="EZD84" s="94"/>
      <c r="EZE84" s="94"/>
      <c r="EZF84" s="94"/>
      <c r="EZG84" s="94"/>
      <c r="EZH84" s="94"/>
      <c r="EZI84" s="94"/>
      <c r="EZJ84" s="94"/>
      <c r="EZK84" s="94"/>
      <c r="EZL84" s="94"/>
      <c r="EZM84" s="94"/>
      <c r="EZN84" s="94"/>
      <c r="EZO84" s="94"/>
      <c r="EZP84" s="94"/>
      <c r="EZQ84" s="94"/>
      <c r="EZR84" s="94"/>
      <c r="EZS84" s="94"/>
      <c r="EZT84" s="94"/>
      <c r="EZU84" s="94"/>
      <c r="EZV84" s="94"/>
      <c r="EZW84" s="94"/>
      <c r="EZX84" s="94"/>
      <c r="EZY84" s="94"/>
      <c r="EZZ84" s="94"/>
      <c r="FAA84" s="94"/>
      <c r="FAB84" s="94"/>
      <c r="FAC84" s="94"/>
      <c r="FAD84" s="94"/>
      <c r="FAE84" s="94"/>
      <c r="FAF84" s="94"/>
      <c r="FAG84" s="94"/>
      <c r="FAH84" s="94"/>
      <c r="FAI84" s="94"/>
      <c r="FAJ84" s="94"/>
      <c r="FAK84" s="94"/>
      <c r="FAL84" s="94"/>
      <c r="FAM84" s="94"/>
      <c r="FAN84" s="94"/>
      <c r="FAO84" s="94"/>
      <c r="FAP84" s="94"/>
      <c r="FAQ84" s="94"/>
      <c r="FAR84" s="94"/>
      <c r="FAS84" s="94"/>
      <c r="FAT84" s="94"/>
      <c r="FAU84" s="94"/>
      <c r="FAV84" s="94"/>
      <c r="FAW84" s="94"/>
      <c r="FAX84" s="94"/>
      <c r="FAY84" s="94"/>
      <c r="FAZ84" s="94"/>
      <c r="FBA84" s="94"/>
      <c r="FBB84" s="94"/>
      <c r="FBC84" s="94"/>
      <c r="FBD84" s="94"/>
      <c r="FBE84" s="94"/>
      <c r="FBF84" s="94"/>
      <c r="FBG84" s="94"/>
      <c r="FBH84" s="94"/>
      <c r="FBI84" s="94"/>
      <c r="FBJ84" s="94"/>
      <c r="FBK84" s="94"/>
      <c r="FBL84" s="94"/>
      <c r="FBM84" s="94"/>
      <c r="FBN84" s="94"/>
      <c r="FBO84" s="94"/>
      <c r="FBP84" s="94"/>
      <c r="FBQ84" s="94"/>
      <c r="FBR84" s="94"/>
      <c r="FBS84" s="94"/>
      <c r="FBT84" s="94"/>
      <c r="FBU84" s="94"/>
      <c r="FBV84" s="94"/>
      <c r="FBW84" s="94"/>
      <c r="FBX84" s="94"/>
      <c r="FBY84" s="94"/>
      <c r="FBZ84" s="94"/>
      <c r="FCA84" s="94"/>
      <c r="FCB84" s="94"/>
      <c r="FCC84" s="94"/>
      <c r="FCD84" s="94"/>
      <c r="FCE84" s="94"/>
      <c r="FCF84" s="94"/>
      <c r="FCG84" s="94"/>
      <c r="FCH84" s="94"/>
      <c r="FCI84" s="94"/>
      <c r="FCJ84" s="94"/>
      <c r="FCK84" s="94"/>
      <c r="FCL84" s="94"/>
      <c r="FCM84" s="94"/>
      <c r="FCN84" s="94"/>
      <c r="FCO84" s="94"/>
      <c r="FCP84" s="94"/>
      <c r="FCQ84" s="94"/>
      <c r="FCR84" s="94"/>
      <c r="FCS84" s="94"/>
      <c r="FCT84" s="94"/>
      <c r="FCU84" s="94"/>
      <c r="FCV84" s="94"/>
      <c r="FCW84" s="94"/>
      <c r="FCX84" s="94"/>
      <c r="FCY84" s="94"/>
      <c r="FCZ84" s="94"/>
      <c r="FDA84" s="94"/>
      <c r="FDB84" s="94"/>
      <c r="FDC84" s="94"/>
      <c r="FDD84" s="94"/>
      <c r="FDE84" s="94"/>
      <c r="FDF84" s="94"/>
      <c r="FDG84" s="94"/>
      <c r="FDH84" s="94"/>
      <c r="FDI84" s="94"/>
      <c r="FDJ84" s="94"/>
      <c r="FDK84" s="94"/>
      <c r="FDL84" s="94"/>
      <c r="FDM84" s="94"/>
      <c r="FDN84" s="94"/>
      <c r="FDO84" s="94"/>
      <c r="FDP84" s="94"/>
      <c r="FDQ84" s="94"/>
      <c r="FDR84" s="94"/>
      <c r="FDS84" s="94"/>
      <c r="FDT84" s="94"/>
      <c r="FDU84" s="94"/>
      <c r="FDV84" s="94"/>
      <c r="FDW84" s="94"/>
      <c r="FDX84" s="94"/>
      <c r="FDY84" s="94"/>
      <c r="FDZ84" s="94"/>
      <c r="FEA84" s="94"/>
      <c r="FEB84" s="94"/>
      <c r="FEC84" s="94"/>
      <c r="FED84" s="94"/>
      <c r="FEE84" s="94"/>
      <c r="FEF84" s="94"/>
      <c r="FEG84" s="94"/>
      <c r="FEH84" s="94"/>
      <c r="FEI84" s="94"/>
      <c r="FEJ84" s="94"/>
      <c r="FEK84" s="94"/>
      <c r="FEL84" s="94"/>
      <c r="FEM84" s="94"/>
      <c r="FEN84" s="94"/>
      <c r="FEO84" s="94"/>
      <c r="FEP84" s="94"/>
      <c r="FEQ84" s="94"/>
      <c r="FER84" s="94"/>
      <c r="FES84" s="94"/>
      <c r="FET84" s="94"/>
      <c r="FEU84" s="94"/>
      <c r="FEV84" s="94"/>
      <c r="FEW84" s="94"/>
      <c r="FEX84" s="94"/>
      <c r="FEY84" s="94"/>
      <c r="FEZ84" s="94"/>
      <c r="FFA84" s="94"/>
      <c r="FFB84" s="94"/>
      <c r="FFC84" s="94"/>
      <c r="FFD84" s="94"/>
      <c r="FFE84" s="94"/>
      <c r="FFF84" s="94"/>
      <c r="FFG84" s="94"/>
      <c r="FFH84" s="94"/>
      <c r="FFI84" s="94"/>
      <c r="FFJ84" s="94"/>
      <c r="FFK84" s="94"/>
      <c r="FFL84" s="94"/>
      <c r="FFM84" s="94"/>
      <c r="FFN84" s="94"/>
      <c r="FFO84" s="94"/>
      <c r="FFP84" s="94"/>
      <c r="FFQ84" s="94"/>
      <c r="FFR84" s="94"/>
      <c r="FFS84" s="94"/>
      <c r="FFT84" s="94"/>
      <c r="FFU84" s="94"/>
      <c r="FFV84" s="94"/>
      <c r="FFW84" s="94"/>
      <c r="FFX84" s="94"/>
      <c r="FFY84" s="94"/>
      <c r="FFZ84" s="94"/>
      <c r="FGA84" s="94"/>
      <c r="FGB84" s="94"/>
      <c r="FGC84" s="94"/>
      <c r="FGD84" s="94"/>
      <c r="FGE84" s="94"/>
      <c r="FGF84" s="94"/>
      <c r="FGG84" s="94"/>
      <c r="FGH84" s="94"/>
      <c r="FGI84" s="94"/>
      <c r="FGJ84" s="94"/>
      <c r="FGK84" s="94"/>
      <c r="FGL84" s="94"/>
      <c r="FGM84" s="94"/>
      <c r="FGN84" s="94"/>
      <c r="FGO84" s="94"/>
      <c r="FGP84" s="94"/>
      <c r="FGQ84" s="94"/>
      <c r="FGR84" s="94"/>
      <c r="FGS84" s="94"/>
      <c r="FGT84" s="94"/>
      <c r="FGU84" s="94"/>
      <c r="FGV84" s="94"/>
      <c r="FGW84" s="94"/>
      <c r="FGX84" s="94"/>
      <c r="FGY84" s="94"/>
      <c r="FGZ84" s="94"/>
      <c r="FHA84" s="94"/>
      <c r="FHB84" s="94"/>
      <c r="FHC84" s="94"/>
      <c r="FHD84" s="94"/>
      <c r="FHE84" s="94"/>
      <c r="FHF84" s="94"/>
      <c r="FHG84" s="94"/>
      <c r="FHH84" s="94"/>
      <c r="FHI84" s="94"/>
      <c r="FHJ84" s="94"/>
      <c r="FHK84" s="94"/>
      <c r="FHL84" s="94"/>
      <c r="FHM84" s="94"/>
      <c r="FHN84" s="94"/>
      <c r="FHO84" s="94"/>
      <c r="FHP84" s="94"/>
      <c r="FHQ84" s="94"/>
      <c r="FHR84" s="94"/>
      <c r="FHS84" s="94"/>
      <c r="FHT84" s="94"/>
      <c r="FHU84" s="94"/>
      <c r="FHV84" s="94"/>
      <c r="FHW84" s="94"/>
      <c r="FHX84" s="94"/>
      <c r="FHY84" s="94"/>
      <c r="FHZ84" s="94"/>
      <c r="FIA84" s="94"/>
      <c r="FIB84" s="94"/>
      <c r="FIC84" s="94"/>
      <c r="FID84" s="94"/>
      <c r="FIE84" s="94"/>
      <c r="FIF84" s="94"/>
      <c r="FIG84" s="94"/>
      <c r="FIH84" s="94"/>
      <c r="FII84" s="94"/>
      <c r="FIJ84" s="94"/>
      <c r="FIK84" s="94"/>
      <c r="FIL84" s="94"/>
      <c r="FIM84" s="94"/>
      <c r="FIN84" s="94"/>
      <c r="FIO84" s="94"/>
      <c r="FIP84" s="94"/>
      <c r="FIQ84" s="94"/>
      <c r="FIR84" s="94"/>
      <c r="FIS84" s="94"/>
      <c r="FIT84" s="94"/>
      <c r="FIU84" s="94"/>
      <c r="FIV84" s="94"/>
      <c r="FIW84" s="94"/>
      <c r="FIX84" s="94"/>
      <c r="FIY84" s="94"/>
      <c r="FIZ84" s="94"/>
      <c r="FJA84" s="94"/>
      <c r="FJB84" s="94"/>
      <c r="FJC84" s="94"/>
      <c r="FJD84" s="94"/>
      <c r="FJE84" s="94"/>
      <c r="FJF84" s="94"/>
      <c r="FJG84" s="94"/>
      <c r="FJH84" s="94"/>
      <c r="FJI84" s="94"/>
      <c r="FJJ84" s="94"/>
      <c r="FJK84" s="94"/>
      <c r="FJL84" s="94"/>
      <c r="FJM84" s="94"/>
      <c r="FJN84" s="94"/>
      <c r="FJO84" s="94"/>
      <c r="FJP84" s="94"/>
      <c r="FJQ84" s="94"/>
      <c r="FJR84" s="94"/>
      <c r="FJS84" s="94"/>
      <c r="FJT84" s="94"/>
      <c r="FJU84" s="94"/>
      <c r="FJV84" s="94"/>
      <c r="FJW84" s="94"/>
      <c r="FJX84" s="94"/>
      <c r="FJY84" s="94"/>
      <c r="FJZ84" s="94"/>
      <c r="FKA84" s="94"/>
      <c r="FKB84" s="94"/>
      <c r="FKC84" s="94"/>
      <c r="FKD84" s="94"/>
      <c r="FKE84" s="94"/>
      <c r="FKF84" s="94"/>
      <c r="FKG84" s="94"/>
      <c r="FKH84" s="94"/>
      <c r="FKI84" s="94"/>
      <c r="FKJ84" s="94"/>
      <c r="FKK84" s="94"/>
      <c r="FKL84" s="94"/>
      <c r="FKM84" s="94"/>
      <c r="FKN84" s="94"/>
      <c r="FKO84" s="94"/>
      <c r="FKP84" s="94"/>
      <c r="FKQ84" s="94"/>
      <c r="FKR84" s="94"/>
      <c r="FKS84" s="94"/>
      <c r="FKT84" s="94"/>
      <c r="FKU84" s="94"/>
      <c r="FKV84" s="94"/>
      <c r="FKW84" s="94"/>
      <c r="FKX84" s="94"/>
      <c r="FKY84" s="94"/>
      <c r="FKZ84" s="94"/>
      <c r="FLA84" s="94"/>
      <c r="FLB84" s="94"/>
      <c r="FLC84" s="94"/>
      <c r="FLD84" s="94"/>
      <c r="FLE84" s="94"/>
      <c r="FLF84" s="94"/>
      <c r="FLG84" s="94"/>
      <c r="FLH84" s="94"/>
      <c r="FLI84" s="94"/>
      <c r="FLJ84" s="94"/>
      <c r="FLK84" s="94"/>
      <c r="FLL84" s="94"/>
      <c r="FLM84" s="94"/>
      <c r="FLN84" s="94"/>
      <c r="FLO84" s="94"/>
      <c r="FLP84" s="94"/>
      <c r="FLQ84" s="94"/>
      <c r="FLR84" s="94"/>
      <c r="FLS84" s="94"/>
      <c r="FLT84" s="94"/>
      <c r="FLU84" s="94"/>
      <c r="FLV84" s="94"/>
      <c r="FLW84" s="94"/>
      <c r="FLX84" s="94"/>
      <c r="FLY84" s="94"/>
      <c r="FLZ84" s="94"/>
      <c r="FMA84" s="94"/>
      <c r="FMB84" s="94"/>
      <c r="FMC84" s="94"/>
      <c r="FMD84" s="94"/>
      <c r="FME84" s="94"/>
      <c r="FMF84" s="94"/>
      <c r="FMG84" s="94"/>
      <c r="FMH84" s="94"/>
      <c r="FMI84" s="94"/>
      <c r="FMJ84" s="94"/>
      <c r="FMK84" s="94"/>
      <c r="FML84" s="94"/>
      <c r="FMM84" s="94"/>
      <c r="FMN84" s="94"/>
      <c r="FMO84" s="94"/>
      <c r="FMP84" s="94"/>
      <c r="FMQ84" s="94"/>
      <c r="FMR84" s="94"/>
      <c r="FMS84" s="94"/>
      <c r="FMT84" s="94"/>
      <c r="FMU84" s="94"/>
      <c r="FMV84" s="94"/>
      <c r="FMW84" s="94"/>
      <c r="FMX84" s="94"/>
      <c r="FMY84" s="94"/>
      <c r="FMZ84" s="94"/>
      <c r="FNA84" s="94"/>
      <c r="FNB84" s="94"/>
      <c r="FNC84" s="94"/>
      <c r="FND84" s="94"/>
      <c r="FNE84" s="94"/>
      <c r="FNF84" s="94"/>
      <c r="FNG84" s="94"/>
      <c r="FNH84" s="94"/>
      <c r="FNI84" s="94"/>
      <c r="FNJ84" s="94"/>
      <c r="FNK84" s="94"/>
      <c r="FNL84" s="94"/>
      <c r="FNM84" s="94"/>
      <c r="FNN84" s="94"/>
      <c r="FNO84" s="94"/>
      <c r="FNP84" s="94"/>
      <c r="FNQ84" s="94"/>
      <c r="FNR84" s="94"/>
      <c r="FNS84" s="94"/>
      <c r="FNT84" s="94"/>
      <c r="FNU84" s="94"/>
      <c r="FNV84" s="94"/>
      <c r="FNW84" s="94"/>
      <c r="FNX84" s="94"/>
      <c r="FNY84" s="94"/>
      <c r="FNZ84" s="94"/>
      <c r="FOA84" s="94"/>
      <c r="FOB84" s="94"/>
      <c r="FOC84" s="94"/>
      <c r="FOD84" s="94"/>
      <c r="FOE84" s="94"/>
      <c r="FOF84" s="94"/>
      <c r="FOG84" s="94"/>
      <c r="FOH84" s="94"/>
      <c r="FOI84" s="94"/>
      <c r="FOJ84" s="94"/>
      <c r="FOK84" s="94"/>
      <c r="FOL84" s="94"/>
      <c r="FOM84" s="94"/>
      <c r="FON84" s="94"/>
      <c r="FOO84" s="94"/>
      <c r="FOP84" s="94"/>
      <c r="FOQ84" s="94"/>
      <c r="FOR84" s="94"/>
      <c r="FOS84" s="94"/>
      <c r="FOT84" s="94"/>
      <c r="FOU84" s="94"/>
      <c r="FOV84" s="94"/>
      <c r="FOW84" s="94"/>
      <c r="FOX84" s="94"/>
      <c r="FOY84" s="94"/>
      <c r="FOZ84" s="94"/>
      <c r="FPA84" s="94"/>
      <c r="FPB84" s="94"/>
      <c r="FPC84" s="94"/>
      <c r="FPD84" s="94"/>
      <c r="FPE84" s="94"/>
      <c r="FPF84" s="94"/>
      <c r="FPG84" s="94"/>
      <c r="FPH84" s="94"/>
      <c r="FPI84" s="94"/>
      <c r="FPJ84" s="94"/>
      <c r="FPK84" s="94"/>
      <c r="FPL84" s="94"/>
      <c r="FPM84" s="94"/>
      <c r="FPN84" s="94"/>
      <c r="FPO84" s="94"/>
      <c r="FPP84" s="94"/>
      <c r="FPQ84" s="94"/>
      <c r="FPR84" s="94"/>
      <c r="FPS84" s="94"/>
      <c r="FPT84" s="94"/>
      <c r="FPU84" s="94"/>
      <c r="FPV84" s="94"/>
      <c r="FPW84" s="94"/>
      <c r="FPX84" s="94"/>
      <c r="FPY84" s="94"/>
      <c r="FPZ84" s="94"/>
      <c r="FQA84" s="94"/>
      <c r="FQB84" s="94"/>
      <c r="FQC84" s="94"/>
      <c r="FQD84" s="94"/>
      <c r="FQE84" s="94"/>
      <c r="FQF84" s="94"/>
      <c r="FQG84" s="94"/>
      <c r="FQH84" s="94"/>
      <c r="FQI84" s="94"/>
      <c r="FQJ84" s="94"/>
      <c r="FQK84" s="94"/>
      <c r="FQL84" s="94"/>
      <c r="FQM84" s="94"/>
      <c r="FQN84" s="94"/>
      <c r="FQO84" s="94"/>
      <c r="FQP84" s="94"/>
      <c r="FQQ84" s="94"/>
      <c r="FQR84" s="94"/>
      <c r="FQS84" s="94"/>
      <c r="FQT84" s="94"/>
      <c r="FQU84" s="94"/>
      <c r="FQV84" s="94"/>
      <c r="FQW84" s="94"/>
      <c r="FQX84" s="94"/>
      <c r="FQY84" s="94"/>
      <c r="FQZ84" s="94"/>
      <c r="FRA84" s="94"/>
      <c r="FRB84" s="94"/>
      <c r="FRC84" s="94"/>
      <c r="FRD84" s="94"/>
      <c r="FRE84" s="94"/>
      <c r="FRF84" s="94"/>
      <c r="FRG84" s="94"/>
      <c r="FRH84" s="94"/>
      <c r="FRI84" s="94"/>
      <c r="FRJ84" s="94"/>
      <c r="FRK84" s="94"/>
      <c r="FRL84" s="94"/>
      <c r="FRM84" s="94"/>
      <c r="FRN84" s="94"/>
      <c r="FRO84" s="94"/>
      <c r="FRP84" s="94"/>
      <c r="FRQ84" s="94"/>
      <c r="FRR84" s="94"/>
      <c r="FRS84" s="94"/>
      <c r="FRT84" s="94"/>
      <c r="FRU84" s="94"/>
      <c r="FRV84" s="94"/>
      <c r="FRW84" s="94"/>
      <c r="FRX84" s="94"/>
      <c r="FRY84" s="94"/>
      <c r="FRZ84" s="94"/>
      <c r="FSA84" s="94"/>
      <c r="FSB84" s="94"/>
      <c r="FSC84" s="94"/>
      <c r="FSD84" s="94"/>
      <c r="FSE84" s="94"/>
      <c r="FSF84" s="94"/>
      <c r="FSG84" s="94"/>
      <c r="FSH84" s="94"/>
      <c r="FSI84" s="94"/>
      <c r="FSJ84" s="94"/>
      <c r="FSK84" s="94"/>
      <c r="FSL84" s="94"/>
      <c r="FSM84" s="94"/>
      <c r="FSN84" s="94"/>
      <c r="FSO84" s="94"/>
      <c r="FSP84" s="94"/>
      <c r="FSQ84" s="94"/>
      <c r="FSR84" s="94"/>
      <c r="FSS84" s="94"/>
      <c r="FST84" s="94"/>
      <c r="FSU84" s="94"/>
      <c r="FSV84" s="94"/>
      <c r="FSW84" s="94"/>
      <c r="FSX84" s="94"/>
      <c r="FSY84" s="94"/>
      <c r="FSZ84" s="94"/>
      <c r="FTA84" s="94"/>
      <c r="FTB84" s="94"/>
      <c r="FTC84" s="94"/>
      <c r="FTD84" s="94"/>
      <c r="FTE84" s="94"/>
      <c r="FTF84" s="94"/>
      <c r="FTG84" s="94"/>
      <c r="FTH84" s="94"/>
      <c r="FTI84" s="94"/>
      <c r="FTJ84" s="94"/>
      <c r="FTK84" s="94"/>
      <c r="FTL84" s="94"/>
      <c r="FTM84" s="94"/>
      <c r="FTN84" s="94"/>
      <c r="FTO84" s="94"/>
      <c r="FTP84" s="94"/>
      <c r="FTQ84" s="94"/>
      <c r="FTR84" s="94"/>
      <c r="FTS84" s="94"/>
      <c r="FTT84" s="94"/>
      <c r="FTU84" s="94"/>
      <c r="FTV84" s="94"/>
      <c r="FTW84" s="94"/>
      <c r="FTX84" s="94"/>
      <c r="FTY84" s="94"/>
      <c r="FTZ84" s="94"/>
      <c r="FUA84" s="94"/>
      <c r="FUB84" s="94"/>
      <c r="FUC84" s="94"/>
      <c r="FUD84" s="94"/>
      <c r="FUE84" s="94"/>
      <c r="FUF84" s="94"/>
      <c r="FUG84" s="94"/>
      <c r="FUH84" s="94"/>
      <c r="FUI84" s="94"/>
      <c r="FUJ84" s="94"/>
      <c r="FUK84" s="94"/>
      <c r="FUL84" s="94"/>
      <c r="FUM84" s="94"/>
      <c r="FUN84" s="94"/>
      <c r="FUO84" s="94"/>
      <c r="FUP84" s="94"/>
      <c r="FUQ84" s="94"/>
      <c r="FUR84" s="94"/>
      <c r="FUS84" s="94"/>
      <c r="FUT84" s="94"/>
      <c r="FUU84" s="94"/>
      <c r="FUV84" s="94"/>
      <c r="FUW84" s="94"/>
      <c r="FUX84" s="94"/>
      <c r="FUY84" s="94"/>
      <c r="FUZ84" s="94"/>
      <c r="FVA84" s="94"/>
      <c r="FVB84" s="94"/>
      <c r="FVC84" s="94"/>
      <c r="FVD84" s="94"/>
      <c r="FVE84" s="94"/>
      <c r="FVF84" s="94"/>
      <c r="FVG84" s="94"/>
      <c r="FVH84" s="94"/>
      <c r="FVI84" s="94"/>
      <c r="FVJ84" s="94"/>
      <c r="FVK84" s="94"/>
      <c r="FVL84" s="94"/>
      <c r="FVM84" s="94"/>
      <c r="FVN84" s="94"/>
      <c r="FVO84" s="94"/>
      <c r="FVP84" s="94"/>
      <c r="FVQ84" s="94"/>
      <c r="FVR84" s="94"/>
      <c r="FVS84" s="94"/>
      <c r="FVT84" s="94"/>
      <c r="FVU84" s="94"/>
      <c r="FVV84" s="94"/>
      <c r="FVW84" s="94"/>
      <c r="FVX84" s="94"/>
      <c r="FVY84" s="94"/>
      <c r="FVZ84" s="94"/>
      <c r="FWA84" s="94"/>
      <c r="FWB84" s="94"/>
      <c r="FWC84" s="94"/>
      <c r="FWD84" s="94"/>
      <c r="FWE84" s="94"/>
      <c r="FWF84" s="94"/>
      <c r="FWG84" s="94"/>
      <c r="FWH84" s="94"/>
      <c r="FWI84" s="94"/>
      <c r="FWJ84" s="94"/>
      <c r="FWK84" s="94"/>
      <c r="FWL84" s="94"/>
      <c r="FWM84" s="94"/>
      <c r="FWN84" s="94"/>
      <c r="FWO84" s="94"/>
      <c r="FWP84" s="94"/>
      <c r="FWQ84" s="94"/>
      <c r="FWR84" s="94"/>
      <c r="FWS84" s="94"/>
      <c r="FWT84" s="94"/>
      <c r="FWU84" s="94"/>
      <c r="FWV84" s="94"/>
      <c r="FWW84" s="94"/>
      <c r="FWX84" s="94"/>
      <c r="FWY84" s="94"/>
      <c r="FWZ84" s="94"/>
      <c r="FXA84" s="94"/>
      <c r="FXB84" s="94"/>
      <c r="FXC84" s="94"/>
      <c r="FXD84" s="94"/>
      <c r="FXE84" s="94"/>
      <c r="FXF84" s="94"/>
      <c r="FXG84" s="94"/>
      <c r="FXH84" s="94"/>
      <c r="FXI84" s="94"/>
      <c r="FXJ84" s="94"/>
      <c r="FXK84" s="94"/>
      <c r="FXL84" s="94"/>
      <c r="FXM84" s="94"/>
      <c r="FXN84" s="94"/>
      <c r="FXO84" s="94"/>
      <c r="FXP84" s="94"/>
      <c r="FXQ84" s="94"/>
      <c r="FXR84" s="94"/>
      <c r="FXS84" s="94"/>
      <c r="FXT84" s="94"/>
      <c r="FXU84" s="94"/>
      <c r="FXV84" s="94"/>
      <c r="FXW84" s="94"/>
      <c r="FXX84" s="94"/>
      <c r="FXY84" s="94"/>
      <c r="FXZ84" s="94"/>
      <c r="FYA84" s="94"/>
      <c r="FYB84" s="94"/>
      <c r="FYC84" s="94"/>
      <c r="FYD84" s="94"/>
      <c r="FYE84" s="94"/>
      <c r="FYF84" s="94"/>
      <c r="FYG84" s="94"/>
      <c r="FYH84" s="94"/>
      <c r="FYI84" s="94"/>
      <c r="FYJ84" s="94"/>
      <c r="FYK84" s="94"/>
      <c r="FYL84" s="94"/>
      <c r="FYM84" s="94"/>
      <c r="FYN84" s="94"/>
      <c r="FYO84" s="94"/>
      <c r="FYP84" s="94"/>
      <c r="FYQ84" s="94"/>
      <c r="FYR84" s="94"/>
      <c r="FYS84" s="94"/>
      <c r="FYT84" s="94"/>
      <c r="FYU84" s="94"/>
      <c r="FYV84" s="94"/>
      <c r="FYW84" s="94"/>
      <c r="FYX84" s="94"/>
      <c r="FYY84" s="94"/>
      <c r="FYZ84" s="94"/>
      <c r="FZA84" s="94"/>
      <c r="FZB84" s="94"/>
      <c r="FZC84" s="94"/>
      <c r="FZD84" s="94"/>
      <c r="FZE84" s="94"/>
      <c r="FZF84" s="94"/>
      <c r="FZG84" s="94"/>
      <c r="FZH84" s="94"/>
      <c r="FZI84" s="94"/>
      <c r="FZJ84" s="94"/>
      <c r="FZK84" s="94"/>
      <c r="FZL84" s="94"/>
      <c r="FZM84" s="94"/>
      <c r="FZN84" s="94"/>
      <c r="FZO84" s="94"/>
      <c r="FZP84" s="94"/>
      <c r="FZQ84" s="94"/>
      <c r="FZR84" s="94"/>
      <c r="FZS84" s="94"/>
      <c r="FZT84" s="94"/>
      <c r="FZU84" s="94"/>
      <c r="FZV84" s="94"/>
      <c r="FZW84" s="94"/>
      <c r="FZX84" s="94"/>
      <c r="FZY84" s="94"/>
      <c r="FZZ84" s="94"/>
      <c r="GAA84" s="94"/>
      <c r="GAB84" s="94"/>
      <c r="GAC84" s="94"/>
      <c r="GAD84" s="94"/>
      <c r="GAE84" s="94"/>
      <c r="GAF84" s="94"/>
      <c r="GAG84" s="94"/>
      <c r="GAH84" s="94"/>
      <c r="GAI84" s="94"/>
      <c r="GAJ84" s="94"/>
      <c r="GAK84" s="94"/>
      <c r="GAL84" s="94"/>
      <c r="GAM84" s="94"/>
      <c r="GAN84" s="94"/>
      <c r="GAO84" s="94"/>
      <c r="GAP84" s="94"/>
      <c r="GAQ84" s="94"/>
      <c r="GAR84" s="94"/>
      <c r="GAS84" s="94"/>
      <c r="GAT84" s="94"/>
      <c r="GAU84" s="94"/>
      <c r="GAV84" s="94"/>
      <c r="GAW84" s="94"/>
      <c r="GAX84" s="94"/>
      <c r="GAY84" s="94"/>
      <c r="GAZ84" s="94"/>
      <c r="GBA84" s="94"/>
      <c r="GBB84" s="94"/>
      <c r="GBC84" s="94"/>
      <c r="GBD84" s="94"/>
      <c r="GBE84" s="94"/>
      <c r="GBF84" s="94"/>
      <c r="GBG84" s="94"/>
      <c r="GBH84" s="94"/>
      <c r="GBI84" s="94"/>
      <c r="GBJ84" s="94"/>
      <c r="GBK84" s="94"/>
      <c r="GBL84" s="94"/>
      <c r="GBM84" s="94"/>
      <c r="GBN84" s="94"/>
      <c r="GBO84" s="94"/>
      <c r="GBP84" s="94"/>
      <c r="GBQ84" s="94"/>
      <c r="GBR84" s="94"/>
      <c r="GBS84" s="94"/>
      <c r="GBT84" s="94"/>
      <c r="GBU84" s="94"/>
      <c r="GBV84" s="94"/>
      <c r="GBW84" s="94"/>
      <c r="GBX84" s="94"/>
      <c r="GBY84" s="94"/>
      <c r="GBZ84" s="94"/>
      <c r="GCA84" s="94"/>
      <c r="GCB84" s="94"/>
      <c r="GCC84" s="94"/>
      <c r="GCD84" s="94"/>
      <c r="GCE84" s="94"/>
      <c r="GCF84" s="94"/>
      <c r="GCG84" s="94"/>
      <c r="GCH84" s="94"/>
      <c r="GCI84" s="94"/>
      <c r="GCJ84" s="94"/>
      <c r="GCK84" s="94"/>
      <c r="GCL84" s="94"/>
      <c r="GCM84" s="94"/>
      <c r="GCN84" s="94"/>
      <c r="GCO84" s="94"/>
      <c r="GCP84" s="94"/>
      <c r="GCQ84" s="94"/>
      <c r="GCR84" s="94"/>
      <c r="GCS84" s="94"/>
      <c r="GCT84" s="94"/>
      <c r="GCU84" s="94"/>
      <c r="GCV84" s="94"/>
      <c r="GCW84" s="94"/>
      <c r="GCX84" s="94"/>
      <c r="GCY84" s="94"/>
      <c r="GCZ84" s="94"/>
      <c r="GDA84" s="94"/>
      <c r="GDB84" s="94"/>
      <c r="GDC84" s="94"/>
      <c r="GDD84" s="94"/>
      <c r="GDE84" s="94"/>
      <c r="GDF84" s="94"/>
      <c r="GDG84" s="94"/>
      <c r="GDH84" s="94"/>
      <c r="GDI84" s="94"/>
      <c r="GDJ84" s="94"/>
      <c r="GDK84" s="94"/>
      <c r="GDL84" s="94"/>
      <c r="GDM84" s="94"/>
      <c r="GDN84" s="94"/>
      <c r="GDO84" s="94"/>
      <c r="GDP84" s="94"/>
      <c r="GDQ84" s="94"/>
      <c r="GDR84" s="94"/>
      <c r="GDS84" s="94"/>
      <c r="GDT84" s="94"/>
      <c r="GDU84" s="94"/>
      <c r="GDV84" s="94"/>
      <c r="GDW84" s="94"/>
      <c r="GDX84" s="94"/>
      <c r="GDY84" s="94"/>
      <c r="GDZ84" s="94"/>
      <c r="GEA84" s="94"/>
      <c r="GEB84" s="94"/>
      <c r="GEC84" s="94"/>
      <c r="GED84" s="94"/>
      <c r="GEE84" s="94"/>
      <c r="GEF84" s="94"/>
      <c r="GEG84" s="94"/>
      <c r="GEH84" s="94"/>
      <c r="GEI84" s="94"/>
      <c r="GEJ84" s="94"/>
      <c r="GEK84" s="94"/>
      <c r="GEL84" s="94"/>
      <c r="GEM84" s="94"/>
      <c r="GEN84" s="94"/>
      <c r="GEO84" s="94"/>
      <c r="GEP84" s="94"/>
      <c r="GEQ84" s="94"/>
      <c r="GER84" s="94"/>
      <c r="GES84" s="94"/>
      <c r="GET84" s="94"/>
      <c r="GEU84" s="94"/>
      <c r="GEV84" s="94"/>
      <c r="GEW84" s="94"/>
      <c r="GEX84" s="94"/>
      <c r="GEY84" s="94"/>
      <c r="GEZ84" s="94"/>
      <c r="GFA84" s="94"/>
      <c r="GFB84" s="94"/>
      <c r="GFC84" s="94"/>
      <c r="GFD84" s="94"/>
      <c r="GFE84" s="94"/>
      <c r="GFF84" s="94"/>
      <c r="GFG84" s="94"/>
      <c r="GFH84" s="94"/>
      <c r="GFI84" s="94"/>
      <c r="GFJ84" s="94"/>
      <c r="GFK84" s="94"/>
      <c r="GFL84" s="94"/>
      <c r="GFM84" s="94"/>
      <c r="GFN84" s="94"/>
      <c r="GFO84" s="94"/>
      <c r="GFP84" s="94"/>
      <c r="GFQ84" s="94"/>
      <c r="GFR84" s="94"/>
      <c r="GFS84" s="94"/>
      <c r="GFT84" s="94"/>
      <c r="GFU84" s="94"/>
      <c r="GFV84" s="94"/>
      <c r="GFW84" s="94"/>
      <c r="GFX84" s="94"/>
      <c r="GFY84" s="94"/>
      <c r="GFZ84" s="94"/>
      <c r="GGA84" s="94"/>
      <c r="GGB84" s="94"/>
      <c r="GGC84" s="94"/>
      <c r="GGD84" s="94"/>
      <c r="GGE84" s="94"/>
      <c r="GGF84" s="94"/>
      <c r="GGG84" s="94"/>
      <c r="GGH84" s="94"/>
      <c r="GGI84" s="94"/>
      <c r="GGJ84" s="94"/>
      <c r="GGK84" s="94"/>
      <c r="GGL84" s="94"/>
      <c r="GGM84" s="94"/>
      <c r="GGN84" s="94"/>
      <c r="GGO84" s="94"/>
      <c r="GGP84" s="94"/>
      <c r="GGQ84" s="94"/>
      <c r="GGR84" s="94"/>
      <c r="GGS84" s="94"/>
      <c r="GGT84" s="94"/>
      <c r="GGU84" s="94"/>
      <c r="GGV84" s="94"/>
      <c r="GGW84" s="94"/>
      <c r="GGX84" s="94"/>
      <c r="GGY84" s="94"/>
      <c r="GGZ84" s="94"/>
      <c r="GHA84" s="94"/>
      <c r="GHB84" s="94"/>
      <c r="GHC84" s="94"/>
      <c r="GHD84" s="94"/>
      <c r="GHE84" s="94"/>
      <c r="GHF84" s="94"/>
      <c r="GHG84" s="94"/>
      <c r="GHH84" s="94"/>
      <c r="GHI84" s="94"/>
      <c r="GHJ84" s="94"/>
      <c r="GHK84" s="94"/>
      <c r="GHL84" s="94"/>
      <c r="GHM84" s="94"/>
      <c r="GHN84" s="94"/>
      <c r="GHO84" s="94"/>
      <c r="GHP84" s="94"/>
      <c r="GHQ84" s="94"/>
      <c r="GHR84" s="94"/>
      <c r="GHS84" s="94"/>
      <c r="GHT84" s="94"/>
      <c r="GHU84" s="94"/>
      <c r="GHV84" s="94"/>
      <c r="GHW84" s="94"/>
      <c r="GHX84" s="94"/>
      <c r="GHY84" s="94"/>
      <c r="GHZ84" s="94"/>
      <c r="GIA84" s="94"/>
      <c r="GIB84" s="94"/>
      <c r="GIC84" s="94"/>
      <c r="GID84" s="94"/>
      <c r="GIE84" s="94"/>
      <c r="GIF84" s="94"/>
      <c r="GIG84" s="94"/>
      <c r="GIH84" s="94"/>
      <c r="GII84" s="94"/>
      <c r="GIJ84" s="94"/>
      <c r="GIK84" s="94"/>
      <c r="GIL84" s="94"/>
      <c r="GIM84" s="94"/>
      <c r="GIN84" s="94"/>
      <c r="GIO84" s="94"/>
      <c r="GIP84" s="94"/>
      <c r="GIQ84" s="94"/>
      <c r="GIR84" s="94"/>
      <c r="GIS84" s="94"/>
      <c r="GIT84" s="94"/>
      <c r="GIU84" s="94"/>
      <c r="GIV84" s="94"/>
      <c r="GIW84" s="94"/>
      <c r="GIX84" s="94"/>
      <c r="GIY84" s="94"/>
      <c r="GIZ84" s="94"/>
      <c r="GJA84" s="94"/>
      <c r="GJB84" s="94"/>
      <c r="GJC84" s="94"/>
      <c r="GJD84" s="94"/>
      <c r="GJE84" s="94"/>
      <c r="GJF84" s="94"/>
      <c r="GJG84" s="94"/>
      <c r="GJH84" s="94"/>
      <c r="GJI84" s="94"/>
      <c r="GJJ84" s="94"/>
      <c r="GJK84" s="94"/>
      <c r="GJL84" s="94"/>
      <c r="GJM84" s="94"/>
      <c r="GJN84" s="94"/>
      <c r="GJO84" s="94"/>
      <c r="GJP84" s="94"/>
      <c r="GJQ84" s="94"/>
      <c r="GJR84" s="94"/>
      <c r="GJS84" s="94"/>
      <c r="GJT84" s="94"/>
      <c r="GJU84" s="94"/>
      <c r="GJV84" s="94"/>
      <c r="GJW84" s="94"/>
      <c r="GJX84" s="94"/>
      <c r="GJY84" s="94"/>
      <c r="GJZ84" s="94"/>
      <c r="GKA84" s="94"/>
      <c r="GKB84" s="94"/>
      <c r="GKC84" s="94"/>
      <c r="GKD84" s="94"/>
      <c r="GKE84" s="94"/>
      <c r="GKF84" s="94"/>
      <c r="GKG84" s="94"/>
      <c r="GKH84" s="94"/>
      <c r="GKI84" s="94"/>
      <c r="GKJ84" s="94"/>
      <c r="GKK84" s="94"/>
      <c r="GKL84" s="94"/>
      <c r="GKM84" s="94"/>
      <c r="GKN84" s="94"/>
      <c r="GKO84" s="94"/>
      <c r="GKP84" s="94"/>
      <c r="GKQ84" s="94"/>
      <c r="GKR84" s="94"/>
      <c r="GKS84" s="94"/>
      <c r="GKT84" s="94"/>
      <c r="GKU84" s="94"/>
      <c r="GKV84" s="94"/>
      <c r="GKW84" s="94"/>
      <c r="GKX84" s="94"/>
      <c r="GKY84" s="94"/>
      <c r="GKZ84" s="94"/>
      <c r="GLA84" s="94"/>
      <c r="GLB84" s="94"/>
      <c r="GLC84" s="94"/>
      <c r="GLD84" s="94"/>
      <c r="GLE84" s="94"/>
      <c r="GLF84" s="94"/>
      <c r="GLG84" s="94"/>
      <c r="GLH84" s="94"/>
      <c r="GLI84" s="94"/>
      <c r="GLJ84" s="94"/>
      <c r="GLK84" s="94"/>
      <c r="GLL84" s="94"/>
      <c r="GLM84" s="94"/>
      <c r="GLN84" s="94"/>
      <c r="GLO84" s="94"/>
      <c r="GLP84" s="94"/>
      <c r="GLQ84" s="94"/>
      <c r="GLR84" s="94"/>
      <c r="GLS84" s="94"/>
      <c r="GLT84" s="94"/>
      <c r="GLU84" s="94"/>
      <c r="GLV84" s="94"/>
      <c r="GLW84" s="94"/>
      <c r="GLX84" s="94"/>
      <c r="GLY84" s="94"/>
      <c r="GLZ84" s="94"/>
      <c r="GMA84" s="94"/>
      <c r="GMB84" s="94"/>
      <c r="GMC84" s="94"/>
      <c r="GMD84" s="94"/>
      <c r="GME84" s="94"/>
      <c r="GMF84" s="94"/>
      <c r="GMG84" s="94"/>
      <c r="GMH84" s="94"/>
      <c r="GMI84" s="94"/>
      <c r="GMJ84" s="94"/>
      <c r="GMK84" s="94"/>
      <c r="GML84" s="94"/>
      <c r="GMM84" s="94"/>
      <c r="GMN84" s="94"/>
      <c r="GMO84" s="94"/>
      <c r="GMP84" s="94"/>
      <c r="GMQ84" s="94"/>
      <c r="GMR84" s="94"/>
      <c r="GMS84" s="94"/>
      <c r="GMT84" s="94"/>
      <c r="GMU84" s="94"/>
      <c r="GMV84" s="94"/>
      <c r="GMW84" s="94"/>
      <c r="GMX84" s="94"/>
      <c r="GMY84" s="94"/>
      <c r="GMZ84" s="94"/>
      <c r="GNA84" s="94"/>
      <c r="GNB84" s="94"/>
      <c r="GNC84" s="94"/>
      <c r="GND84" s="94"/>
      <c r="GNE84" s="94"/>
      <c r="GNF84" s="94"/>
      <c r="GNG84" s="94"/>
      <c r="GNH84" s="94"/>
      <c r="GNI84" s="94"/>
      <c r="GNJ84" s="94"/>
      <c r="GNK84" s="94"/>
      <c r="GNL84" s="94"/>
      <c r="GNM84" s="94"/>
      <c r="GNN84" s="94"/>
      <c r="GNO84" s="94"/>
      <c r="GNP84" s="94"/>
      <c r="GNQ84" s="94"/>
      <c r="GNR84" s="94"/>
      <c r="GNS84" s="94"/>
      <c r="GNT84" s="94"/>
      <c r="GNU84" s="94"/>
      <c r="GNV84" s="94"/>
      <c r="GNW84" s="94"/>
      <c r="GNX84" s="94"/>
      <c r="GNY84" s="94"/>
      <c r="GNZ84" s="94"/>
      <c r="GOA84" s="94"/>
      <c r="GOB84" s="94"/>
      <c r="GOC84" s="94"/>
      <c r="GOD84" s="94"/>
      <c r="GOE84" s="94"/>
      <c r="GOF84" s="94"/>
      <c r="GOG84" s="94"/>
      <c r="GOH84" s="94"/>
      <c r="GOI84" s="94"/>
      <c r="GOJ84" s="94"/>
      <c r="GOK84" s="94"/>
      <c r="GOL84" s="94"/>
      <c r="GOM84" s="94"/>
      <c r="GON84" s="94"/>
      <c r="GOO84" s="94"/>
      <c r="GOP84" s="94"/>
      <c r="GOQ84" s="94"/>
      <c r="GOR84" s="94"/>
      <c r="GOS84" s="94"/>
      <c r="GOT84" s="94"/>
      <c r="GOU84" s="94"/>
      <c r="GOV84" s="94"/>
      <c r="GOW84" s="94"/>
      <c r="GOX84" s="94"/>
      <c r="GOY84" s="94"/>
      <c r="GOZ84" s="94"/>
      <c r="GPA84" s="94"/>
      <c r="GPB84" s="94"/>
      <c r="GPC84" s="94"/>
      <c r="GPD84" s="94"/>
      <c r="GPE84" s="94"/>
      <c r="GPF84" s="94"/>
      <c r="GPG84" s="94"/>
      <c r="GPH84" s="94"/>
      <c r="GPI84" s="94"/>
      <c r="GPJ84" s="94"/>
      <c r="GPK84" s="94"/>
      <c r="GPL84" s="94"/>
      <c r="GPM84" s="94"/>
      <c r="GPN84" s="94"/>
      <c r="GPO84" s="94"/>
      <c r="GPP84" s="94"/>
      <c r="GPQ84" s="94"/>
      <c r="GPR84" s="94"/>
      <c r="GPS84" s="94"/>
      <c r="GPT84" s="94"/>
      <c r="GPU84" s="94"/>
      <c r="GPV84" s="94"/>
      <c r="GPW84" s="94"/>
      <c r="GPX84" s="94"/>
      <c r="GPY84" s="94"/>
      <c r="GPZ84" s="94"/>
      <c r="GQA84" s="94"/>
      <c r="GQB84" s="94"/>
      <c r="GQC84" s="94"/>
      <c r="GQD84" s="94"/>
      <c r="GQE84" s="94"/>
      <c r="GQF84" s="94"/>
      <c r="GQG84" s="94"/>
      <c r="GQH84" s="94"/>
      <c r="GQI84" s="94"/>
      <c r="GQJ84" s="94"/>
      <c r="GQK84" s="94"/>
      <c r="GQL84" s="94"/>
      <c r="GQM84" s="94"/>
      <c r="GQN84" s="94"/>
      <c r="GQO84" s="94"/>
      <c r="GQP84" s="94"/>
      <c r="GQQ84" s="94"/>
      <c r="GQR84" s="94"/>
      <c r="GQS84" s="94"/>
      <c r="GQT84" s="94"/>
      <c r="GQU84" s="94"/>
      <c r="GQV84" s="94"/>
      <c r="GQW84" s="94"/>
      <c r="GQX84" s="94"/>
      <c r="GQY84" s="94"/>
      <c r="GQZ84" s="94"/>
      <c r="GRA84" s="94"/>
      <c r="GRB84" s="94"/>
      <c r="GRC84" s="94"/>
      <c r="GRD84" s="94"/>
      <c r="GRE84" s="94"/>
      <c r="GRF84" s="94"/>
      <c r="GRG84" s="94"/>
      <c r="GRH84" s="94"/>
      <c r="GRI84" s="94"/>
      <c r="GRJ84" s="94"/>
      <c r="GRK84" s="94"/>
      <c r="GRL84" s="94"/>
      <c r="GRM84" s="94"/>
      <c r="GRN84" s="94"/>
      <c r="GRO84" s="94"/>
      <c r="GRP84" s="94"/>
      <c r="GRQ84" s="94"/>
      <c r="GRR84" s="94"/>
      <c r="GRS84" s="94"/>
      <c r="GRT84" s="94"/>
      <c r="GRU84" s="94"/>
      <c r="GRV84" s="94"/>
      <c r="GRW84" s="94"/>
      <c r="GRX84" s="94"/>
      <c r="GRY84" s="94"/>
      <c r="GRZ84" s="94"/>
      <c r="GSA84" s="94"/>
      <c r="GSB84" s="94"/>
      <c r="GSC84" s="94"/>
      <c r="GSD84" s="94"/>
      <c r="GSE84" s="94"/>
      <c r="GSF84" s="94"/>
      <c r="GSG84" s="94"/>
      <c r="GSH84" s="94"/>
      <c r="GSI84" s="94"/>
      <c r="GSJ84" s="94"/>
      <c r="GSK84" s="94"/>
      <c r="GSL84" s="94"/>
      <c r="GSM84" s="94"/>
      <c r="GSN84" s="94"/>
      <c r="GSO84" s="94"/>
      <c r="GSP84" s="94"/>
      <c r="GSQ84" s="94"/>
      <c r="GSR84" s="94"/>
      <c r="GSS84" s="94"/>
      <c r="GST84" s="94"/>
      <c r="GSU84" s="94"/>
      <c r="GSV84" s="94"/>
      <c r="GSW84" s="94"/>
      <c r="GSX84" s="94"/>
      <c r="GSY84" s="94"/>
      <c r="GSZ84" s="94"/>
      <c r="GTA84" s="94"/>
      <c r="GTB84" s="94"/>
      <c r="GTC84" s="94"/>
      <c r="GTD84" s="94"/>
      <c r="GTE84" s="94"/>
      <c r="GTF84" s="94"/>
      <c r="GTG84" s="94"/>
      <c r="GTH84" s="94"/>
      <c r="GTI84" s="94"/>
      <c r="GTJ84" s="94"/>
      <c r="GTK84" s="94"/>
      <c r="GTL84" s="94"/>
      <c r="GTM84" s="94"/>
      <c r="GTN84" s="94"/>
      <c r="GTO84" s="94"/>
      <c r="GTP84" s="94"/>
      <c r="GTQ84" s="94"/>
      <c r="GTR84" s="94"/>
      <c r="GTS84" s="94"/>
      <c r="GTT84" s="94"/>
      <c r="GTU84" s="94"/>
      <c r="GTV84" s="94"/>
      <c r="GTW84" s="94"/>
      <c r="GTX84" s="94"/>
      <c r="GTY84" s="94"/>
      <c r="GTZ84" s="94"/>
      <c r="GUA84" s="94"/>
      <c r="GUB84" s="94"/>
      <c r="GUC84" s="94"/>
      <c r="GUD84" s="94"/>
      <c r="GUE84" s="94"/>
      <c r="GUF84" s="94"/>
      <c r="GUG84" s="94"/>
      <c r="GUH84" s="94"/>
      <c r="GUI84" s="94"/>
      <c r="GUJ84" s="94"/>
      <c r="GUK84" s="94"/>
      <c r="GUL84" s="94"/>
      <c r="GUM84" s="94"/>
      <c r="GUN84" s="94"/>
      <c r="GUO84" s="94"/>
      <c r="GUP84" s="94"/>
      <c r="GUQ84" s="94"/>
      <c r="GUR84" s="94"/>
      <c r="GUS84" s="94"/>
      <c r="GUT84" s="94"/>
      <c r="GUU84" s="94"/>
      <c r="GUV84" s="94"/>
      <c r="GUW84" s="94"/>
      <c r="GUX84" s="94"/>
      <c r="GUY84" s="94"/>
      <c r="GUZ84" s="94"/>
      <c r="GVA84" s="94"/>
      <c r="GVB84" s="94"/>
      <c r="GVC84" s="94"/>
      <c r="GVD84" s="94"/>
      <c r="GVE84" s="94"/>
      <c r="GVF84" s="94"/>
      <c r="GVG84" s="94"/>
      <c r="GVH84" s="94"/>
      <c r="GVI84" s="94"/>
      <c r="GVJ84" s="94"/>
      <c r="GVK84" s="94"/>
      <c r="GVL84" s="94"/>
      <c r="GVM84" s="94"/>
      <c r="GVN84" s="94"/>
      <c r="GVO84" s="94"/>
      <c r="GVP84" s="94"/>
      <c r="GVQ84" s="94"/>
      <c r="GVR84" s="94"/>
      <c r="GVS84" s="94"/>
      <c r="GVT84" s="94"/>
      <c r="GVU84" s="94"/>
      <c r="GVV84" s="94"/>
      <c r="GVW84" s="94"/>
      <c r="GVX84" s="94"/>
      <c r="GVY84" s="94"/>
      <c r="GVZ84" s="94"/>
      <c r="GWA84" s="94"/>
      <c r="GWB84" s="94"/>
      <c r="GWC84" s="94"/>
      <c r="GWD84" s="94"/>
      <c r="GWE84" s="94"/>
      <c r="GWF84" s="94"/>
      <c r="GWG84" s="94"/>
      <c r="GWH84" s="94"/>
      <c r="GWI84" s="94"/>
      <c r="GWJ84" s="94"/>
      <c r="GWK84" s="94"/>
      <c r="GWL84" s="94"/>
      <c r="GWM84" s="94"/>
      <c r="GWN84" s="94"/>
      <c r="GWO84" s="94"/>
      <c r="GWP84" s="94"/>
      <c r="GWQ84" s="94"/>
      <c r="GWR84" s="94"/>
      <c r="GWS84" s="94"/>
      <c r="GWT84" s="94"/>
      <c r="GWU84" s="94"/>
      <c r="GWV84" s="94"/>
      <c r="GWW84" s="94"/>
      <c r="GWX84" s="94"/>
      <c r="GWY84" s="94"/>
      <c r="GWZ84" s="94"/>
      <c r="GXA84" s="94"/>
      <c r="GXB84" s="94"/>
      <c r="GXC84" s="94"/>
      <c r="GXD84" s="94"/>
      <c r="GXE84" s="94"/>
      <c r="GXF84" s="94"/>
      <c r="GXG84" s="94"/>
      <c r="GXH84" s="94"/>
      <c r="GXI84" s="94"/>
      <c r="GXJ84" s="94"/>
      <c r="GXK84" s="94"/>
      <c r="GXL84" s="94"/>
      <c r="GXM84" s="94"/>
      <c r="GXN84" s="94"/>
      <c r="GXO84" s="94"/>
      <c r="GXP84" s="94"/>
      <c r="GXQ84" s="94"/>
      <c r="GXR84" s="94"/>
      <c r="GXS84" s="94"/>
      <c r="GXT84" s="94"/>
      <c r="GXU84" s="94"/>
      <c r="GXV84" s="94"/>
      <c r="GXW84" s="94"/>
      <c r="GXX84" s="94"/>
      <c r="GXY84" s="94"/>
      <c r="GXZ84" s="94"/>
      <c r="GYA84" s="94"/>
      <c r="GYB84" s="94"/>
      <c r="GYC84" s="94"/>
      <c r="GYD84" s="94"/>
      <c r="GYE84" s="94"/>
      <c r="GYF84" s="94"/>
      <c r="GYG84" s="94"/>
      <c r="GYH84" s="94"/>
      <c r="GYI84" s="94"/>
      <c r="GYJ84" s="94"/>
      <c r="GYK84" s="94"/>
      <c r="GYL84" s="94"/>
      <c r="GYM84" s="94"/>
      <c r="GYN84" s="94"/>
      <c r="GYO84" s="94"/>
      <c r="GYP84" s="94"/>
      <c r="GYQ84" s="94"/>
      <c r="GYR84" s="94"/>
      <c r="GYS84" s="94"/>
      <c r="GYT84" s="94"/>
      <c r="GYU84" s="94"/>
      <c r="GYV84" s="94"/>
      <c r="GYW84" s="94"/>
      <c r="GYX84" s="94"/>
      <c r="GYY84" s="94"/>
      <c r="GYZ84" s="94"/>
      <c r="GZA84" s="94"/>
      <c r="GZB84" s="94"/>
      <c r="GZC84" s="94"/>
      <c r="GZD84" s="94"/>
      <c r="GZE84" s="94"/>
      <c r="GZF84" s="94"/>
      <c r="GZG84" s="94"/>
      <c r="GZH84" s="94"/>
      <c r="GZI84" s="94"/>
      <c r="GZJ84" s="94"/>
      <c r="GZK84" s="94"/>
      <c r="GZL84" s="94"/>
      <c r="GZM84" s="94"/>
      <c r="GZN84" s="94"/>
      <c r="GZO84" s="94"/>
      <c r="GZP84" s="94"/>
      <c r="GZQ84" s="94"/>
      <c r="GZR84" s="94"/>
      <c r="GZS84" s="94"/>
      <c r="GZT84" s="94"/>
      <c r="GZU84" s="94"/>
      <c r="GZV84" s="94"/>
      <c r="GZW84" s="94"/>
      <c r="GZX84" s="94"/>
      <c r="GZY84" s="94"/>
      <c r="GZZ84" s="94"/>
      <c r="HAA84" s="94"/>
      <c r="HAB84" s="94"/>
      <c r="HAC84" s="94"/>
      <c r="HAD84" s="94"/>
      <c r="HAE84" s="94"/>
      <c r="HAF84" s="94"/>
      <c r="HAG84" s="94"/>
      <c r="HAH84" s="94"/>
      <c r="HAI84" s="94"/>
      <c r="HAJ84" s="94"/>
      <c r="HAK84" s="94"/>
      <c r="HAL84" s="94"/>
      <c r="HAM84" s="94"/>
      <c r="HAN84" s="94"/>
      <c r="HAO84" s="94"/>
      <c r="HAP84" s="94"/>
      <c r="HAQ84" s="94"/>
      <c r="HAR84" s="94"/>
      <c r="HAS84" s="94"/>
      <c r="HAT84" s="94"/>
      <c r="HAU84" s="94"/>
      <c r="HAV84" s="94"/>
      <c r="HAW84" s="94"/>
      <c r="HAX84" s="94"/>
      <c r="HAY84" s="94"/>
      <c r="HAZ84" s="94"/>
      <c r="HBA84" s="94"/>
      <c r="HBB84" s="94"/>
      <c r="HBC84" s="94"/>
      <c r="HBD84" s="94"/>
      <c r="HBE84" s="94"/>
      <c r="HBF84" s="94"/>
      <c r="HBG84" s="94"/>
      <c r="HBH84" s="94"/>
      <c r="HBI84" s="94"/>
      <c r="HBJ84" s="94"/>
      <c r="HBK84" s="94"/>
      <c r="HBL84" s="94"/>
      <c r="HBM84" s="94"/>
      <c r="HBN84" s="94"/>
      <c r="HBO84" s="94"/>
      <c r="HBP84" s="94"/>
      <c r="HBQ84" s="94"/>
      <c r="HBR84" s="94"/>
      <c r="HBS84" s="94"/>
      <c r="HBT84" s="94"/>
      <c r="HBU84" s="94"/>
      <c r="HBV84" s="94"/>
      <c r="HBW84" s="94"/>
      <c r="HBX84" s="94"/>
      <c r="HBY84" s="94"/>
      <c r="HBZ84" s="94"/>
      <c r="HCA84" s="94"/>
      <c r="HCB84" s="94"/>
      <c r="HCC84" s="94"/>
      <c r="HCD84" s="94"/>
      <c r="HCE84" s="94"/>
      <c r="HCF84" s="94"/>
      <c r="HCG84" s="94"/>
      <c r="HCH84" s="94"/>
      <c r="HCI84" s="94"/>
      <c r="HCJ84" s="94"/>
      <c r="HCK84" s="94"/>
      <c r="HCL84" s="94"/>
      <c r="HCM84" s="94"/>
      <c r="HCN84" s="94"/>
      <c r="HCO84" s="94"/>
      <c r="HCP84" s="94"/>
      <c r="HCQ84" s="94"/>
      <c r="HCR84" s="94"/>
      <c r="HCS84" s="94"/>
      <c r="HCT84" s="94"/>
      <c r="HCU84" s="94"/>
      <c r="HCV84" s="94"/>
      <c r="HCW84" s="94"/>
      <c r="HCX84" s="94"/>
      <c r="HCY84" s="94"/>
      <c r="HCZ84" s="94"/>
      <c r="HDA84" s="94"/>
      <c r="HDB84" s="94"/>
      <c r="HDC84" s="94"/>
      <c r="HDD84" s="94"/>
      <c r="HDE84" s="94"/>
      <c r="HDF84" s="94"/>
      <c r="HDG84" s="94"/>
      <c r="HDH84" s="94"/>
      <c r="HDI84" s="94"/>
      <c r="HDJ84" s="94"/>
      <c r="HDK84" s="94"/>
      <c r="HDL84" s="94"/>
      <c r="HDM84" s="94"/>
      <c r="HDN84" s="94"/>
      <c r="HDO84" s="94"/>
      <c r="HDP84" s="94"/>
      <c r="HDQ84" s="94"/>
      <c r="HDR84" s="94"/>
      <c r="HDS84" s="94"/>
      <c r="HDT84" s="94"/>
      <c r="HDU84" s="94"/>
      <c r="HDV84" s="94"/>
      <c r="HDW84" s="94"/>
      <c r="HDX84" s="94"/>
      <c r="HDY84" s="94"/>
      <c r="HDZ84" s="94"/>
      <c r="HEA84" s="94"/>
      <c r="HEB84" s="94"/>
      <c r="HEC84" s="94"/>
      <c r="HED84" s="94"/>
      <c r="HEE84" s="94"/>
      <c r="HEF84" s="94"/>
      <c r="HEG84" s="94"/>
      <c r="HEH84" s="94"/>
      <c r="HEI84" s="94"/>
      <c r="HEJ84" s="94"/>
      <c r="HEK84" s="94"/>
      <c r="HEL84" s="94"/>
      <c r="HEM84" s="94"/>
      <c r="HEN84" s="94"/>
      <c r="HEO84" s="94"/>
      <c r="HEP84" s="94"/>
      <c r="HEQ84" s="94"/>
      <c r="HER84" s="94"/>
      <c r="HES84" s="94"/>
      <c r="HET84" s="94"/>
      <c r="HEU84" s="94"/>
      <c r="HEV84" s="94"/>
      <c r="HEW84" s="94"/>
      <c r="HEX84" s="94"/>
      <c r="HEY84" s="94"/>
      <c r="HEZ84" s="94"/>
      <c r="HFA84" s="94"/>
      <c r="HFB84" s="94"/>
      <c r="HFC84" s="94"/>
      <c r="HFD84" s="94"/>
      <c r="HFE84" s="94"/>
      <c r="HFF84" s="94"/>
      <c r="HFG84" s="94"/>
      <c r="HFH84" s="94"/>
      <c r="HFI84" s="94"/>
      <c r="HFJ84" s="94"/>
      <c r="HFK84" s="94"/>
      <c r="HFL84" s="94"/>
      <c r="HFM84" s="94"/>
      <c r="HFN84" s="94"/>
      <c r="HFO84" s="94"/>
      <c r="HFP84" s="94"/>
      <c r="HFQ84" s="94"/>
      <c r="HFR84" s="94"/>
      <c r="HFS84" s="94"/>
      <c r="HFT84" s="94"/>
      <c r="HFU84" s="94"/>
      <c r="HFV84" s="94"/>
      <c r="HFW84" s="94"/>
      <c r="HFX84" s="94"/>
      <c r="HFY84" s="94"/>
      <c r="HFZ84" s="94"/>
      <c r="HGA84" s="94"/>
      <c r="HGB84" s="94"/>
      <c r="HGC84" s="94"/>
      <c r="HGD84" s="94"/>
      <c r="HGE84" s="94"/>
      <c r="HGF84" s="94"/>
      <c r="HGG84" s="94"/>
      <c r="HGH84" s="94"/>
      <c r="HGI84" s="94"/>
      <c r="HGJ84" s="94"/>
      <c r="HGK84" s="94"/>
      <c r="HGL84" s="94"/>
      <c r="HGM84" s="94"/>
      <c r="HGN84" s="94"/>
      <c r="HGO84" s="94"/>
      <c r="HGP84" s="94"/>
      <c r="HGQ84" s="94"/>
      <c r="HGR84" s="94"/>
      <c r="HGS84" s="94"/>
      <c r="HGT84" s="94"/>
      <c r="HGU84" s="94"/>
      <c r="HGV84" s="94"/>
      <c r="HGW84" s="94"/>
      <c r="HGX84" s="94"/>
      <c r="HGY84" s="94"/>
      <c r="HGZ84" s="94"/>
      <c r="HHA84" s="94"/>
      <c r="HHB84" s="94"/>
      <c r="HHC84" s="94"/>
      <c r="HHD84" s="94"/>
      <c r="HHE84" s="94"/>
      <c r="HHF84" s="94"/>
      <c r="HHG84" s="94"/>
      <c r="HHH84" s="94"/>
      <c r="HHI84" s="94"/>
      <c r="HHJ84" s="94"/>
      <c r="HHK84" s="94"/>
      <c r="HHL84" s="94"/>
      <c r="HHM84" s="94"/>
      <c r="HHN84" s="94"/>
      <c r="HHO84" s="94"/>
      <c r="HHP84" s="94"/>
      <c r="HHQ84" s="94"/>
      <c r="HHR84" s="94"/>
      <c r="HHS84" s="94"/>
      <c r="HHT84" s="94"/>
      <c r="HHU84" s="94"/>
      <c r="HHV84" s="94"/>
      <c r="HHW84" s="94"/>
      <c r="HHX84" s="94"/>
      <c r="HHY84" s="94"/>
      <c r="HHZ84" s="94"/>
      <c r="HIA84" s="94"/>
      <c r="HIB84" s="94"/>
      <c r="HIC84" s="94"/>
      <c r="HID84" s="94"/>
      <c r="HIE84" s="94"/>
      <c r="HIF84" s="94"/>
      <c r="HIG84" s="94"/>
      <c r="HIH84" s="94"/>
      <c r="HII84" s="94"/>
      <c r="HIJ84" s="94"/>
      <c r="HIK84" s="94"/>
      <c r="HIL84" s="94"/>
      <c r="HIM84" s="94"/>
      <c r="HIN84" s="94"/>
      <c r="HIO84" s="94"/>
      <c r="HIP84" s="94"/>
      <c r="HIQ84" s="94"/>
      <c r="HIR84" s="94"/>
      <c r="HIS84" s="94"/>
      <c r="HIT84" s="94"/>
      <c r="HIU84" s="94"/>
      <c r="HIV84" s="94"/>
      <c r="HIW84" s="94"/>
      <c r="HIX84" s="94"/>
      <c r="HIY84" s="94"/>
      <c r="HIZ84" s="94"/>
      <c r="HJA84" s="94"/>
      <c r="HJB84" s="94"/>
      <c r="HJC84" s="94"/>
      <c r="HJD84" s="94"/>
      <c r="HJE84" s="94"/>
      <c r="HJF84" s="94"/>
      <c r="HJG84" s="94"/>
      <c r="HJH84" s="94"/>
      <c r="HJI84" s="94"/>
      <c r="HJJ84" s="94"/>
      <c r="HJK84" s="94"/>
      <c r="HJL84" s="94"/>
      <c r="HJM84" s="94"/>
      <c r="HJN84" s="94"/>
      <c r="HJO84" s="94"/>
      <c r="HJP84" s="94"/>
      <c r="HJQ84" s="94"/>
      <c r="HJR84" s="94"/>
      <c r="HJS84" s="94"/>
      <c r="HJT84" s="94"/>
      <c r="HJU84" s="94"/>
      <c r="HJV84" s="94"/>
      <c r="HJW84" s="94"/>
      <c r="HJX84" s="94"/>
      <c r="HJY84" s="94"/>
      <c r="HJZ84" s="94"/>
      <c r="HKA84" s="94"/>
      <c r="HKB84" s="94"/>
      <c r="HKC84" s="94"/>
      <c r="HKD84" s="94"/>
      <c r="HKE84" s="94"/>
      <c r="HKF84" s="94"/>
      <c r="HKG84" s="94"/>
      <c r="HKH84" s="94"/>
      <c r="HKI84" s="94"/>
      <c r="HKJ84" s="94"/>
      <c r="HKK84" s="94"/>
      <c r="HKL84" s="94"/>
      <c r="HKM84" s="94"/>
      <c r="HKN84" s="94"/>
      <c r="HKO84" s="94"/>
      <c r="HKP84" s="94"/>
      <c r="HKQ84" s="94"/>
      <c r="HKR84" s="94"/>
      <c r="HKS84" s="94"/>
      <c r="HKT84" s="94"/>
      <c r="HKU84" s="94"/>
      <c r="HKV84" s="94"/>
      <c r="HKW84" s="94"/>
      <c r="HKX84" s="94"/>
      <c r="HKY84" s="94"/>
      <c r="HKZ84" s="94"/>
      <c r="HLA84" s="94"/>
      <c r="HLB84" s="94"/>
      <c r="HLC84" s="94"/>
      <c r="HLD84" s="94"/>
      <c r="HLE84" s="94"/>
      <c r="HLF84" s="94"/>
      <c r="HLG84" s="94"/>
      <c r="HLH84" s="94"/>
      <c r="HLI84" s="94"/>
      <c r="HLJ84" s="94"/>
      <c r="HLK84" s="94"/>
      <c r="HLL84" s="94"/>
      <c r="HLM84" s="94"/>
      <c r="HLN84" s="94"/>
      <c r="HLO84" s="94"/>
      <c r="HLP84" s="94"/>
      <c r="HLQ84" s="94"/>
      <c r="HLR84" s="94"/>
      <c r="HLS84" s="94"/>
      <c r="HLT84" s="94"/>
      <c r="HLU84" s="94"/>
      <c r="HLV84" s="94"/>
      <c r="HLW84" s="94"/>
      <c r="HLX84" s="94"/>
      <c r="HLY84" s="94"/>
      <c r="HLZ84" s="94"/>
      <c r="HMA84" s="94"/>
      <c r="HMB84" s="94"/>
      <c r="HMC84" s="94"/>
      <c r="HMD84" s="94"/>
      <c r="HME84" s="94"/>
      <c r="HMF84" s="94"/>
      <c r="HMG84" s="94"/>
      <c r="HMH84" s="94"/>
      <c r="HMI84" s="94"/>
      <c r="HMJ84" s="94"/>
      <c r="HMK84" s="94"/>
      <c r="HML84" s="94"/>
      <c r="HMM84" s="94"/>
      <c r="HMN84" s="94"/>
      <c r="HMO84" s="94"/>
      <c r="HMP84" s="94"/>
      <c r="HMQ84" s="94"/>
      <c r="HMR84" s="94"/>
      <c r="HMS84" s="94"/>
      <c r="HMT84" s="94"/>
      <c r="HMU84" s="94"/>
      <c r="HMV84" s="94"/>
      <c r="HMW84" s="94"/>
      <c r="HMX84" s="94"/>
      <c r="HMY84" s="94"/>
      <c r="HMZ84" s="94"/>
      <c r="HNA84" s="94"/>
      <c r="HNB84" s="94"/>
      <c r="HNC84" s="94"/>
      <c r="HND84" s="94"/>
      <c r="HNE84" s="94"/>
      <c r="HNF84" s="94"/>
      <c r="HNG84" s="94"/>
      <c r="HNH84" s="94"/>
      <c r="HNI84" s="94"/>
      <c r="HNJ84" s="94"/>
      <c r="HNK84" s="94"/>
      <c r="HNL84" s="94"/>
      <c r="HNM84" s="94"/>
      <c r="HNN84" s="94"/>
      <c r="HNO84" s="94"/>
      <c r="HNP84" s="94"/>
      <c r="HNQ84" s="94"/>
      <c r="HNR84" s="94"/>
      <c r="HNS84" s="94"/>
      <c r="HNT84" s="94"/>
      <c r="HNU84" s="94"/>
      <c r="HNV84" s="94"/>
      <c r="HNW84" s="94"/>
      <c r="HNX84" s="94"/>
      <c r="HNY84" s="94"/>
      <c r="HNZ84" s="94"/>
      <c r="HOA84" s="94"/>
      <c r="HOB84" s="94"/>
      <c r="HOC84" s="94"/>
      <c r="HOD84" s="94"/>
      <c r="HOE84" s="94"/>
      <c r="HOF84" s="94"/>
      <c r="HOG84" s="94"/>
      <c r="HOH84" s="94"/>
      <c r="HOI84" s="94"/>
      <c r="HOJ84" s="94"/>
      <c r="HOK84" s="94"/>
      <c r="HOL84" s="94"/>
      <c r="HOM84" s="94"/>
      <c r="HON84" s="94"/>
      <c r="HOO84" s="94"/>
      <c r="HOP84" s="94"/>
      <c r="HOQ84" s="94"/>
      <c r="HOR84" s="94"/>
      <c r="HOS84" s="94"/>
      <c r="HOT84" s="94"/>
      <c r="HOU84" s="94"/>
      <c r="HOV84" s="94"/>
      <c r="HOW84" s="94"/>
      <c r="HOX84" s="94"/>
      <c r="HOY84" s="94"/>
      <c r="HOZ84" s="94"/>
      <c r="HPA84" s="94"/>
      <c r="HPB84" s="94"/>
      <c r="HPC84" s="94"/>
      <c r="HPD84" s="94"/>
      <c r="HPE84" s="94"/>
      <c r="HPF84" s="94"/>
      <c r="HPG84" s="94"/>
      <c r="HPH84" s="94"/>
      <c r="HPI84" s="94"/>
      <c r="HPJ84" s="94"/>
      <c r="HPK84" s="94"/>
      <c r="HPL84" s="94"/>
      <c r="HPM84" s="94"/>
      <c r="HPN84" s="94"/>
      <c r="HPO84" s="94"/>
      <c r="HPP84" s="94"/>
      <c r="HPQ84" s="94"/>
      <c r="HPR84" s="94"/>
      <c r="HPS84" s="94"/>
      <c r="HPT84" s="94"/>
      <c r="HPU84" s="94"/>
      <c r="HPV84" s="94"/>
      <c r="HPW84" s="94"/>
      <c r="HPX84" s="94"/>
      <c r="HPY84" s="94"/>
      <c r="HPZ84" s="94"/>
      <c r="HQA84" s="94"/>
      <c r="HQB84" s="94"/>
      <c r="HQC84" s="94"/>
      <c r="HQD84" s="94"/>
      <c r="HQE84" s="94"/>
      <c r="HQF84" s="94"/>
      <c r="HQG84" s="94"/>
      <c r="HQH84" s="94"/>
      <c r="HQI84" s="94"/>
      <c r="HQJ84" s="94"/>
      <c r="HQK84" s="94"/>
      <c r="HQL84" s="94"/>
      <c r="HQM84" s="94"/>
      <c r="HQN84" s="94"/>
      <c r="HQO84" s="94"/>
      <c r="HQP84" s="94"/>
      <c r="HQQ84" s="94"/>
      <c r="HQR84" s="94"/>
      <c r="HQS84" s="94"/>
      <c r="HQT84" s="94"/>
      <c r="HQU84" s="94"/>
      <c r="HQV84" s="94"/>
      <c r="HQW84" s="94"/>
      <c r="HQX84" s="94"/>
      <c r="HQY84" s="94"/>
      <c r="HQZ84" s="94"/>
      <c r="HRA84" s="94"/>
      <c r="HRB84" s="94"/>
      <c r="HRC84" s="94"/>
      <c r="HRD84" s="94"/>
      <c r="HRE84" s="94"/>
      <c r="HRF84" s="94"/>
      <c r="HRG84" s="94"/>
      <c r="HRH84" s="94"/>
      <c r="HRI84" s="94"/>
      <c r="HRJ84" s="94"/>
      <c r="HRK84" s="94"/>
      <c r="HRL84" s="94"/>
      <c r="HRM84" s="94"/>
      <c r="HRN84" s="94"/>
      <c r="HRO84" s="94"/>
      <c r="HRP84" s="94"/>
      <c r="HRQ84" s="94"/>
      <c r="HRR84" s="94"/>
      <c r="HRS84" s="94"/>
      <c r="HRT84" s="94"/>
      <c r="HRU84" s="94"/>
      <c r="HRV84" s="94"/>
      <c r="HRW84" s="94"/>
      <c r="HRX84" s="94"/>
      <c r="HRY84" s="94"/>
      <c r="HRZ84" s="94"/>
      <c r="HSA84" s="94"/>
      <c r="HSB84" s="94"/>
      <c r="HSC84" s="94"/>
      <c r="HSD84" s="94"/>
      <c r="HSE84" s="94"/>
      <c r="HSF84" s="94"/>
      <c r="HSG84" s="94"/>
      <c r="HSH84" s="94"/>
      <c r="HSI84" s="94"/>
      <c r="HSJ84" s="94"/>
      <c r="HSK84" s="94"/>
      <c r="HSL84" s="94"/>
      <c r="HSM84" s="94"/>
      <c r="HSN84" s="94"/>
      <c r="HSO84" s="94"/>
      <c r="HSP84" s="94"/>
      <c r="HSQ84" s="94"/>
      <c r="HSR84" s="94"/>
      <c r="HSS84" s="94"/>
      <c r="HST84" s="94"/>
      <c r="HSU84" s="94"/>
      <c r="HSV84" s="94"/>
      <c r="HSW84" s="94"/>
      <c r="HSX84" s="94"/>
      <c r="HSY84" s="94"/>
      <c r="HSZ84" s="94"/>
      <c r="HTA84" s="94"/>
      <c r="HTB84" s="94"/>
      <c r="HTC84" s="94"/>
      <c r="HTD84" s="94"/>
      <c r="HTE84" s="94"/>
      <c r="HTF84" s="94"/>
      <c r="HTG84" s="94"/>
      <c r="HTH84" s="94"/>
      <c r="HTI84" s="94"/>
      <c r="HTJ84" s="94"/>
      <c r="HTK84" s="94"/>
      <c r="HTL84" s="94"/>
      <c r="HTM84" s="94"/>
      <c r="HTN84" s="94"/>
      <c r="HTO84" s="94"/>
      <c r="HTP84" s="94"/>
      <c r="HTQ84" s="94"/>
      <c r="HTR84" s="94"/>
      <c r="HTS84" s="94"/>
      <c r="HTT84" s="94"/>
      <c r="HTU84" s="94"/>
      <c r="HTV84" s="94"/>
      <c r="HTW84" s="94"/>
      <c r="HTX84" s="94"/>
      <c r="HTY84" s="94"/>
      <c r="HTZ84" s="94"/>
      <c r="HUA84" s="94"/>
      <c r="HUB84" s="94"/>
      <c r="HUC84" s="94"/>
      <c r="HUD84" s="94"/>
      <c r="HUE84" s="94"/>
      <c r="HUF84" s="94"/>
      <c r="HUG84" s="94"/>
      <c r="HUH84" s="94"/>
      <c r="HUI84" s="94"/>
      <c r="HUJ84" s="94"/>
      <c r="HUK84" s="94"/>
      <c r="HUL84" s="94"/>
      <c r="HUM84" s="94"/>
      <c r="HUN84" s="94"/>
      <c r="HUO84" s="94"/>
      <c r="HUP84" s="94"/>
      <c r="HUQ84" s="94"/>
      <c r="HUR84" s="94"/>
      <c r="HUS84" s="94"/>
      <c r="HUT84" s="94"/>
      <c r="HUU84" s="94"/>
      <c r="HUV84" s="94"/>
      <c r="HUW84" s="94"/>
      <c r="HUX84" s="94"/>
      <c r="HUY84" s="94"/>
      <c r="HUZ84" s="94"/>
      <c r="HVA84" s="94"/>
      <c r="HVB84" s="94"/>
      <c r="HVC84" s="94"/>
      <c r="HVD84" s="94"/>
      <c r="HVE84" s="94"/>
      <c r="HVF84" s="94"/>
      <c r="HVG84" s="94"/>
      <c r="HVH84" s="94"/>
      <c r="HVI84" s="94"/>
      <c r="HVJ84" s="94"/>
      <c r="HVK84" s="94"/>
      <c r="HVL84" s="94"/>
      <c r="HVM84" s="94"/>
      <c r="HVN84" s="94"/>
      <c r="HVO84" s="94"/>
      <c r="HVP84" s="94"/>
      <c r="HVQ84" s="94"/>
      <c r="HVR84" s="94"/>
      <c r="HVS84" s="94"/>
      <c r="HVT84" s="94"/>
      <c r="HVU84" s="94"/>
      <c r="HVV84" s="94"/>
      <c r="HVW84" s="94"/>
      <c r="HVX84" s="94"/>
      <c r="HVY84" s="94"/>
      <c r="HVZ84" s="94"/>
      <c r="HWA84" s="94"/>
      <c r="HWB84" s="94"/>
      <c r="HWC84" s="94"/>
      <c r="HWD84" s="94"/>
      <c r="HWE84" s="94"/>
      <c r="HWF84" s="94"/>
      <c r="HWG84" s="94"/>
      <c r="HWH84" s="94"/>
      <c r="HWI84" s="94"/>
      <c r="HWJ84" s="94"/>
      <c r="HWK84" s="94"/>
      <c r="HWL84" s="94"/>
      <c r="HWM84" s="94"/>
      <c r="HWN84" s="94"/>
      <c r="HWO84" s="94"/>
      <c r="HWP84" s="94"/>
      <c r="HWQ84" s="94"/>
      <c r="HWR84" s="94"/>
      <c r="HWS84" s="94"/>
      <c r="HWT84" s="94"/>
      <c r="HWU84" s="94"/>
      <c r="HWV84" s="94"/>
      <c r="HWW84" s="94"/>
      <c r="HWX84" s="94"/>
      <c r="HWY84" s="94"/>
      <c r="HWZ84" s="94"/>
      <c r="HXA84" s="94"/>
      <c r="HXB84" s="94"/>
      <c r="HXC84" s="94"/>
      <c r="HXD84" s="94"/>
      <c r="HXE84" s="94"/>
      <c r="HXF84" s="94"/>
      <c r="HXG84" s="94"/>
      <c r="HXH84" s="94"/>
      <c r="HXI84" s="94"/>
      <c r="HXJ84" s="94"/>
      <c r="HXK84" s="94"/>
      <c r="HXL84" s="94"/>
      <c r="HXM84" s="94"/>
      <c r="HXN84" s="94"/>
      <c r="HXO84" s="94"/>
      <c r="HXP84" s="94"/>
      <c r="HXQ84" s="94"/>
      <c r="HXR84" s="94"/>
      <c r="HXS84" s="94"/>
      <c r="HXT84" s="94"/>
      <c r="HXU84" s="94"/>
      <c r="HXV84" s="94"/>
      <c r="HXW84" s="94"/>
      <c r="HXX84" s="94"/>
      <c r="HXY84" s="94"/>
      <c r="HXZ84" s="94"/>
      <c r="HYA84" s="94"/>
      <c r="HYB84" s="94"/>
      <c r="HYC84" s="94"/>
      <c r="HYD84" s="94"/>
      <c r="HYE84" s="94"/>
      <c r="HYF84" s="94"/>
      <c r="HYG84" s="94"/>
      <c r="HYH84" s="94"/>
      <c r="HYI84" s="94"/>
      <c r="HYJ84" s="94"/>
      <c r="HYK84" s="94"/>
      <c r="HYL84" s="94"/>
      <c r="HYM84" s="94"/>
      <c r="HYN84" s="94"/>
      <c r="HYO84" s="94"/>
      <c r="HYP84" s="94"/>
      <c r="HYQ84" s="94"/>
      <c r="HYR84" s="94"/>
      <c r="HYS84" s="94"/>
      <c r="HYT84" s="94"/>
      <c r="HYU84" s="94"/>
      <c r="HYV84" s="94"/>
      <c r="HYW84" s="94"/>
      <c r="HYX84" s="94"/>
      <c r="HYY84" s="94"/>
      <c r="HYZ84" s="94"/>
      <c r="HZA84" s="94"/>
      <c r="HZB84" s="94"/>
      <c r="HZC84" s="94"/>
      <c r="HZD84" s="94"/>
      <c r="HZE84" s="94"/>
      <c r="HZF84" s="94"/>
      <c r="HZG84" s="94"/>
      <c r="HZH84" s="94"/>
      <c r="HZI84" s="94"/>
      <c r="HZJ84" s="94"/>
      <c r="HZK84" s="94"/>
      <c r="HZL84" s="94"/>
      <c r="HZM84" s="94"/>
      <c r="HZN84" s="94"/>
      <c r="HZO84" s="94"/>
      <c r="HZP84" s="94"/>
      <c r="HZQ84" s="94"/>
      <c r="HZR84" s="94"/>
      <c r="HZS84" s="94"/>
      <c r="HZT84" s="94"/>
      <c r="HZU84" s="94"/>
      <c r="HZV84" s="94"/>
      <c r="HZW84" s="94"/>
      <c r="HZX84" s="94"/>
      <c r="HZY84" s="94"/>
      <c r="HZZ84" s="94"/>
      <c r="IAA84" s="94"/>
      <c r="IAB84" s="94"/>
      <c r="IAC84" s="94"/>
      <c r="IAD84" s="94"/>
      <c r="IAE84" s="94"/>
      <c r="IAF84" s="94"/>
      <c r="IAG84" s="94"/>
      <c r="IAH84" s="94"/>
      <c r="IAI84" s="94"/>
      <c r="IAJ84" s="94"/>
      <c r="IAK84" s="94"/>
      <c r="IAL84" s="94"/>
      <c r="IAM84" s="94"/>
      <c r="IAN84" s="94"/>
      <c r="IAO84" s="94"/>
      <c r="IAP84" s="94"/>
      <c r="IAQ84" s="94"/>
      <c r="IAR84" s="94"/>
      <c r="IAS84" s="94"/>
      <c r="IAT84" s="94"/>
      <c r="IAU84" s="94"/>
      <c r="IAV84" s="94"/>
      <c r="IAW84" s="94"/>
      <c r="IAX84" s="94"/>
      <c r="IAY84" s="94"/>
      <c r="IAZ84" s="94"/>
      <c r="IBA84" s="94"/>
      <c r="IBB84" s="94"/>
      <c r="IBC84" s="94"/>
      <c r="IBD84" s="94"/>
      <c r="IBE84" s="94"/>
      <c r="IBF84" s="94"/>
      <c r="IBG84" s="94"/>
      <c r="IBH84" s="94"/>
      <c r="IBI84" s="94"/>
      <c r="IBJ84" s="94"/>
      <c r="IBK84" s="94"/>
      <c r="IBL84" s="94"/>
      <c r="IBM84" s="94"/>
      <c r="IBN84" s="94"/>
      <c r="IBO84" s="94"/>
      <c r="IBP84" s="94"/>
      <c r="IBQ84" s="94"/>
      <c r="IBR84" s="94"/>
      <c r="IBS84" s="94"/>
      <c r="IBT84" s="94"/>
      <c r="IBU84" s="94"/>
      <c r="IBV84" s="94"/>
      <c r="IBW84" s="94"/>
      <c r="IBX84" s="94"/>
      <c r="IBY84" s="94"/>
      <c r="IBZ84" s="94"/>
      <c r="ICA84" s="94"/>
      <c r="ICB84" s="94"/>
      <c r="ICC84" s="94"/>
      <c r="ICD84" s="94"/>
      <c r="ICE84" s="94"/>
      <c r="ICF84" s="94"/>
      <c r="ICG84" s="94"/>
      <c r="ICH84" s="94"/>
      <c r="ICI84" s="94"/>
      <c r="ICJ84" s="94"/>
      <c r="ICK84" s="94"/>
      <c r="ICL84" s="94"/>
      <c r="ICM84" s="94"/>
      <c r="ICN84" s="94"/>
      <c r="ICO84" s="94"/>
      <c r="ICP84" s="94"/>
      <c r="ICQ84" s="94"/>
      <c r="ICR84" s="94"/>
      <c r="ICS84" s="94"/>
      <c r="ICT84" s="94"/>
      <c r="ICU84" s="94"/>
      <c r="ICV84" s="94"/>
      <c r="ICW84" s="94"/>
      <c r="ICX84" s="94"/>
      <c r="ICY84" s="94"/>
      <c r="ICZ84" s="94"/>
      <c r="IDA84" s="94"/>
      <c r="IDB84" s="94"/>
      <c r="IDC84" s="94"/>
      <c r="IDD84" s="94"/>
      <c r="IDE84" s="94"/>
      <c r="IDF84" s="94"/>
      <c r="IDG84" s="94"/>
      <c r="IDH84" s="94"/>
      <c r="IDI84" s="94"/>
      <c r="IDJ84" s="94"/>
      <c r="IDK84" s="94"/>
      <c r="IDL84" s="94"/>
      <c r="IDM84" s="94"/>
      <c r="IDN84" s="94"/>
      <c r="IDO84" s="94"/>
      <c r="IDP84" s="94"/>
      <c r="IDQ84" s="94"/>
      <c r="IDR84" s="94"/>
      <c r="IDS84" s="94"/>
      <c r="IDT84" s="94"/>
      <c r="IDU84" s="94"/>
      <c r="IDV84" s="94"/>
      <c r="IDW84" s="94"/>
      <c r="IDX84" s="94"/>
      <c r="IDY84" s="94"/>
      <c r="IDZ84" s="94"/>
      <c r="IEA84" s="94"/>
      <c r="IEB84" s="94"/>
      <c r="IEC84" s="94"/>
      <c r="IED84" s="94"/>
      <c r="IEE84" s="94"/>
      <c r="IEF84" s="94"/>
      <c r="IEG84" s="94"/>
      <c r="IEH84" s="94"/>
      <c r="IEI84" s="94"/>
      <c r="IEJ84" s="94"/>
      <c r="IEK84" s="94"/>
      <c r="IEL84" s="94"/>
      <c r="IEM84" s="94"/>
      <c r="IEN84" s="94"/>
      <c r="IEO84" s="94"/>
      <c r="IEP84" s="94"/>
      <c r="IEQ84" s="94"/>
      <c r="IER84" s="94"/>
      <c r="IES84" s="94"/>
      <c r="IET84" s="94"/>
      <c r="IEU84" s="94"/>
      <c r="IEV84" s="94"/>
      <c r="IEW84" s="94"/>
      <c r="IEX84" s="94"/>
      <c r="IEY84" s="94"/>
      <c r="IEZ84" s="94"/>
      <c r="IFA84" s="94"/>
      <c r="IFB84" s="94"/>
      <c r="IFC84" s="94"/>
      <c r="IFD84" s="94"/>
      <c r="IFE84" s="94"/>
      <c r="IFF84" s="94"/>
      <c r="IFG84" s="94"/>
      <c r="IFH84" s="94"/>
      <c r="IFI84" s="94"/>
      <c r="IFJ84" s="94"/>
      <c r="IFK84" s="94"/>
      <c r="IFL84" s="94"/>
      <c r="IFM84" s="94"/>
      <c r="IFN84" s="94"/>
      <c r="IFO84" s="94"/>
      <c r="IFP84" s="94"/>
      <c r="IFQ84" s="94"/>
      <c r="IFR84" s="94"/>
      <c r="IFS84" s="94"/>
      <c r="IFT84" s="94"/>
      <c r="IFU84" s="94"/>
      <c r="IFV84" s="94"/>
      <c r="IFW84" s="94"/>
      <c r="IFX84" s="94"/>
      <c r="IFY84" s="94"/>
      <c r="IFZ84" s="94"/>
      <c r="IGA84" s="94"/>
      <c r="IGB84" s="94"/>
      <c r="IGC84" s="94"/>
      <c r="IGD84" s="94"/>
      <c r="IGE84" s="94"/>
      <c r="IGF84" s="94"/>
      <c r="IGG84" s="94"/>
      <c r="IGH84" s="94"/>
      <c r="IGI84" s="94"/>
      <c r="IGJ84" s="94"/>
      <c r="IGK84" s="94"/>
      <c r="IGL84" s="94"/>
      <c r="IGM84" s="94"/>
      <c r="IGN84" s="94"/>
      <c r="IGO84" s="94"/>
      <c r="IGP84" s="94"/>
      <c r="IGQ84" s="94"/>
      <c r="IGR84" s="94"/>
      <c r="IGS84" s="94"/>
      <c r="IGT84" s="94"/>
      <c r="IGU84" s="94"/>
      <c r="IGV84" s="94"/>
      <c r="IGW84" s="94"/>
      <c r="IGX84" s="94"/>
      <c r="IGY84" s="94"/>
      <c r="IGZ84" s="94"/>
      <c r="IHA84" s="94"/>
      <c r="IHB84" s="94"/>
      <c r="IHC84" s="94"/>
      <c r="IHD84" s="94"/>
      <c r="IHE84" s="94"/>
      <c r="IHF84" s="94"/>
      <c r="IHG84" s="94"/>
      <c r="IHH84" s="94"/>
      <c r="IHI84" s="94"/>
      <c r="IHJ84" s="94"/>
      <c r="IHK84" s="94"/>
      <c r="IHL84" s="94"/>
      <c r="IHM84" s="94"/>
      <c r="IHN84" s="94"/>
      <c r="IHO84" s="94"/>
      <c r="IHP84" s="94"/>
      <c r="IHQ84" s="94"/>
      <c r="IHR84" s="94"/>
      <c r="IHS84" s="94"/>
      <c r="IHT84" s="94"/>
      <c r="IHU84" s="94"/>
      <c r="IHV84" s="94"/>
      <c r="IHW84" s="94"/>
      <c r="IHX84" s="94"/>
      <c r="IHY84" s="94"/>
      <c r="IHZ84" s="94"/>
      <c r="IIA84" s="94"/>
      <c r="IIB84" s="94"/>
      <c r="IIC84" s="94"/>
      <c r="IID84" s="94"/>
      <c r="IIE84" s="94"/>
      <c r="IIF84" s="94"/>
      <c r="IIG84" s="94"/>
      <c r="IIH84" s="94"/>
      <c r="III84" s="94"/>
      <c r="IIJ84" s="94"/>
      <c r="IIK84" s="94"/>
      <c r="IIL84" s="94"/>
      <c r="IIM84" s="94"/>
      <c r="IIN84" s="94"/>
      <c r="IIO84" s="94"/>
      <c r="IIP84" s="94"/>
      <c r="IIQ84" s="94"/>
      <c r="IIR84" s="94"/>
      <c r="IIS84" s="94"/>
      <c r="IIT84" s="94"/>
      <c r="IIU84" s="94"/>
      <c r="IIV84" s="94"/>
      <c r="IIW84" s="94"/>
      <c r="IIX84" s="94"/>
      <c r="IIY84" s="94"/>
      <c r="IIZ84" s="94"/>
      <c r="IJA84" s="94"/>
      <c r="IJB84" s="94"/>
      <c r="IJC84" s="94"/>
      <c r="IJD84" s="94"/>
      <c r="IJE84" s="94"/>
      <c r="IJF84" s="94"/>
      <c r="IJG84" s="94"/>
      <c r="IJH84" s="94"/>
      <c r="IJI84" s="94"/>
      <c r="IJJ84" s="94"/>
      <c r="IJK84" s="94"/>
      <c r="IJL84" s="94"/>
      <c r="IJM84" s="94"/>
      <c r="IJN84" s="94"/>
      <c r="IJO84" s="94"/>
      <c r="IJP84" s="94"/>
      <c r="IJQ84" s="94"/>
      <c r="IJR84" s="94"/>
      <c r="IJS84" s="94"/>
      <c r="IJT84" s="94"/>
      <c r="IJU84" s="94"/>
      <c r="IJV84" s="94"/>
      <c r="IJW84" s="94"/>
      <c r="IJX84" s="94"/>
      <c r="IJY84" s="94"/>
      <c r="IJZ84" s="94"/>
      <c r="IKA84" s="94"/>
      <c r="IKB84" s="94"/>
      <c r="IKC84" s="94"/>
      <c r="IKD84" s="94"/>
      <c r="IKE84" s="94"/>
      <c r="IKF84" s="94"/>
      <c r="IKG84" s="94"/>
      <c r="IKH84" s="94"/>
      <c r="IKI84" s="94"/>
      <c r="IKJ84" s="94"/>
      <c r="IKK84" s="94"/>
      <c r="IKL84" s="94"/>
      <c r="IKM84" s="94"/>
      <c r="IKN84" s="94"/>
      <c r="IKO84" s="94"/>
      <c r="IKP84" s="94"/>
      <c r="IKQ84" s="94"/>
      <c r="IKR84" s="94"/>
      <c r="IKS84" s="94"/>
      <c r="IKT84" s="94"/>
      <c r="IKU84" s="94"/>
      <c r="IKV84" s="94"/>
      <c r="IKW84" s="94"/>
      <c r="IKX84" s="94"/>
      <c r="IKY84" s="94"/>
      <c r="IKZ84" s="94"/>
      <c r="ILA84" s="94"/>
      <c r="ILB84" s="94"/>
      <c r="ILC84" s="94"/>
      <c r="ILD84" s="94"/>
      <c r="ILE84" s="94"/>
      <c r="ILF84" s="94"/>
      <c r="ILG84" s="94"/>
      <c r="ILH84" s="94"/>
      <c r="ILI84" s="94"/>
      <c r="ILJ84" s="94"/>
      <c r="ILK84" s="94"/>
      <c r="ILL84" s="94"/>
      <c r="ILM84" s="94"/>
      <c r="ILN84" s="94"/>
      <c r="ILO84" s="94"/>
      <c r="ILP84" s="94"/>
      <c r="ILQ84" s="94"/>
      <c r="ILR84" s="94"/>
      <c r="ILS84" s="94"/>
      <c r="ILT84" s="94"/>
      <c r="ILU84" s="94"/>
      <c r="ILV84" s="94"/>
      <c r="ILW84" s="94"/>
      <c r="ILX84" s="94"/>
      <c r="ILY84" s="94"/>
      <c r="ILZ84" s="94"/>
      <c r="IMA84" s="94"/>
      <c r="IMB84" s="94"/>
      <c r="IMC84" s="94"/>
      <c r="IMD84" s="94"/>
      <c r="IME84" s="94"/>
      <c r="IMF84" s="94"/>
      <c r="IMG84" s="94"/>
      <c r="IMH84" s="94"/>
      <c r="IMI84" s="94"/>
      <c r="IMJ84" s="94"/>
      <c r="IMK84" s="94"/>
      <c r="IML84" s="94"/>
      <c r="IMM84" s="94"/>
      <c r="IMN84" s="94"/>
      <c r="IMO84" s="94"/>
      <c r="IMP84" s="94"/>
      <c r="IMQ84" s="94"/>
      <c r="IMR84" s="94"/>
      <c r="IMS84" s="94"/>
      <c r="IMT84" s="94"/>
      <c r="IMU84" s="94"/>
      <c r="IMV84" s="94"/>
      <c r="IMW84" s="94"/>
      <c r="IMX84" s="94"/>
      <c r="IMY84" s="94"/>
      <c r="IMZ84" s="94"/>
      <c r="INA84" s="94"/>
      <c r="INB84" s="94"/>
      <c r="INC84" s="94"/>
      <c r="IND84" s="94"/>
      <c r="INE84" s="94"/>
      <c r="INF84" s="94"/>
      <c r="ING84" s="94"/>
      <c r="INH84" s="94"/>
      <c r="INI84" s="94"/>
      <c r="INJ84" s="94"/>
      <c r="INK84" s="94"/>
      <c r="INL84" s="94"/>
      <c r="INM84" s="94"/>
      <c r="INN84" s="94"/>
      <c r="INO84" s="94"/>
      <c r="INP84" s="94"/>
      <c r="INQ84" s="94"/>
      <c r="INR84" s="94"/>
      <c r="INS84" s="94"/>
      <c r="INT84" s="94"/>
      <c r="INU84" s="94"/>
      <c r="INV84" s="94"/>
      <c r="INW84" s="94"/>
      <c r="INX84" s="94"/>
      <c r="INY84" s="94"/>
      <c r="INZ84" s="94"/>
      <c r="IOA84" s="94"/>
      <c r="IOB84" s="94"/>
      <c r="IOC84" s="94"/>
      <c r="IOD84" s="94"/>
      <c r="IOE84" s="94"/>
      <c r="IOF84" s="94"/>
      <c r="IOG84" s="94"/>
      <c r="IOH84" s="94"/>
      <c r="IOI84" s="94"/>
      <c r="IOJ84" s="94"/>
      <c r="IOK84" s="94"/>
      <c r="IOL84" s="94"/>
      <c r="IOM84" s="94"/>
      <c r="ION84" s="94"/>
      <c r="IOO84" s="94"/>
      <c r="IOP84" s="94"/>
      <c r="IOQ84" s="94"/>
      <c r="IOR84" s="94"/>
      <c r="IOS84" s="94"/>
      <c r="IOT84" s="94"/>
      <c r="IOU84" s="94"/>
      <c r="IOV84" s="94"/>
      <c r="IOW84" s="94"/>
      <c r="IOX84" s="94"/>
      <c r="IOY84" s="94"/>
      <c r="IOZ84" s="94"/>
      <c r="IPA84" s="94"/>
      <c r="IPB84" s="94"/>
      <c r="IPC84" s="94"/>
      <c r="IPD84" s="94"/>
      <c r="IPE84" s="94"/>
      <c r="IPF84" s="94"/>
      <c r="IPG84" s="94"/>
      <c r="IPH84" s="94"/>
      <c r="IPI84" s="94"/>
      <c r="IPJ84" s="94"/>
      <c r="IPK84" s="94"/>
      <c r="IPL84" s="94"/>
      <c r="IPM84" s="94"/>
      <c r="IPN84" s="94"/>
      <c r="IPO84" s="94"/>
      <c r="IPP84" s="94"/>
      <c r="IPQ84" s="94"/>
      <c r="IPR84" s="94"/>
      <c r="IPS84" s="94"/>
      <c r="IPT84" s="94"/>
      <c r="IPU84" s="94"/>
      <c r="IPV84" s="94"/>
      <c r="IPW84" s="94"/>
      <c r="IPX84" s="94"/>
      <c r="IPY84" s="94"/>
      <c r="IPZ84" s="94"/>
      <c r="IQA84" s="94"/>
      <c r="IQB84" s="94"/>
      <c r="IQC84" s="94"/>
      <c r="IQD84" s="94"/>
      <c r="IQE84" s="94"/>
      <c r="IQF84" s="94"/>
      <c r="IQG84" s="94"/>
      <c r="IQH84" s="94"/>
      <c r="IQI84" s="94"/>
      <c r="IQJ84" s="94"/>
      <c r="IQK84" s="94"/>
      <c r="IQL84" s="94"/>
      <c r="IQM84" s="94"/>
      <c r="IQN84" s="94"/>
      <c r="IQO84" s="94"/>
      <c r="IQP84" s="94"/>
      <c r="IQQ84" s="94"/>
      <c r="IQR84" s="94"/>
      <c r="IQS84" s="94"/>
      <c r="IQT84" s="94"/>
      <c r="IQU84" s="94"/>
      <c r="IQV84" s="94"/>
      <c r="IQW84" s="94"/>
      <c r="IQX84" s="94"/>
      <c r="IQY84" s="94"/>
      <c r="IQZ84" s="94"/>
      <c r="IRA84" s="94"/>
      <c r="IRB84" s="94"/>
      <c r="IRC84" s="94"/>
      <c r="IRD84" s="94"/>
      <c r="IRE84" s="94"/>
      <c r="IRF84" s="94"/>
      <c r="IRG84" s="94"/>
      <c r="IRH84" s="94"/>
      <c r="IRI84" s="94"/>
      <c r="IRJ84" s="94"/>
      <c r="IRK84" s="94"/>
      <c r="IRL84" s="94"/>
      <c r="IRM84" s="94"/>
      <c r="IRN84" s="94"/>
      <c r="IRO84" s="94"/>
      <c r="IRP84" s="94"/>
      <c r="IRQ84" s="94"/>
      <c r="IRR84" s="94"/>
      <c r="IRS84" s="94"/>
      <c r="IRT84" s="94"/>
      <c r="IRU84" s="94"/>
      <c r="IRV84" s="94"/>
      <c r="IRW84" s="94"/>
      <c r="IRX84" s="94"/>
      <c r="IRY84" s="94"/>
      <c r="IRZ84" s="94"/>
      <c r="ISA84" s="94"/>
      <c r="ISB84" s="94"/>
      <c r="ISC84" s="94"/>
      <c r="ISD84" s="94"/>
      <c r="ISE84" s="94"/>
      <c r="ISF84" s="94"/>
      <c r="ISG84" s="94"/>
      <c r="ISH84" s="94"/>
      <c r="ISI84" s="94"/>
      <c r="ISJ84" s="94"/>
      <c r="ISK84" s="94"/>
      <c r="ISL84" s="94"/>
      <c r="ISM84" s="94"/>
      <c r="ISN84" s="94"/>
      <c r="ISO84" s="94"/>
      <c r="ISP84" s="94"/>
      <c r="ISQ84" s="94"/>
      <c r="ISR84" s="94"/>
      <c r="ISS84" s="94"/>
      <c r="IST84" s="94"/>
      <c r="ISU84" s="94"/>
      <c r="ISV84" s="94"/>
      <c r="ISW84" s="94"/>
      <c r="ISX84" s="94"/>
      <c r="ISY84" s="94"/>
      <c r="ISZ84" s="94"/>
      <c r="ITA84" s="94"/>
      <c r="ITB84" s="94"/>
      <c r="ITC84" s="94"/>
      <c r="ITD84" s="94"/>
      <c r="ITE84" s="94"/>
      <c r="ITF84" s="94"/>
      <c r="ITG84" s="94"/>
      <c r="ITH84" s="94"/>
      <c r="ITI84" s="94"/>
      <c r="ITJ84" s="94"/>
      <c r="ITK84" s="94"/>
      <c r="ITL84" s="94"/>
      <c r="ITM84" s="94"/>
      <c r="ITN84" s="94"/>
      <c r="ITO84" s="94"/>
      <c r="ITP84" s="94"/>
      <c r="ITQ84" s="94"/>
      <c r="ITR84" s="94"/>
      <c r="ITS84" s="94"/>
      <c r="ITT84" s="94"/>
      <c r="ITU84" s="94"/>
      <c r="ITV84" s="94"/>
      <c r="ITW84" s="94"/>
      <c r="ITX84" s="94"/>
      <c r="ITY84" s="94"/>
      <c r="ITZ84" s="94"/>
      <c r="IUA84" s="94"/>
      <c r="IUB84" s="94"/>
      <c r="IUC84" s="94"/>
      <c r="IUD84" s="94"/>
      <c r="IUE84" s="94"/>
      <c r="IUF84" s="94"/>
      <c r="IUG84" s="94"/>
      <c r="IUH84" s="94"/>
      <c r="IUI84" s="94"/>
      <c r="IUJ84" s="94"/>
      <c r="IUK84" s="94"/>
      <c r="IUL84" s="94"/>
      <c r="IUM84" s="94"/>
      <c r="IUN84" s="94"/>
      <c r="IUO84" s="94"/>
      <c r="IUP84" s="94"/>
      <c r="IUQ84" s="94"/>
      <c r="IUR84" s="94"/>
      <c r="IUS84" s="94"/>
      <c r="IUT84" s="94"/>
      <c r="IUU84" s="94"/>
      <c r="IUV84" s="94"/>
      <c r="IUW84" s="94"/>
      <c r="IUX84" s="94"/>
      <c r="IUY84" s="94"/>
      <c r="IUZ84" s="94"/>
      <c r="IVA84" s="94"/>
      <c r="IVB84" s="94"/>
      <c r="IVC84" s="94"/>
      <c r="IVD84" s="94"/>
      <c r="IVE84" s="94"/>
      <c r="IVF84" s="94"/>
      <c r="IVG84" s="94"/>
      <c r="IVH84" s="94"/>
      <c r="IVI84" s="94"/>
      <c r="IVJ84" s="94"/>
      <c r="IVK84" s="94"/>
      <c r="IVL84" s="94"/>
      <c r="IVM84" s="94"/>
      <c r="IVN84" s="94"/>
      <c r="IVO84" s="94"/>
      <c r="IVP84" s="94"/>
      <c r="IVQ84" s="94"/>
      <c r="IVR84" s="94"/>
      <c r="IVS84" s="94"/>
      <c r="IVT84" s="94"/>
      <c r="IVU84" s="94"/>
      <c r="IVV84" s="94"/>
      <c r="IVW84" s="94"/>
      <c r="IVX84" s="94"/>
      <c r="IVY84" s="94"/>
      <c r="IVZ84" s="94"/>
      <c r="IWA84" s="94"/>
      <c r="IWB84" s="94"/>
      <c r="IWC84" s="94"/>
      <c r="IWD84" s="94"/>
      <c r="IWE84" s="94"/>
      <c r="IWF84" s="94"/>
      <c r="IWG84" s="94"/>
      <c r="IWH84" s="94"/>
      <c r="IWI84" s="94"/>
      <c r="IWJ84" s="94"/>
      <c r="IWK84" s="94"/>
      <c r="IWL84" s="94"/>
      <c r="IWM84" s="94"/>
      <c r="IWN84" s="94"/>
      <c r="IWO84" s="94"/>
      <c r="IWP84" s="94"/>
      <c r="IWQ84" s="94"/>
      <c r="IWR84" s="94"/>
      <c r="IWS84" s="94"/>
      <c r="IWT84" s="94"/>
      <c r="IWU84" s="94"/>
      <c r="IWV84" s="94"/>
      <c r="IWW84" s="94"/>
      <c r="IWX84" s="94"/>
      <c r="IWY84" s="94"/>
      <c r="IWZ84" s="94"/>
      <c r="IXA84" s="94"/>
      <c r="IXB84" s="94"/>
      <c r="IXC84" s="94"/>
      <c r="IXD84" s="94"/>
      <c r="IXE84" s="94"/>
      <c r="IXF84" s="94"/>
      <c r="IXG84" s="94"/>
      <c r="IXH84" s="94"/>
      <c r="IXI84" s="94"/>
      <c r="IXJ84" s="94"/>
      <c r="IXK84" s="94"/>
      <c r="IXL84" s="94"/>
      <c r="IXM84" s="94"/>
      <c r="IXN84" s="94"/>
      <c r="IXO84" s="94"/>
      <c r="IXP84" s="94"/>
      <c r="IXQ84" s="94"/>
      <c r="IXR84" s="94"/>
      <c r="IXS84" s="94"/>
      <c r="IXT84" s="94"/>
      <c r="IXU84" s="94"/>
      <c r="IXV84" s="94"/>
      <c r="IXW84" s="94"/>
      <c r="IXX84" s="94"/>
      <c r="IXY84" s="94"/>
      <c r="IXZ84" s="94"/>
      <c r="IYA84" s="94"/>
      <c r="IYB84" s="94"/>
      <c r="IYC84" s="94"/>
      <c r="IYD84" s="94"/>
      <c r="IYE84" s="94"/>
      <c r="IYF84" s="94"/>
      <c r="IYG84" s="94"/>
      <c r="IYH84" s="94"/>
      <c r="IYI84" s="94"/>
      <c r="IYJ84" s="94"/>
      <c r="IYK84" s="94"/>
      <c r="IYL84" s="94"/>
      <c r="IYM84" s="94"/>
      <c r="IYN84" s="94"/>
      <c r="IYO84" s="94"/>
      <c r="IYP84" s="94"/>
      <c r="IYQ84" s="94"/>
      <c r="IYR84" s="94"/>
      <c r="IYS84" s="94"/>
      <c r="IYT84" s="94"/>
      <c r="IYU84" s="94"/>
      <c r="IYV84" s="94"/>
      <c r="IYW84" s="94"/>
      <c r="IYX84" s="94"/>
      <c r="IYY84" s="94"/>
      <c r="IYZ84" s="94"/>
      <c r="IZA84" s="94"/>
      <c r="IZB84" s="94"/>
      <c r="IZC84" s="94"/>
      <c r="IZD84" s="94"/>
      <c r="IZE84" s="94"/>
      <c r="IZF84" s="94"/>
      <c r="IZG84" s="94"/>
      <c r="IZH84" s="94"/>
      <c r="IZI84" s="94"/>
      <c r="IZJ84" s="94"/>
      <c r="IZK84" s="94"/>
      <c r="IZL84" s="94"/>
      <c r="IZM84" s="94"/>
      <c r="IZN84" s="94"/>
      <c r="IZO84" s="94"/>
      <c r="IZP84" s="94"/>
      <c r="IZQ84" s="94"/>
      <c r="IZR84" s="94"/>
      <c r="IZS84" s="94"/>
      <c r="IZT84" s="94"/>
      <c r="IZU84" s="94"/>
      <c r="IZV84" s="94"/>
      <c r="IZW84" s="94"/>
      <c r="IZX84" s="94"/>
      <c r="IZY84" s="94"/>
      <c r="IZZ84" s="94"/>
      <c r="JAA84" s="94"/>
      <c r="JAB84" s="94"/>
      <c r="JAC84" s="94"/>
      <c r="JAD84" s="94"/>
      <c r="JAE84" s="94"/>
      <c r="JAF84" s="94"/>
      <c r="JAG84" s="94"/>
      <c r="JAH84" s="94"/>
      <c r="JAI84" s="94"/>
      <c r="JAJ84" s="94"/>
      <c r="JAK84" s="94"/>
      <c r="JAL84" s="94"/>
      <c r="JAM84" s="94"/>
      <c r="JAN84" s="94"/>
      <c r="JAO84" s="94"/>
      <c r="JAP84" s="94"/>
      <c r="JAQ84" s="94"/>
      <c r="JAR84" s="94"/>
      <c r="JAS84" s="94"/>
      <c r="JAT84" s="94"/>
      <c r="JAU84" s="94"/>
      <c r="JAV84" s="94"/>
      <c r="JAW84" s="94"/>
      <c r="JAX84" s="94"/>
      <c r="JAY84" s="94"/>
      <c r="JAZ84" s="94"/>
      <c r="JBA84" s="94"/>
      <c r="JBB84" s="94"/>
      <c r="JBC84" s="94"/>
      <c r="JBD84" s="94"/>
      <c r="JBE84" s="94"/>
      <c r="JBF84" s="94"/>
      <c r="JBG84" s="94"/>
      <c r="JBH84" s="94"/>
      <c r="JBI84" s="94"/>
      <c r="JBJ84" s="94"/>
      <c r="JBK84" s="94"/>
      <c r="JBL84" s="94"/>
      <c r="JBM84" s="94"/>
      <c r="JBN84" s="94"/>
      <c r="JBO84" s="94"/>
      <c r="JBP84" s="94"/>
      <c r="JBQ84" s="94"/>
      <c r="JBR84" s="94"/>
      <c r="JBS84" s="94"/>
      <c r="JBT84" s="94"/>
      <c r="JBU84" s="94"/>
      <c r="JBV84" s="94"/>
      <c r="JBW84" s="94"/>
      <c r="JBX84" s="94"/>
      <c r="JBY84" s="94"/>
      <c r="JBZ84" s="94"/>
      <c r="JCA84" s="94"/>
      <c r="JCB84" s="94"/>
      <c r="JCC84" s="94"/>
      <c r="JCD84" s="94"/>
      <c r="JCE84" s="94"/>
      <c r="JCF84" s="94"/>
      <c r="JCG84" s="94"/>
      <c r="JCH84" s="94"/>
      <c r="JCI84" s="94"/>
      <c r="JCJ84" s="94"/>
      <c r="JCK84" s="94"/>
      <c r="JCL84" s="94"/>
      <c r="JCM84" s="94"/>
      <c r="JCN84" s="94"/>
      <c r="JCO84" s="94"/>
      <c r="JCP84" s="94"/>
      <c r="JCQ84" s="94"/>
      <c r="JCR84" s="94"/>
      <c r="JCS84" s="94"/>
      <c r="JCT84" s="94"/>
      <c r="JCU84" s="94"/>
      <c r="JCV84" s="94"/>
      <c r="JCW84" s="94"/>
      <c r="JCX84" s="94"/>
      <c r="JCY84" s="94"/>
      <c r="JCZ84" s="94"/>
      <c r="JDA84" s="94"/>
      <c r="JDB84" s="94"/>
      <c r="JDC84" s="94"/>
      <c r="JDD84" s="94"/>
      <c r="JDE84" s="94"/>
      <c r="JDF84" s="94"/>
      <c r="JDG84" s="94"/>
      <c r="JDH84" s="94"/>
      <c r="JDI84" s="94"/>
      <c r="JDJ84" s="94"/>
      <c r="JDK84" s="94"/>
      <c r="JDL84" s="94"/>
      <c r="JDM84" s="94"/>
      <c r="JDN84" s="94"/>
      <c r="JDO84" s="94"/>
      <c r="JDP84" s="94"/>
      <c r="JDQ84" s="94"/>
      <c r="JDR84" s="94"/>
      <c r="JDS84" s="94"/>
      <c r="JDT84" s="94"/>
      <c r="JDU84" s="94"/>
      <c r="JDV84" s="94"/>
      <c r="JDW84" s="94"/>
      <c r="JDX84" s="94"/>
      <c r="JDY84" s="94"/>
      <c r="JDZ84" s="94"/>
      <c r="JEA84" s="94"/>
      <c r="JEB84" s="94"/>
      <c r="JEC84" s="94"/>
      <c r="JED84" s="94"/>
      <c r="JEE84" s="94"/>
      <c r="JEF84" s="94"/>
      <c r="JEG84" s="94"/>
      <c r="JEH84" s="94"/>
      <c r="JEI84" s="94"/>
      <c r="JEJ84" s="94"/>
      <c r="JEK84" s="94"/>
      <c r="JEL84" s="94"/>
      <c r="JEM84" s="94"/>
      <c r="JEN84" s="94"/>
      <c r="JEO84" s="94"/>
      <c r="JEP84" s="94"/>
      <c r="JEQ84" s="94"/>
      <c r="JER84" s="94"/>
      <c r="JES84" s="94"/>
      <c r="JET84" s="94"/>
      <c r="JEU84" s="94"/>
      <c r="JEV84" s="94"/>
      <c r="JEW84" s="94"/>
      <c r="JEX84" s="94"/>
      <c r="JEY84" s="94"/>
      <c r="JEZ84" s="94"/>
      <c r="JFA84" s="94"/>
      <c r="JFB84" s="94"/>
      <c r="JFC84" s="94"/>
      <c r="JFD84" s="94"/>
      <c r="JFE84" s="94"/>
      <c r="JFF84" s="94"/>
      <c r="JFG84" s="94"/>
      <c r="JFH84" s="94"/>
      <c r="JFI84" s="94"/>
      <c r="JFJ84" s="94"/>
      <c r="JFK84" s="94"/>
      <c r="JFL84" s="94"/>
      <c r="JFM84" s="94"/>
      <c r="JFN84" s="94"/>
      <c r="JFO84" s="94"/>
      <c r="JFP84" s="94"/>
      <c r="JFQ84" s="94"/>
      <c r="JFR84" s="94"/>
      <c r="JFS84" s="94"/>
      <c r="JFT84" s="94"/>
      <c r="JFU84" s="94"/>
      <c r="JFV84" s="94"/>
      <c r="JFW84" s="94"/>
      <c r="JFX84" s="94"/>
      <c r="JFY84" s="94"/>
      <c r="JFZ84" s="94"/>
      <c r="JGA84" s="94"/>
      <c r="JGB84" s="94"/>
      <c r="JGC84" s="94"/>
      <c r="JGD84" s="94"/>
      <c r="JGE84" s="94"/>
      <c r="JGF84" s="94"/>
      <c r="JGG84" s="94"/>
      <c r="JGH84" s="94"/>
      <c r="JGI84" s="94"/>
      <c r="JGJ84" s="94"/>
      <c r="JGK84" s="94"/>
      <c r="JGL84" s="94"/>
      <c r="JGM84" s="94"/>
      <c r="JGN84" s="94"/>
      <c r="JGO84" s="94"/>
      <c r="JGP84" s="94"/>
      <c r="JGQ84" s="94"/>
      <c r="JGR84" s="94"/>
      <c r="JGS84" s="94"/>
      <c r="JGT84" s="94"/>
      <c r="JGU84" s="94"/>
      <c r="JGV84" s="94"/>
      <c r="JGW84" s="94"/>
      <c r="JGX84" s="94"/>
      <c r="JGY84" s="94"/>
      <c r="JGZ84" s="94"/>
      <c r="JHA84" s="94"/>
      <c r="JHB84" s="94"/>
      <c r="JHC84" s="94"/>
      <c r="JHD84" s="94"/>
      <c r="JHE84" s="94"/>
      <c r="JHF84" s="94"/>
      <c r="JHG84" s="94"/>
      <c r="JHH84" s="94"/>
      <c r="JHI84" s="94"/>
      <c r="JHJ84" s="94"/>
      <c r="JHK84" s="94"/>
      <c r="JHL84" s="94"/>
      <c r="JHM84" s="94"/>
      <c r="JHN84" s="94"/>
      <c r="JHO84" s="94"/>
      <c r="JHP84" s="94"/>
      <c r="JHQ84" s="94"/>
      <c r="JHR84" s="94"/>
      <c r="JHS84" s="94"/>
      <c r="JHT84" s="94"/>
      <c r="JHU84" s="94"/>
      <c r="JHV84" s="94"/>
      <c r="JHW84" s="94"/>
      <c r="JHX84" s="94"/>
      <c r="JHY84" s="94"/>
      <c r="JHZ84" s="94"/>
      <c r="JIA84" s="94"/>
      <c r="JIB84" s="94"/>
      <c r="JIC84" s="94"/>
      <c r="JID84" s="94"/>
      <c r="JIE84" s="94"/>
      <c r="JIF84" s="94"/>
      <c r="JIG84" s="94"/>
      <c r="JIH84" s="94"/>
      <c r="JII84" s="94"/>
      <c r="JIJ84" s="94"/>
      <c r="JIK84" s="94"/>
      <c r="JIL84" s="94"/>
      <c r="JIM84" s="94"/>
      <c r="JIN84" s="94"/>
      <c r="JIO84" s="94"/>
      <c r="JIP84" s="94"/>
      <c r="JIQ84" s="94"/>
      <c r="JIR84" s="94"/>
      <c r="JIS84" s="94"/>
      <c r="JIT84" s="94"/>
      <c r="JIU84" s="94"/>
      <c r="JIV84" s="94"/>
      <c r="JIW84" s="94"/>
      <c r="JIX84" s="94"/>
      <c r="JIY84" s="94"/>
      <c r="JIZ84" s="94"/>
      <c r="JJA84" s="94"/>
      <c r="JJB84" s="94"/>
      <c r="JJC84" s="94"/>
      <c r="JJD84" s="94"/>
      <c r="JJE84" s="94"/>
      <c r="JJF84" s="94"/>
      <c r="JJG84" s="94"/>
      <c r="JJH84" s="94"/>
      <c r="JJI84" s="94"/>
      <c r="JJJ84" s="94"/>
      <c r="JJK84" s="94"/>
      <c r="JJL84" s="94"/>
      <c r="JJM84" s="94"/>
      <c r="JJN84" s="94"/>
      <c r="JJO84" s="94"/>
      <c r="JJP84" s="94"/>
      <c r="JJQ84" s="94"/>
      <c r="JJR84" s="94"/>
      <c r="JJS84" s="94"/>
      <c r="JJT84" s="94"/>
      <c r="JJU84" s="94"/>
      <c r="JJV84" s="94"/>
      <c r="JJW84" s="94"/>
      <c r="JJX84" s="94"/>
      <c r="JJY84" s="94"/>
      <c r="JJZ84" s="94"/>
      <c r="JKA84" s="94"/>
      <c r="JKB84" s="94"/>
      <c r="JKC84" s="94"/>
      <c r="JKD84" s="94"/>
      <c r="JKE84" s="94"/>
      <c r="JKF84" s="94"/>
      <c r="JKG84" s="94"/>
      <c r="JKH84" s="94"/>
      <c r="JKI84" s="94"/>
      <c r="JKJ84" s="94"/>
      <c r="JKK84" s="94"/>
      <c r="JKL84" s="94"/>
      <c r="JKM84" s="94"/>
      <c r="JKN84" s="94"/>
      <c r="JKO84" s="94"/>
      <c r="JKP84" s="94"/>
      <c r="JKQ84" s="94"/>
      <c r="JKR84" s="94"/>
      <c r="JKS84" s="94"/>
      <c r="JKT84" s="94"/>
      <c r="JKU84" s="94"/>
      <c r="JKV84" s="94"/>
      <c r="JKW84" s="94"/>
      <c r="JKX84" s="94"/>
      <c r="JKY84" s="94"/>
      <c r="JKZ84" s="94"/>
      <c r="JLA84" s="94"/>
      <c r="JLB84" s="94"/>
      <c r="JLC84" s="94"/>
      <c r="JLD84" s="94"/>
      <c r="JLE84" s="94"/>
      <c r="JLF84" s="94"/>
      <c r="JLG84" s="94"/>
      <c r="JLH84" s="94"/>
      <c r="JLI84" s="94"/>
      <c r="JLJ84" s="94"/>
      <c r="JLK84" s="94"/>
      <c r="JLL84" s="94"/>
      <c r="JLM84" s="94"/>
      <c r="JLN84" s="94"/>
      <c r="JLO84" s="94"/>
      <c r="JLP84" s="94"/>
      <c r="JLQ84" s="94"/>
      <c r="JLR84" s="94"/>
      <c r="JLS84" s="94"/>
      <c r="JLT84" s="94"/>
      <c r="JLU84" s="94"/>
      <c r="JLV84" s="94"/>
      <c r="JLW84" s="94"/>
      <c r="JLX84" s="94"/>
      <c r="JLY84" s="94"/>
      <c r="JLZ84" s="94"/>
      <c r="JMA84" s="94"/>
      <c r="JMB84" s="94"/>
      <c r="JMC84" s="94"/>
      <c r="JMD84" s="94"/>
      <c r="JME84" s="94"/>
      <c r="JMF84" s="94"/>
      <c r="JMG84" s="94"/>
      <c r="JMH84" s="94"/>
      <c r="JMI84" s="94"/>
      <c r="JMJ84" s="94"/>
      <c r="JMK84" s="94"/>
      <c r="JML84" s="94"/>
      <c r="JMM84" s="94"/>
      <c r="JMN84" s="94"/>
      <c r="JMO84" s="94"/>
      <c r="JMP84" s="94"/>
      <c r="JMQ84" s="94"/>
      <c r="JMR84" s="94"/>
      <c r="JMS84" s="94"/>
      <c r="JMT84" s="94"/>
      <c r="JMU84" s="94"/>
      <c r="JMV84" s="94"/>
      <c r="JMW84" s="94"/>
      <c r="JMX84" s="94"/>
      <c r="JMY84" s="94"/>
      <c r="JMZ84" s="94"/>
      <c r="JNA84" s="94"/>
      <c r="JNB84" s="94"/>
      <c r="JNC84" s="94"/>
      <c r="JND84" s="94"/>
      <c r="JNE84" s="94"/>
      <c r="JNF84" s="94"/>
      <c r="JNG84" s="94"/>
      <c r="JNH84" s="94"/>
      <c r="JNI84" s="94"/>
      <c r="JNJ84" s="94"/>
      <c r="JNK84" s="94"/>
      <c r="JNL84" s="94"/>
      <c r="JNM84" s="94"/>
      <c r="JNN84" s="94"/>
      <c r="JNO84" s="94"/>
      <c r="JNP84" s="94"/>
      <c r="JNQ84" s="94"/>
      <c r="JNR84" s="94"/>
      <c r="JNS84" s="94"/>
      <c r="JNT84" s="94"/>
      <c r="JNU84" s="94"/>
      <c r="JNV84" s="94"/>
      <c r="JNW84" s="94"/>
      <c r="JNX84" s="94"/>
      <c r="JNY84" s="94"/>
      <c r="JNZ84" s="94"/>
      <c r="JOA84" s="94"/>
      <c r="JOB84" s="94"/>
      <c r="JOC84" s="94"/>
      <c r="JOD84" s="94"/>
      <c r="JOE84" s="94"/>
      <c r="JOF84" s="94"/>
      <c r="JOG84" s="94"/>
      <c r="JOH84" s="94"/>
      <c r="JOI84" s="94"/>
      <c r="JOJ84" s="94"/>
      <c r="JOK84" s="94"/>
      <c r="JOL84" s="94"/>
      <c r="JOM84" s="94"/>
      <c r="JON84" s="94"/>
      <c r="JOO84" s="94"/>
      <c r="JOP84" s="94"/>
      <c r="JOQ84" s="94"/>
      <c r="JOR84" s="94"/>
      <c r="JOS84" s="94"/>
      <c r="JOT84" s="94"/>
      <c r="JOU84" s="94"/>
      <c r="JOV84" s="94"/>
      <c r="JOW84" s="94"/>
      <c r="JOX84" s="94"/>
      <c r="JOY84" s="94"/>
      <c r="JOZ84" s="94"/>
      <c r="JPA84" s="94"/>
      <c r="JPB84" s="94"/>
      <c r="JPC84" s="94"/>
      <c r="JPD84" s="94"/>
      <c r="JPE84" s="94"/>
      <c r="JPF84" s="94"/>
      <c r="JPG84" s="94"/>
      <c r="JPH84" s="94"/>
      <c r="JPI84" s="94"/>
      <c r="JPJ84" s="94"/>
      <c r="JPK84" s="94"/>
      <c r="JPL84" s="94"/>
      <c r="JPM84" s="94"/>
      <c r="JPN84" s="94"/>
      <c r="JPO84" s="94"/>
      <c r="JPP84" s="94"/>
      <c r="JPQ84" s="94"/>
      <c r="JPR84" s="94"/>
      <c r="JPS84" s="94"/>
      <c r="JPT84" s="94"/>
      <c r="JPU84" s="94"/>
      <c r="JPV84" s="94"/>
      <c r="JPW84" s="94"/>
      <c r="JPX84" s="94"/>
      <c r="JPY84" s="94"/>
      <c r="JPZ84" s="94"/>
      <c r="JQA84" s="94"/>
      <c r="JQB84" s="94"/>
      <c r="JQC84" s="94"/>
      <c r="JQD84" s="94"/>
      <c r="JQE84" s="94"/>
      <c r="JQF84" s="94"/>
      <c r="JQG84" s="94"/>
      <c r="JQH84" s="94"/>
      <c r="JQI84" s="94"/>
      <c r="JQJ84" s="94"/>
      <c r="JQK84" s="94"/>
      <c r="JQL84" s="94"/>
      <c r="JQM84" s="94"/>
      <c r="JQN84" s="94"/>
      <c r="JQO84" s="94"/>
      <c r="JQP84" s="94"/>
      <c r="JQQ84" s="94"/>
      <c r="JQR84" s="94"/>
      <c r="JQS84" s="94"/>
      <c r="JQT84" s="94"/>
      <c r="JQU84" s="94"/>
      <c r="JQV84" s="94"/>
      <c r="JQW84" s="94"/>
      <c r="JQX84" s="94"/>
      <c r="JQY84" s="94"/>
      <c r="JQZ84" s="94"/>
      <c r="JRA84" s="94"/>
      <c r="JRB84" s="94"/>
      <c r="JRC84" s="94"/>
      <c r="JRD84" s="94"/>
      <c r="JRE84" s="94"/>
      <c r="JRF84" s="94"/>
      <c r="JRG84" s="94"/>
      <c r="JRH84" s="94"/>
      <c r="JRI84" s="94"/>
      <c r="JRJ84" s="94"/>
      <c r="JRK84" s="94"/>
      <c r="JRL84" s="94"/>
      <c r="JRM84" s="94"/>
      <c r="JRN84" s="94"/>
      <c r="JRO84" s="94"/>
      <c r="JRP84" s="94"/>
      <c r="JRQ84" s="94"/>
      <c r="JRR84" s="94"/>
      <c r="JRS84" s="94"/>
      <c r="JRT84" s="94"/>
      <c r="JRU84" s="94"/>
      <c r="JRV84" s="94"/>
      <c r="JRW84" s="94"/>
      <c r="JRX84" s="94"/>
      <c r="JRY84" s="94"/>
      <c r="JRZ84" s="94"/>
      <c r="JSA84" s="94"/>
      <c r="JSB84" s="94"/>
      <c r="JSC84" s="94"/>
      <c r="JSD84" s="94"/>
      <c r="JSE84" s="94"/>
      <c r="JSF84" s="94"/>
      <c r="JSG84" s="94"/>
      <c r="JSH84" s="94"/>
      <c r="JSI84" s="94"/>
      <c r="JSJ84" s="94"/>
      <c r="JSK84" s="94"/>
      <c r="JSL84" s="94"/>
      <c r="JSM84" s="94"/>
      <c r="JSN84" s="94"/>
      <c r="JSO84" s="94"/>
      <c r="JSP84" s="94"/>
      <c r="JSQ84" s="94"/>
      <c r="JSR84" s="94"/>
      <c r="JSS84" s="94"/>
      <c r="JST84" s="94"/>
      <c r="JSU84" s="94"/>
      <c r="JSV84" s="94"/>
      <c r="JSW84" s="94"/>
      <c r="JSX84" s="94"/>
      <c r="JSY84" s="94"/>
      <c r="JSZ84" s="94"/>
      <c r="JTA84" s="94"/>
      <c r="JTB84" s="94"/>
      <c r="JTC84" s="94"/>
      <c r="JTD84" s="94"/>
      <c r="JTE84" s="94"/>
      <c r="JTF84" s="94"/>
      <c r="JTG84" s="94"/>
      <c r="JTH84" s="94"/>
      <c r="JTI84" s="94"/>
      <c r="JTJ84" s="94"/>
      <c r="JTK84" s="94"/>
      <c r="JTL84" s="94"/>
      <c r="JTM84" s="94"/>
      <c r="JTN84" s="94"/>
      <c r="JTO84" s="94"/>
      <c r="JTP84" s="94"/>
      <c r="JTQ84" s="94"/>
      <c r="JTR84" s="94"/>
      <c r="JTS84" s="94"/>
      <c r="JTT84" s="94"/>
      <c r="JTU84" s="94"/>
      <c r="JTV84" s="94"/>
      <c r="JTW84" s="94"/>
      <c r="JTX84" s="94"/>
      <c r="JTY84" s="94"/>
      <c r="JTZ84" s="94"/>
      <c r="JUA84" s="94"/>
      <c r="JUB84" s="94"/>
      <c r="JUC84" s="94"/>
      <c r="JUD84" s="94"/>
      <c r="JUE84" s="94"/>
      <c r="JUF84" s="94"/>
      <c r="JUG84" s="94"/>
      <c r="JUH84" s="94"/>
      <c r="JUI84" s="94"/>
      <c r="JUJ84" s="94"/>
      <c r="JUK84" s="94"/>
      <c r="JUL84" s="94"/>
      <c r="JUM84" s="94"/>
      <c r="JUN84" s="94"/>
      <c r="JUO84" s="94"/>
      <c r="JUP84" s="94"/>
      <c r="JUQ84" s="94"/>
      <c r="JUR84" s="94"/>
      <c r="JUS84" s="94"/>
      <c r="JUT84" s="94"/>
      <c r="JUU84" s="94"/>
      <c r="JUV84" s="94"/>
      <c r="JUW84" s="94"/>
      <c r="JUX84" s="94"/>
      <c r="JUY84" s="94"/>
      <c r="JUZ84" s="94"/>
      <c r="JVA84" s="94"/>
      <c r="JVB84" s="94"/>
      <c r="JVC84" s="94"/>
      <c r="JVD84" s="94"/>
      <c r="JVE84" s="94"/>
      <c r="JVF84" s="94"/>
      <c r="JVG84" s="94"/>
      <c r="JVH84" s="94"/>
      <c r="JVI84" s="94"/>
      <c r="JVJ84" s="94"/>
      <c r="JVK84" s="94"/>
      <c r="JVL84" s="94"/>
      <c r="JVM84" s="94"/>
      <c r="JVN84" s="94"/>
      <c r="JVO84" s="94"/>
      <c r="JVP84" s="94"/>
      <c r="JVQ84" s="94"/>
      <c r="JVR84" s="94"/>
      <c r="JVS84" s="94"/>
      <c r="JVT84" s="94"/>
      <c r="JVU84" s="94"/>
      <c r="JVV84" s="94"/>
      <c r="JVW84" s="94"/>
      <c r="JVX84" s="94"/>
      <c r="JVY84" s="94"/>
      <c r="JVZ84" s="94"/>
      <c r="JWA84" s="94"/>
      <c r="JWB84" s="94"/>
      <c r="JWC84" s="94"/>
      <c r="JWD84" s="94"/>
      <c r="JWE84" s="94"/>
      <c r="JWF84" s="94"/>
      <c r="JWG84" s="94"/>
      <c r="JWH84" s="94"/>
      <c r="JWI84" s="94"/>
      <c r="JWJ84" s="94"/>
      <c r="JWK84" s="94"/>
      <c r="JWL84" s="94"/>
      <c r="JWM84" s="94"/>
      <c r="JWN84" s="94"/>
      <c r="JWO84" s="94"/>
      <c r="JWP84" s="94"/>
      <c r="JWQ84" s="94"/>
      <c r="JWR84" s="94"/>
      <c r="JWS84" s="94"/>
      <c r="JWT84" s="94"/>
      <c r="JWU84" s="94"/>
      <c r="JWV84" s="94"/>
      <c r="JWW84" s="94"/>
      <c r="JWX84" s="94"/>
      <c r="JWY84" s="94"/>
      <c r="JWZ84" s="94"/>
      <c r="JXA84" s="94"/>
      <c r="JXB84" s="94"/>
      <c r="JXC84" s="94"/>
      <c r="JXD84" s="94"/>
      <c r="JXE84" s="94"/>
      <c r="JXF84" s="94"/>
      <c r="JXG84" s="94"/>
      <c r="JXH84" s="94"/>
      <c r="JXI84" s="94"/>
      <c r="JXJ84" s="94"/>
      <c r="JXK84" s="94"/>
      <c r="JXL84" s="94"/>
      <c r="JXM84" s="94"/>
      <c r="JXN84" s="94"/>
      <c r="JXO84" s="94"/>
      <c r="JXP84" s="94"/>
      <c r="JXQ84" s="94"/>
      <c r="JXR84" s="94"/>
      <c r="JXS84" s="94"/>
      <c r="JXT84" s="94"/>
      <c r="JXU84" s="94"/>
      <c r="JXV84" s="94"/>
      <c r="JXW84" s="94"/>
      <c r="JXX84" s="94"/>
      <c r="JXY84" s="94"/>
      <c r="JXZ84" s="94"/>
      <c r="JYA84" s="94"/>
      <c r="JYB84" s="94"/>
      <c r="JYC84" s="94"/>
      <c r="JYD84" s="94"/>
      <c r="JYE84" s="94"/>
      <c r="JYF84" s="94"/>
      <c r="JYG84" s="94"/>
      <c r="JYH84" s="94"/>
      <c r="JYI84" s="94"/>
      <c r="JYJ84" s="94"/>
      <c r="JYK84" s="94"/>
      <c r="JYL84" s="94"/>
      <c r="JYM84" s="94"/>
      <c r="JYN84" s="94"/>
      <c r="JYO84" s="94"/>
      <c r="JYP84" s="94"/>
      <c r="JYQ84" s="94"/>
      <c r="JYR84" s="94"/>
      <c r="JYS84" s="94"/>
      <c r="JYT84" s="94"/>
      <c r="JYU84" s="94"/>
      <c r="JYV84" s="94"/>
      <c r="JYW84" s="94"/>
      <c r="JYX84" s="94"/>
      <c r="JYY84" s="94"/>
      <c r="JYZ84" s="94"/>
      <c r="JZA84" s="94"/>
      <c r="JZB84" s="94"/>
      <c r="JZC84" s="94"/>
      <c r="JZD84" s="94"/>
      <c r="JZE84" s="94"/>
      <c r="JZF84" s="94"/>
      <c r="JZG84" s="94"/>
      <c r="JZH84" s="94"/>
      <c r="JZI84" s="94"/>
      <c r="JZJ84" s="94"/>
      <c r="JZK84" s="94"/>
      <c r="JZL84" s="94"/>
      <c r="JZM84" s="94"/>
      <c r="JZN84" s="94"/>
      <c r="JZO84" s="94"/>
      <c r="JZP84" s="94"/>
      <c r="JZQ84" s="94"/>
      <c r="JZR84" s="94"/>
      <c r="JZS84" s="94"/>
      <c r="JZT84" s="94"/>
      <c r="JZU84" s="94"/>
      <c r="JZV84" s="94"/>
      <c r="JZW84" s="94"/>
      <c r="JZX84" s="94"/>
      <c r="JZY84" s="94"/>
      <c r="JZZ84" s="94"/>
      <c r="KAA84" s="94"/>
      <c r="KAB84" s="94"/>
      <c r="KAC84" s="94"/>
      <c r="KAD84" s="94"/>
      <c r="KAE84" s="94"/>
      <c r="KAF84" s="94"/>
      <c r="KAG84" s="94"/>
      <c r="KAH84" s="94"/>
      <c r="KAI84" s="94"/>
      <c r="KAJ84" s="94"/>
      <c r="KAK84" s="94"/>
      <c r="KAL84" s="94"/>
      <c r="KAM84" s="94"/>
      <c r="KAN84" s="94"/>
      <c r="KAO84" s="94"/>
      <c r="KAP84" s="94"/>
      <c r="KAQ84" s="94"/>
      <c r="KAR84" s="94"/>
      <c r="KAS84" s="94"/>
      <c r="KAT84" s="94"/>
      <c r="KAU84" s="94"/>
      <c r="KAV84" s="94"/>
      <c r="KAW84" s="94"/>
      <c r="KAX84" s="94"/>
      <c r="KAY84" s="94"/>
      <c r="KAZ84" s="94"/>
      <c r="KBA84" s="94"/>
      <c r="KBB84" s="94"/>
      <c r="KBC84" s="94"/>
      <c r="KBD84" s="94"/>
      <c r="KBE84" s="94"/>
      <c r="KBF84" s="94"/>
      <c r="KBG84" s="94"/>
      <c r="KBH84" s="94"/>
      <c r="KBI84" s="94"/>
      <c r="KBJ84" s="94"/>
      <c r="KBK84" s="94"/>
      <c r="KBL84" s="94"/>
      <c r="KBM84" s="94"/>
      <c r="KBN84" s="94"/>
      <c r="KBO84" s="94"/>
      <c r="KBP84" s="94"/>
      <c r="KBQ84" s="94"/>
      <c r="KBR84" s="94"/>
      <c r="KBS84" s="94"/>
      <c r="KBT84" s="94"/>
      <c r="KBU84" s="94"/>
      <c r="KBV84" s="94"/>
      <c r="KBW84" s="94"/>
      <c r="KBX84" s="94"/>
      <c r="KBY84" s="94"/>
      <c r="KBZ84" s="94"/>
      <c r="KCA84" s="94"/>
      <c r="KCB84" s="94"/>
      <c r="KCC84" s="94"/>
      <c r="KCD84" s="94"/>
      <c r="KCE84" s="94"/>
      <c r="KCF84" s="94"/>
      <c r="KCG84" s="94"/>
      <c r="KCH84" s="94"/>
      <c r="KCI84" s="94"/>
      <c r="KCJ84" s="94"/>
      <c r="KCK84" s="94"/>
      <c r="KCL84" s="94"/>
      <c r="KCM84" s="94"/>
      <c r="KCN84" s="94"/>
      <c r="KCO84" s="94"/>
      <c r="KCP84" s="94"/>
      <c r="KCQ84" s="94"/>
      <c r="KCR84" s="94"/>
      <c r="KCS84" s="94"/>
      <c r="KCT84" s="94"/>
      <c r="KCU84" s="94"/>
      <c r="KCV84" s="94"/>
      <c r="KCW84" s="94"/>
      <c r="KCX84" s="94"/>
      <c r="KCY84" s="94"/>
      <c r="KCZ84" s="94"/>
      <c r="KDA84" s="94"/>
      <c r="KDB84" s="94"/>
      <c r="KDC84" s="94"/>
      <c r="KDD84" s="94"/>
      <c r="KDE84" s="94"/>
      <c r="KDF84" s="94"/>
      <c r="KDG84" s="94"/>
      <c r="KDH84" s="94"/>
      <c r="KDI84" s="94"/>
      <c r="KDJ84" s="94"/>
      <c r="KDK84" s="94"/>
      <c r="KDL84" s="94"/>
      <c r="KDM84" s="94"/>
      <c r="KDN84" s="94"/>
      <c r="KDO84" s="94"/>
      <c r="KDP84" s="94"/>
      <c r="KDQ84" s="94"/>
      <c r="KDR84" s="94"/>
      <c r="KDS84" s="94"/>
      <c r="KDT84" s="94"/>
      <c r="KDU84" s="94"/>
      <c r="KDV84" s="94"/>
      <c r="KDW84" s="94"/>
      <c r="KDX84" s="94"/>
      <c r="KDY84" s="94"/>
      <c r="KDZ84" s="94"/>
      <c r="KEA84" s="94"/>
      <c r="KEB84" s="94"/>
      <c r="KEC84" s="94"/>
      <c r="KED84" s="94"/>
      <c r="KEE84" s="94"/>
      <c r="KEF84" s="94"/>
      <c r="KEG84" s="94"/>
      <c r="KEH84" s="94"/>
      <c r="KEI84" s="94"/>
      <c r="KEJ84" s="94"/>
      <c r="KEK84" s="94"/>
      <c r="KEL84" s="94"/>
      <c r="KEM84" s="94"/>
      <c r="KEN84" s="94"/>
      <c r="KEO84" s="94"/>
      <c r="KEP84" s="94"/>
      <c r="KEQ84" s="94"/>
      <c r="KER84" s="94"/>
      <c r="KES84" s="94"/>
      <c r="KET84" s="94"/>
      <c r="KEU84" s="94"/>
      <c r="KEV84" s="94"/>
      <c r="KEW84" s="94"/>
      <c r="KEX84" s="94"/>
      <c r="KEY84" s="94"/>
      <c r="KEZ84" s="94"/>
      <c r="KFA84" s="94"/>
      <c r="KFB84" s="94"/>
      <c r="KFC84" s="94"/>
      <c r="KFD84" s="94"/>
      <c r="KFE84" s="94"/>
      <c r="KFF84" s="94"/>
      <c r="KFG84" s="94"/>
      <c r="KFH84" s="94"/>
      <c r="KFI84" s="94"/>
      <c r="KFJ84" s="94"/>
      <c r="KFK84" s="94"/>
      <c r="KFL84" s="94"/>
      <c r="KFM84" s="94"/>
      <c r="KFN84" s="94"/>
      <c r="KFO84" s="94"/>
      <c r="KFP84" s="94"/>
      <c r="KFQ84" s="94"/>
      <c r="KFR84" s="94"/>
      <c r="KFS84" s="94"/>
      <c r="KFT84" s="94"/>
      <c r="KFU84" s="94"/>
      <c r="KFV84" s="94"/>
      <c r="KFW84" s="94"/>
      <c r="KFX84" s="94"/>
      <c r="KFY84" s="94"/>
      <c r="KFZ84" s="94"/>
      <c r="KGA84" s="94"/>
      <c r="KGB84" s="94"/>
      <c r="KGC84" s="94"/>
      <c r="KGD84" s="94"/>
      <c r="KGE84" s="94"/>
      <c r="KGF84" s="94"/>
      <c r="KGG84" s="94"/>
      <c r="KGH84" s="94"/>
      <c r="KGI84" s="94"/>
      <c r="KGJ84" s="94"/>
      <c r="KGK84" s="94"/>
      <c r="KGL84" s="94"/>
      <c r="KGM84" s="94"/>
      <c r="KGN84" s="94"/>
      <c r="KGO84" s="94"/>
      <c r="KGP84" s="94"/>
      <c r="KGQ84" s="94"/>
      <c r="KGR84" s="94"/>
      <c r="KGS84" s="94"/>
      <c r="KGT84" s="94"/>
      <c r="KGU84" s="94"/>
      <c r="KGV84" s="94"/>
      <c r="KGW84" s="94"/>
      <c r="KGX84" s="94"/>
      <c r="KGY84" s="94"/>
      <c r="KGZ84" s="94"/>
      <c r="KHA84" s="94"/>
      <c r="KHB84" s="94"/>
      <c r="KHC84" s="94"/>
      <c r="KHD84" s="94"/>
      <c r="KHE84" s="94"/>
      <c r="KHF84" s="94"/>
      <c r="KHG84" s="94"/>
      <c r="KHH84" s="94"/>
      <c r="KHI84" s="94"/>
      <c r="KHJ84" s="94"/>
      <c r="KHK84" s="94"/>
      <c r="KHL84" s="94"/>
      <c r="KHM84" s="94"/>
      <c r="KHN84" s="94"/>
      <c r="KHO84" s="94"/>
      <c r="KHP84" s="94"/>
      <c r="KHQ84" s="94"/>
      <c r="KHR84" s="94"/>
      <c r="KHS84" s="94"/>
      <c r="KHT84" s="94"/>
      <c r="KHU84" s="94"/>
      <c r="KHV84" s="94"/>
      <c r="KHW84" s="94"/>
      <c r="KHX84" s="94"/>
      <c r="KHY84" s="94"/>
      <c r="KHZ84" s="94"/>
      <c r="KIA84" s="94"/>
      <c r="KIB84" s="94"/>
      <c r="KIC84" s="94"/>
      <c r="KID84" s="94"/>
      <c r="KIE84" s="94"/>
      <c r="KIF84" s="94"/>
      <c r="KIG84" s="94"/>
      <c r="KIH84" s="94"/>
      <c r="KII84" s="94"/>
      <c r="KIJ84" s="94"/>
      <c r="KIK84" s="94"/>
      <c r="KIL84" s="94"/>
      <c r="KIM84" s="94"/>
      <c r="KIN84" s="94"/>
      <c r="KIO84" s="94"/>
      <c r="KIP84" s="94"/>
      <c r="KIQ84" s="94"/>
      <c r="KIR84" s="94"/>
      <c r="KIS84" s="94"/>
      <c r="KIT84" s="94"/>
      <c r="KIU84" s="94"/>
      <c r="KIV84" s="94"/>
      <c r="KIW84" s="94"/>
      <c r="KIX84" s="94"/>
      <c r="KIY84" s="94"/>
      <c r="KIZ84" s="94"/>
      <c r="KJA84" s="94"/>
      <c r="KJB84" s="94"/>
      <c r="KJC84" s="94"/>
      <c r="KJD84" s="94"/>
      <c r="KJE84" s="94"/>
      <c r="KJF84" s="94"/>
      <c r="KJG84" s="94"/>
      <c r="KJH84" s="94"/>
      <c r="KJI84" s="94"/>
      <c r="KJJ84" s="94"/>
      <c r="KJK84" s="94"/>
      <c r="KJL84" s="94"/>
      <c r="KJM84" s="94"/>
      <c r="KJN84" s="94"/>
      <c r="KJO84" s="94"/>
      <c r="KJP84" s="94"/>
      <c r="KJQ84" s="94"/>
      <c r="KJR84" s="94"/>
      <c r="KJS84" s="94"/>
      <c r="KJT84" s="94"/>
      <c r="KJU84" s="94"/>
      <c r="KJV84" s="94"/>
      <c r="KJW84" s="94"/>
      <c r="KJX84" s="94"/>
      <c r="KJY84" s="94"/>
      <c r="KJZ84" s="94"/>
      <c r="KKA84" s="94"/>
      <c r="KKB84" s="94"/>
      <c r="KKC84" s="94"/>
      <c r="KKD84" s="94"/>
      <c r="KKE84" s="94"/>
      <c r="KKF84" s="94"/>
      <c r="KKG84" s="94"/>
      <c r="KKH84" s="94"/>
      <c r="KKI84" s="94"/>
      <c r="KKJ84" s="94"/>
      <c r="KKK84" s="94"/>
      <c r="KKL84" s="94"/>
      <c r="KKM84" s="94"/>
      <c r="KKN84" s="94"/>
      <c r="KKO84" s="94"/>
      <c r="KKP84" s="94"/>
      <c r="KKQ84" s="94"/>
      <c r="KKR84" s="94"/>
      <c r="KKS84" s="94"/>
      <c r="KKT84" s="94"/>
      <c r="KKU84" s="94"/>
      <c r="KKV84" s="94"/>
      <c r="KKW84" s="94"/>
      <c r="KKX84" s="94"/>
      <c r="KKY84" s="94"/>
      <c r="KKZ84" s="94"/>
      <c r="KLA84" s="94"/>
      <c r="KLB84" s="94"/>
      <c r="KLC84" s="94"/>
      <c r="KLD84" s="94"/>
      <c r="KLE84" s="94"/>
      <c r="KLF84" s="94"/>
      <c r="KLG84" s="94"/>
      <c r="KLH84" s="94"/>
      <c r="KLI84" s="94"/>
      <c r="KLJ84" s="94"/>
      <c r="KLK84" s="94"/>
      <c r="KLL84" s="94"/>
      <c r="KLM84" s="94"/>
      <c r="KLN84" s="94"/>
      <c r="KLO84" s="94"/>
      <c r="KLP84" s="94"/>
      <c r="KLQ84" s="94"/>
      <c r="KLR84" s="94"/>
      <c r="KLS84" s="94"/>
      <c r="KLT84" s="94"/>
      <c r="KLU84" s="94"/>
      <c r="KLV84" s="94"/>
      <c r="KLW84" s="94"/>
      <c r="KLX84" s="94"/>
      <c r="KLY84" s="94"/>
      <c r="KLZ84" s="94"/>
      <c r="KMA84" s="94"/>
      <c r="KMB84" s="94"/>
      <c r="KMC84" s="94"/>
      <c r="KMD84" s="94"/>
      <c r="KME84" s="94"/>
      <c r="KMF84" s="94"/>
      <c r="KMG84" s="94"/>
      <c r="KMH84" s="94"/>
      <c r="KMI84" s="94"/>
      <c r="KMJ84" s="94"/>
      <c r="KMK84" s="94"/>
      <c r="KML84" s="94"/>
      <c r="KMM84" s="94"/>
      <c r="KMN84" s="94"/>
      <c r="KMO84" s="94"/>
      <c r="KMP84" s="94"/>
      <c r="KMQ84" s="94"/>
      <c r="KMR84" s="94"/>
      <c r="KMS84" s="94"/>
      <c r="KMT84" s="94"/>
      <c r="KMU84" s="94"/>
      <c r="KMV84" s="94"/>
      <c r="KMW84" s="94"/>
      <c r="KMX84" s="94"/>
      <c r="KMY84" s="94"/>
      <c r="KMZ84" s="94"/>
      <c r="KNA84" s="94"/>
      <c r="KNB84" s="94"/>
      <c r="KNC84" s="94"/>
      <c r="KND84" s="94"/>
      <c r="KNE84" s="94"/>
      <c r="KNF84" s="94"/>
      <c r="KNG84" s="94"/>
      <c r="KNH84" s="94"/>
      <c r="KNI84" s="94"/>
      <c r="KNJ84" s="94"/>
      <c r="KNK84" s="94"/>
      <c r="KNL84" s="94"/>
      <c r="KNM84" s="94"/>
      <c r="KNN84" s="94"/>
      <c r="KNO84" s="94"/>
      <c r="KNP84" s="94"/>
      <c r="KNQ84" s="94"/>
      <c r="KNR84" s="94"/>
      <c r="KNS84" s="94"/>
      <c r="KNT84" s="94"/>
      <c r="KNU84" s="94"/>
      <c r="KNV84" s="94"/>
      <c r="KNW84" s="94"/>
      <c r="KNX84" s="94"/>
      <c r="KNY84" s="94"/>
      <c r="KNZ84" s="94"/>
      <c r="KOA84" s="94"/>
      <c r="KOB84" s="94"/>
      <c r="KOC84" s="94"/>
      <c r="KOD84" s="94"/>
      <c r="KOE84" s="94"/>
      <c r="KOF84" s="94"/>
      <c r="KOG84" s="94"/>
      <c r="KOH84" s="94"/>
      <c r="KOI84" s="94"/>
      <c r="KOJ84" s="94"/>
      <c r="KOK84" s="94"/>
      <c r="KOL84" s="94"/>
      <c r="KOM84" s="94"/>
      <c r="KON84" s="94"/>
      <c r="KOO84" s="94"/>
      <c r="KOP84" s="94"/>
      <c r="KOQ84" s="94"/>
      <c r="KOR84" s="94"/>
      <c r="KOS84" s="94"/>
      <c r="KOT84" s="94"/>
      <c r="KOU84" s="94"/>
      <c r="KOV84" s="94"/>
      <c r="KOW84" s="94"/>
      <c r="KOX84" s="94"/>
      <c r="KOY84" s="94"/>
      <c r="KOZ84" s="94"/>
      <c r="KPA84" s="94"/>
      <c r="KPB84" s="94"/>
      <c r="KPC84" s="94"/>
      <c r="KPD84" s="94"/>
      <c r="KPE84" s="94"/>
      <c r="KPF84" s="94"/>
      <c r="KPG84" s="94"/>
      <c r="KPH84" s="94"/>
      <c r="KPI84" s="94"/>
      <c r="KPJ84" s="94"/>
      <c r="KPK84" s="94"/>
      <c r="KPL84" s="94"/>
      <c r="KPM84" s="94"/>
      <c r="KPN84" s="94"/>
      <c r="KPO84" s="94"/>
      <c r="KPP84" s="94"/>
      <c r="KPQ84" s="94"/>
      <c r="KPR84" s="94"/>
      <c r="KPS84" s="94"/>
      <c r="KPT84" s="94"/>
      <c r="KPU84" s="94"/>
      <c r="KPV84" s="94"/>
      <c r="KPW84" s="94"/>
      <c r="KPX84" s="94"/>
      <c r="KPY84" s="94"/>
      <c r="KPZ84" s="94"/>
      <c r="KQA84" s="94"/>
      <c r="KQB84" s="94"/>
      <c r="KQC84" s="94"/>
      <c r="KQD84" s="94"/>
      <c r="KQE84" s="94"/>
      <c r="KQF84" s="94"/>
      <c r="KQG84" s="94"/>
      <c r="KQH84" s="94"/>
      <c r="KQI84" s="94"/>
      <c r="KQJ84" s="94"/>
      <c r="KQK84" s="94"/>
      <c r="KQL84" s="94"/>
      <c r="KQM84" s="94"/>
      <c r="KQN84" s="94"/>
      <c r="KQO84" s="94"/>
      <c r="KQP84" s="94"/>
      <c r="KQQ84" s="94"/>
      <c r="KQR84" s="94"/>
      <c r="KQS84" s="94"/>
      <c r="KQT84" s="94"/>
      <c r="KQU84" s="94"/>
      <c r="KQV84" s="94"/>
      <c r="KQW84" s="94"/>
      <c r="KQX84" s="94"/>
      <c r="KQY84" s="94"/>
      <c r="KQZ84" s="94"/>
      <c r="KRA84" s="94"/>
      <c r="KRB84" s="94"/>
      <c r="KRC84" s="94"/>
      <c r="KRD84" s="94"/>
      <c r="KRE84" s="94"/>
      <c r="KRF84" s="94"/>
      <c r="KRG84" s="94"/>
      <c r="KRH84" s="94"/>
      <c r="KRI84" s="94"/>
      <c r="KRJ84" s="94"/>
      <c r="KRK84" s="94"/>
      <c r="KRL84" s="94"/>
      <c r="KRM84" s="94"/>
      <c r="KRN84" s="94"/>
      <c r="KRO84" s="94"/>
      <c r="KRP84" s="94"/>
      <c r="KRQ84" s="94"/>
      <c r="KRR84" s="94"/>
      <c r="KRS84" s="94"/>
      <c r="KRT84" s="94"/>
      <c r="KRU84" s="94"/>
      <c r="KRV84" s="94"/>
      <c r="KRW84" s="94"/>
      <c r="KRX84" s="94"/>
      <c r="KRY84" s="94"/>
      <c r="KRZ84" s="94"/>
      <c r="KSA84" s="94"/>
      <c r="KSB84" s="94"/>
      <c r="KSC84" s="94"/>
      <c r="KSD84" s="94"/>
      <c r="KSE84" s="94"/>
      <c r="KSF84" s="94"/>
      <c r="KSG84" s="94"/>
      <c r="KSH84" s="94"/>
      <c r="KSI84" s="94"/>
      <c r="KSJ84" s="94"/>
      <c r="KSK84" s="94"/>
      <c r="KSL84" s="94"/>
      <c r="KSM84" s="94"/>
      <c r="KSN84" s="94"/>
      <c r="KSO84" s="94"/>
      <c r="KSP84" s="94"/>
      <c r="KSQ84" s="94"/>
      <c r="KSR84" s="94"/>
      <c r="KSS84" s="94"/>
      <c r="KST84" s="94"/>
      <c r="KSU84" s="94"/>
      <c r="KSV84" s="94"/>
      <c r="KSW84" s="94"/>
      <c r="KSX84" s="94"/>
      <c r="KSY84" s="94"/>
      <c r="KSZ84" s="94"/>
      <c r="KTA84" s="94"/>
      <c r="KTB84" s="94"/>
      <c r="KTC84" s="94"/>
      <c r="KTD84" s="94"/>
      <c r="KTE84" s="94"/>
      <c r="KTF84" s="94"/>
      <c r="KTG84" s="94"/>
      <c r="KTH84" s="94"/>
      <c r="KTI84" s="94"/>
      <c r="KTJ84" s="94"/>
      <c r="KTK84" s="94"/>
      <c r="KTL84" s="94"/>
      <c r="KTM84" s="94"/>
      <c r="KTN84" s="94"/>
      <c r="KTO84" s="94"/>
      <c r="KTP84" s="94"/>
      <c r="KTQ84" s="94"/>
      <c r="KTR84" s="94"/>
      <c r="KTS84" s="94"/>
      <c r="KTT84" s="94"/>
      <c r="KTU84" s="94"/>
      <c r="KTV84" s="94"/>
      <c r="KTW84" s="94"/>
      <c r="KTX84" s="94"/>
      <c r="KTY84" s="94"/>
      <c r="KTZ84" s="94"/>
      <c r="KUA84" s="94"/>
      <c r="KUB84" s="94"/>
      <c r="KUC84" s="94"/>
      <c r="KUD84" s="94"/>
      <c r="KUE84" s="94"/>
      <c r="KUF84" s="94"/>
      <c r="KUG84" s="94"/>
      <c r="KUH84" s="94"/>
      <c r="KUI84" s="94"/>
      <c r="KUJ84" s="94"/>
      <c r="KUK84" s="94"/>
      <c r="KUL84" s="94"/>
      <c r="KUM84" s="94"/>
      <c r="KUN84" s="94"/>
      <c r="KUO84" s="94"/>
      <c r="KUP84" s="94"/>
      <c r="KUQ84" s="94"/>
      <c r="KUR84" s="94"/>
      <c r="KUS84" s="94"/>
      <c r="KUT84" s="94"/>
      <c r="KUU84" s="94"/>
      <c r="KUV84" s="94"/>
      <c r="KUW84" s="94"/>
      <c r="KUX84" s="94"/>
      <c r="KUY84" s="94"/>
      <c r="KUZ84" s="94"/>
      <c r="KVA84" s="94"/>
      <c r="KVB84" s="94"/>
      <c r="KVC84" s="94"/>
      <c r="KVD84" s="94"/>
      <c r="KVE84" s="94"/>
      <c r="KVF84" s="94"/>
      <c r="KVG84" s="94"/>
      <c r="KVH84" s="94"/>
      <c r="KVI84" s="94"/>
      <c r="KVJ84" s="94"/>
      <c r="KVK84" s="94"/>
      <c r="KVL84" s="94"/>
      <c r="KVM84" s="94"/>
      <c r="KVN84" s="94"/>
      <c r="KVO84" s="94"/>
      <c r="KVP84" s="94"/>
      <c r="KVQ84" s="94"/>
      <c r="KVR84" s="94"/>
      <c r="KVS84" s="94"/>
      <c r="KVT84" s="94"/>
      <c r="KVU84" s="94"/>
      <c r="KVV84" s="94"/>
      <c r="KVW84" s="94"/>
      <c r="KVX84" s="94"/>
      <c r="KVY84" s="94"/>
      <c r="KVZ84" s="94"/>
      <c r="KWA84" s="94"/>
      <c r="KWB84" s="94"/>
      <c r="KWC84" s="94"/>
      <c r="KWD84" s="94"/>
      <c r="KWE84" s="94"/>
      <c r="KWF84" s="94"/>
      <c r="KWG84" s="94"/>
      <c r="KWH84" s="94"/>
      <c r="KWI84" s="94"/>
      <c r="KWJ84" s="94"/>
      <c r="KWK84" s="94"/>
      <c r="KWL84" s="94"/>
      <c r="KWM84" s="94"/>
      <c r="KWN84" s="94"/>
      <c r="KWO84" s="94"/>
      <c r="KWP84" s="94"/>
      <c r="KWQ84" s="94"/>
      <c r="KWR84" s="94"/>
      <c r="KWS84" s="94"/>
      <c r="KWT84" s="94"/>
      <c r="KWU84" s="94"/>
      <c r="KWV84" s="94"/>
      <c r="KWW84" s="94"/>
      <c r="KWX84" s="94"/>
      <c r="KWY84" s="94"/>
      <c r="KWZ84" s="94"/>
      <c r="KXA84" s="94"/>
      <c r="KXB84" s="94"/>
      <c r="KXC84" s="94"/>
      <c r="KXD84" s="94"/>
      <c r="KXE84" s="94"/>
      <c r="KXF84" s="94"/>
      <c r="KXG84" s="94"/>
      <c r="KXH84" s="94"/>
      <c r="KXI84" s="94"/>
      <c r="KXJ84" s="94"/>
      <c r="KXK84" s="94"/>
      <c r="KXL84" s="94"/>
      <c r="KXM84" s="94"/>
      <c r="KXN84" s="94"/>
      <c r="KXO84" s="94"/>
      <c r="KXP84" s="94"/>
      <c r="KXQ84" s="94"/>
      <c r="KXR84" s="94"/>
      <c r="KXS84" s="94"/>
      <c r="KXT84" s="94"/>
      <c r="KXU84" s="94"/>
      <c r="KXV84" s="94"/>
      <c r="KXW84" s="94"/>
      <c r="KXX84" s="94"/>
      <c r="KXY84" s="94"/>
      <c r="KXZ84" s="94"/>
      <c r="KYA84" s="94"/>
      <c r="KYB84" s="94"/>
      <c r="KYC84" s="94"/>
      <c r="KYD84" s="94"/>
      <c r="KYE84" s="94"/>
      <c r="KYF84" s="94"/>
      <c r="KYG84" s="94"/>
      <c r="KYH84" s="94"/>
      <c r="KYI84" s="94"/>
      <c r="KYJ84" s="94"/>
      <c r="KYK84" s="94"/>
      <c r="KYL84" s="94"/>
      <c r="KYM84" s="94"/>
      <c r="KYN84" s="94"/>
      <c r="KYO84" s="94"/>
      <c r="KYP84" s="94"/>
      <c r="KYQ84" s="94"/>
      <c r="KYR84" s="94"/>
      <c r="KYS84" s="94"/>
      <c r="KYT84" s="94"/>
      <c r="KYU84" s="94"/>
      <c r="KYV84" s="94"/>
      <c r="KYW84" s="94"/>
      <c r="KYX84" s="94"/>
      <c r="KYY84" s="94"/>
      <c r="KYZ84" s="94"/>
      <c r="KZA84" s="94"/>
      <c r="KZB84" s="94"/>
      <c r="KZC84" s="94"/>
      <c r="KZD84" s="94"/>
      <c r="KZE84" s="94"/>
      <c r="KZF84" s="94"/>
      <c r="KZG84" s="94"/>
      <c r="KZH84" s="94"/>
      <c r="KZI84" s="94"/>
      <c r="KZJ84" s="94"/>
      <c r="KZK84" s="94"/>
      <c r="KZL84" s="94"/>
      <c r="KZM84" s="94"/>
      <c r="KZN84" s="94"/>
      <c r="KZO84" s="94"/>
      <c r="KZP84" s="94"/>
      <c r="KZQ84" s="94"/>
      <c r="KZR84" s="94"/>
      <c r="KZS84" s="94"/>
      <c r="KZT84" s="94"/>
      <c r="KZU84" s="94"/>
      <c r="KZV84" s="94"/>
      <c r="KZW84" s="94"/>
      <c r="KZX84" s="94"/>
      <c r="KZY84" s="94"/>
      <c r="KZZ84" s="94"/>
      <c r="LAA84" s="94"/>
      <c r="LAB84" s="94"/>
      <c r="LAC84" s="94"/>
      <c r="LAD84" s="94"/>
      <c r="LAE84" s="94"/>
      <c r="LAF84" s="94"/>
      <c r="LAG84" s="94"/>
      <c r="LAH84" s="94"/>
      <c r="LAI84" s="94"/>
      <c r="LAJ84" s="94"/>
      <c r="LAK84" s="94"/>
      <c r="LAL84" s="94"/>
      <c r="LAM84" s="94"/>
      <c r="LAN84" s="94"/>
      <c r="LAO84" s="94"/>
      <c r="LAP84" s="94"/>
      <c r="LAQ84" s="94"/>
      <c r="LAR84" s="94"/>
      <c r="LAS84" s="94"/>
      <c r="LAT84" s="94"/>
      <c r="LAU84" s="94"/>
      <c r="LAV84" s="94"/>
      <c r="LAW84" s="94"/>
      <c r="LAX84" s="94"/>
      <c r="LAY84" s="94"/>
      <c r="LAZ84" s="94"/>
      <c r="LBA84" s="94"/>
      <c r="LBB84" s="94"/>
      <c r="LBC84" s="94"/>
      <c r="LBD84" s="94"/>
      <c r="LBE84" s="94"/>
      <c r="LBF84" s="94"/>
      <c r="LBG84" s="94"/>
      <c r="LBH84" s="94"/>
      <c r="LBI84" s="94"/>
      <c r="LBJ84" s="94"/>
      <c r="LBK84" s="94"/>
      <c r="LBL84" s="94"/>
      <c r="LBM84" s="94"/>
      <c r="LBN84" s="94"/>
      <c r="LBO84" s="94"/>
      <c r="LBP84" s="94"/>
      <c r="LBQ84" s="94"/>
      <c r="LBR84" s="94"/>
      <c r="LBS84" s="94"/>
      <c r="LBT84" s="94"/>
      <c r="LBU84" s="94"/>
      <c r="LBV84" s="94"/>
      <c r="LBW84" s="94"/>
      <c r="LBX84" s="94"/>
      <c r="LBY84" s="94"/>
      <c r="LBZ84" s="94"/>
      <c r="LCA84" s="94"/>
      <c r="LCB84" s="94"/>
      <c r="LCC84" s="94"/>
      <c r="LCD84" s="94"/>
      <c r="LCE84" s="94"/>
      <c r="LCF84" s="94"/>
      <c r="LCG84" s="94"/>
      <c r="LCH84" s="94"/>
      <c r="LCI84" s="94"/>
      <c r="LCJ84" s="94"/>
      <c r="LCK84" s="94"/>
      <c r="LCL84" s="94"/>
      <c r="LCM84" s="94"/>
      <c r="LCN84" s="94"/>
      <c r="LCO84" s="94"/>
      <c r="LCP84" s="94"/>
      <c r="LCQ84" s="94"/>
      <c r="LCR84" s="94"/>
      <c r="LCS84" s="94"/>
      <c r="LCT84" s="94"/>
      <c r="LCU84" s="94"/>
      <c r="LCV84" s="94"/>
      <c r="LCW84" s="94"/>
      <c r="LCX84" s="94"/>
      <c r="LCY84" s="94"/>
      <c r="LCZ84" s="94"/>
      <c r="LDA84" s="94"/>
      <c r="LDB84" s="94"/>
      <c r="LDC84" s="94"/>
      <c r="LDD84" s="94"/>
      <c r="LDE84" s="94"/>
      <c r="LDF84" s="94"/>
      <c r="LDG84" s="94"/>
      <c r="LDH84" s="94"/>
      <c r="LDI84" s="94"/>
      <c r="LDJ84" s="94"/>
      <c r="LDK84" s="94"/>
      <c r="LDL84" s="94"/>
      <c r="LDM84" s="94"/>
      <c r="LDN84" s="94"/>
      <c r="LDO84" s="94"/>
      <c r="LDP84" s="94"/>
      <c r="LDQ84" s="94"/>
      <c r="LDR84" s="94"/>
      <c r="LDS84" s="94"/>
      <c r="LDT84" s="94"/>
      <c r="LDU84" s="94"/>
      <c r="LDV84" s="94"/>
      <c r="LDW84" s="94"/>
      <c r="LDX84" s="94"/>
      <c r="LDY84" s="94"/>
      <c r="LDZ84" s="94"/>
      <c r="LEA84" s="94"/>
      <c r="LEB84" s="94"/>
      <c r="LEC84" s="94"/>
      <c r="LED84" s="94"/>
      <c r="LEE84" s="94"/>
      <c r="LEF84" s="94"/>
      <c r="LEG84" s="94"/>
      <c r="LEH84" s="94"/>
      <c r="LEI84" s="94"/>
      <c r="LEJ84" s="94"/>
      <c r="LEK84" s="94"/>
      <c r="LEL84" s="94"/>
      <c r="LEM84" s="94"/>
      <c r="LEN84" s="94"/>
      <c r="LEO84" s="94"/>
      <c r="LEP84" s="94"/>
      <c r="LEQ84" s="94"/>
      <c r="LER84" s="94"/>
      <c r="LES84" s="94"/>
      <c r="LET84" s="94"/>
      <c r="LEU84" s="94"/>
      <c r="LEV84" s="94"/>
      <c r="LEW84" s="94"/>
      <c r="LEX84" s="94"/>
      <c r="LEY84" s="94"/>
      <c r="LEZ84" s="94"/>
      <c r="LFA84" s="94"/>
      <c r="LFB84" s="94"/>
      <c r="LFC84" s="94"/>
      <c r="LFD84" s="94"/>
      <c r="LFE84" s="94"/>
      <c r="LFF84" s="94"/>
      <c r="LFG84" s="94"/>
      <c r="LFH84" s="94"/>
      <c r="LFI84" s="94"/>
      <c r="LFJ84" s="94"/>
      <c r="LFK84" s="94"/>
      <c r="LFL84" s="94"/>
      <c r="LFM84" s="94"/>
      <c r="LFN84" s="94"/>
      <c r="LFO84" s="94"/>
      <c r="LFP84" s="94"/>
      <c r="LFQ84" s="94"/>
      <c r="LFR84" s="94"/>
      <c r="LFS84" s="94"/>
      <c r="LFT84" s="94"/>
      <c r="LFU84" s="94"/>
      <c r="LFV84" s="94"/>
      <c r="LFW84" s="94"/>
      <c r="LFX84" s="94"/>
      <c r="LFY84" s="94"/>
      <c r="LFZ84" s="94"/>
      <c r="LGA84" s="94"/>
      <c r="LGB84" s="94"/>
      <c r="LGC84" s="94"/>
      <c r="LGD84" s="94"/>
      <c r="LGE84" s="94"/>
      <c r="LGF84" s="94"/>
      <c r="LGG84" s="94"/>
      <c r="LGH84" s="94"/>
      <c r="LGI84" s="94"/>
      <c r="LGJ84" s="94"/>
      <c r="LGK84" s="94"/>
      <c r="LGL84" s="94"/>
      <c r="LGM84" s="94"/>
      <c r="LGN84" s="94"/>
      <c r="LGO84" s="94"/>
      <c r="LGP84" s="94"/>
      <c r="LGQ84" s="94"/>
      <c r="LGR84" s="94"/>
      <c r="LGS84" s="94"/>
      <c r="LGT84" s="94"/>
      <c r="LGU84" s="94"/>
      <c r="LGV84" s="94"/>
      <c r="LGW84" s="94"/>
      <c r="LGX84" s="94"/>
      <c r="LGY84" s="94"/>
      <c r="LGZ84" s="94"/>
      <c r="LHA84" s="94"/>
      <c r="LHB84" s="94"/>
      <c r="LHC84" s="94"/>
      <c r="LHD84" s="94"/>
      <c r="LHE84" s="94"/>
      <c r="LHF84" s="94"/>
      <c r="LHG84" s="94"/>
      <c r="LHH84" s="94"/>
      <c r="LHI84" s="94"/>
      <c r="LHJ84" s="94"/>
      <c r="LHK84" s="94"/>
      <c r="LHL84" s="94"/>
      <c r="LHM84" s="94"/>
      <c r="LHN84" s="94"/>
      <c r="LHO84" s="94"/>
      <c r="LHP84" s="94"/>
      <c r="LHQ84" s="94"/>
      <c r="LHR84" s="94"/>
      <c r="LHS84" s="94"/>
      <c r="LHT84" s="94"/>
      <c r="LHU84" s="94"/>
      <c r="LHV84" s="94"/>
      <c r="LHW84" s="94"/>
      <c r="LHX84" s="94"/>
      <c r="LHY84" s="94"/>
      <c r="LHZ84" s="94"/>
      <c r="LIA84" s="94"/>
      <c r="LIB84" s="94"/>
      <c r="LIC84" s="94"/>
      <c r="LID84" s="94"/>
      <c r="LIE84" s="94"/>
      <c r="LIF84" s="94"/>
      <c r="LIG84" s="94"/>
      <c r="LIH84" s="94"/>
      <c r="LII84" s="94"/>
      <c r="LIJ84" s="94"/>
      <c r="LIK84" s="94"/>
      <c r="LIL84" s="94"/>
      <c r="LIM84" s="94"/>
      <c r="LIN84" s="94"/>
      <c r="LIO84" s="94"/>
      <c r="LIP84" s="94"/>
      <c r="LIQ84" s="94"/>
      <c r="LIR84" s="94"/>
      <c r="LIS84" s="94"/>
      <c r="LIT84" s="94"/>
      <c r="LIU84" s="94"/>
      <c r="LIV84" s="94"/>
      <c r="LIW84" s="94"/>
      <c r="LIX84" s="94"/>
      <c r="LIY84" s="94"/>
      <c r="LIZ84" s="94"/>
      <c r="LJA84" s="94"/>
      <c r="LJB84" s="94"/>
      <c r="LJC84" s="94"/>
      <c r="LJD84" s="94"/>
      <c r="LJE84" s="94"/>
      <c r="LJF84" s="94"/>
      <c r="LJG84" s="94"/>
      <c r="LJH84" s="94"/>
      <c r="LJI84" s="94"/>
      <c r="LJJ84" s="94"/>
      <c r="LJK84" s="94"/>
      <c r="LJL84" s="94"/>
      <c r="LJM84" s="94"/>
      <c r="LJN84" s="94"/>
      <c r="LJO84" s="94"/>
      <c r="LJP84" s="94"/>
      <c r="LJQ84" s="94"/>
      <c r="LJR84" s="94"/>
      <c r="LJS84" s="94"/>
      <c r="LJT84" s="94"/>
      <c r="LJU84" s="94"/>
      <c r="LJV84" s="94"/>
      <c r="LJW84" s="94"/>
      <c r="LJX84" s="94"/>
      <c r="LJY84" s="94"/>
      <c r="LJZ84" s="94"/>
      <c r="LKA84" s="94"/>
      <c r="LKB84" s="94"/>
      <c r="LKC84" s="94"/>
      <c r="LKD84" s="94"/>
      <c r="LKE84" s="94"/>
      <c r="LKF84" s="94"/>
      <c r="LKG84" s="94"/>
      <c r="LKH84" s="94"/>
      <c r="LKI84" s="94"/>
      <c r="LKJ84" s="94"/>
      <c r="LKK84" s="94"/>
      <c r="LKL84" s="94"/>
      <c r="LKM84" s="94"/>
      <c r="LKN84" s="94"/>
      <c r="LKO84" s="94"/>
      <c r="LKP84" s="94"/>
      <c r="LKQ84" s="94"/>
      <c r="LKR84" s="94"/>
      <c r="LKS84" s="94"/>
      <c r="LKT84" s="94"/>
      <c r="LKU84" s="94"/>
      <c r="LKV84" s="94"/>
      <c r="LKW84" s="94"/>
      <c r="LKX84" s="94"/>
      <c r="LKY84" s="94"/>
      <c r="LKZ84" s="94"/>
      <c r="LLA84" s="94"/>
      <c r="LLB84" s="94"/>
      <c r="LLC84" s="94"/>
      <c r="LLD84" s="94"/>
      <c r="LLE84" s="94"/>
      <c r="LLF84" s="94"/>
      <c r="LLG84" s="94"/>
      <c r="LLH84" s="94"/>
      <c r="LLI84" s="94"/>
      <c r="LLJ84" s="94"/>
      <c r="LLK84" s="94"/>
      <c r="LLL84" s="94"/>
      <c r="LLM84" s="94"/>
      <c r="LLN84" s="94"/>
      <c r="LLO84" s="94"/>
      <c r="LLP84" s="94"/>
      <c r="LLQ84" s="94"/>
      <c r="LLR84" s="94"/>
      <c r="LLS84" s="94"/>
      <c r="LLT84" s="94"/>
      <c r="LLU84" s="94"/>
      <c r="LLV84" s="94"/>
      <c r="LLW84" s="94"/>
      <c r="LLX84" s="94"/>
      <c r="LLY84" s="94"/>
      <c r="LLZ84" s="94"/>
      <c r="LMA84" s="94"/>
      <c r="LMB84" s="94"/>
      <c r="LMC84" s="94"/>
      <c r="LMD84" s="94"/>
      <c r="LME84" s="94"/>
      <c r="LMF84" s="94"/>
      <c r="LMG84" s="94"/>
      <c r="LMH84" s="94"/>
      <c r="LMI84" s="94"/>
      <c r="LMJ84" s="94"/>
      <c r="LMK84" s="94"/>
      <c r="LML84" s="94"/>
      <c r="LMM84" s="94"/>
      <c r="LMN84" s="94"/>
      <c r="LMO84" s="94"/>
      <c r="LMP84" s="94"/>
      <c r="LMQ84" s="94"/>
      <c r="LMR84" s="94"/>
      <c r="LMS84" s="94"/>
      <c r="LMT84" s="94"/>
      <c r="LMU84" s="94"/>
      <c r="LMV84" s="94"/>
      <c r="LMW84" s="94"/>
      <c r="LMX84" s="94"/>
      <c r="LMY84" s="94"/>
      <c r="LMZ84" s="94"/>
      <c r="LNA84" s="94"/>
      <c r="LNB84" s="94"/>
      <c r="LNC84" s="94"/>
      <c r="LND84" s="94"/>
      <c r="LNE84" s="94"/>
      <c r="LNF84" s="94"/>
      <c r="LNG84" s="94"/>
      <c r="LNH84" s="94"/>
      <c r="LNI84" s="94"/>
      <c r="LNJ84" s="94"/>
      <c r="LNK84" s="94"/>
      <c r="LNL84" s="94"/>
      <c r="LNM84" s="94"/>
      <c r="LNN84" s="94"/>
      <c r="LNO84" s="94"/>
      <c r="LNP84" s="94"/>
      <c r="LNQ84" s="94"/>
      <c r="LNR84" s="94"/>
      <c r="LNS84" s="94"/>
      <c r="LNT84" s="94"/>
      <c r="LNU84" s="94"/>
      <c r="LNV84" s="94"/>
      <c r="LNW84" s="94"/>
      <c r="LNX84" s="94"/>
      <c r="LNY84" s="94"/>
      <c r="LNZ84" s="94"/>
      <c r="LOA84" s="94"/>
      <c r="LOB84" s="94"/>
      <c r="LOC84" s="94"/>
      <c r="LOD84" s="94"/>
      <c r="LOE84" s="94"/>
      <c r="LOF84" s="94"/>
      <c r="LOG84" s="94"/>
      <c r="LOH84" s="94"/>
      <c r="LOI84" s="94"/>
      <c r="LOJ84" s="94"/>
      <c r="LOK84" s="94"/>
      <c r="LOL84" s="94"/>
      <c r="LOM84" s="94"/>
      <c r="LON84" s="94"/>
      <c r="LOO84" s="94"/>
      <c r="LOP84" s="94"/>
      <c r="LOQ84" s="94"/>
      <c r="LOR84" s="94"/>
      <c r="LOS84" s="94"/>
      <c r="LOT84" s="94"/>
      <c r="LOU84" s="94"/>
      <c r="LOV84" s="94"/>
      <c r="LOW84" s="94"/>
      <c r="LOX84" s="94"/>
      <c r="LOY84" s="94"/>
      <c r="LOZ84" s="94"/>
      <c r="LPA84" s="94"/>
      <c r="LPB84" s="94"/>
      <c r="LPC84" s="94"/>
      <c r="LPD84" s="94"/>
      <c r="LPE84" s="94"/>
      <c r="LPF84" s="94"/>
      <c r="LPG84" s="94"/>
      <c r="LPH84" s="94"/>
      <c r="LPI84" s="94"/>
      <c r="LPJ84" s="94"/>
      <c r="LPK84" s="94"/>
      <c r="LPL84" s="94"/>
      <c r="LPM84" s="94"/>
      <c r="LPN84" s="94"/>
      <c r="LPO84" s="94"/>
      <c r="LPP84" s="94"/>
      <c r="LPQ84" s="94"/>
      <c r="LPR84" s="94"/>
      <c r="LPS84" s="94"/>
      <c r="LPT84" s="94"/>
      <c r="LPU84" s="94"/>
      <c r="LPV84" s="94"/>
      <c r="LPW84" s="94"/>
      <c r="LPX84" s="94"/>
      <c r="LPY84" s="94"/>
      <c r="LPZ84" s="94"/>
      <c r="LQA84" s="94"/>
      <c r="LQB84" s="94"/>
      <c r="LQC84" s="94"/>
      <c r="LQD84" s="94"/>
      <c r="LQE84" s="94"/>
      <c r="LQF84" s="94"/>
      <c r="LQG84" s="94"/>
      <c r="LQH84" s="94"/>
      <c r="LQI84" s="94"/>
      <c r="LQJ84" s="94"/>
      <c r="LQK84" s="94"/>
      <c r="LQL84" s="94"/>
      <c r="LQM84" s="94"/>
      <c r="LQN84" s="94"/>
      <c r="LQO84" s="94"/>
      <c r="LQP84" s="94"/>
      <c r="LQQ84" s="94"/>
      <c r="LQR84" s="94"/>
      <c r="LQS84" s="94"/>
      <c r="LQT84" s="94"/>
      <c r="LQU84" s="94"/>
      <c r="LQV84" s="94"/>
      <c r="LQW84" s="94"/>
      <c r="LQX84" s="94"/>
      <c r="LQY84" s="94"/>
      <c r="LQZ84" s="94"/>
      <c r="LRA84" s="94"/>
      <c r="LRB84" s="94"/>
      <c r="LRC84" s="94"/>
      <c r="LRD84" s="94"/>
      <c r="LRE84" s="94"/>
      <c r="LRF84" s="94"/>
      <c r="LRG84" s="94"/>
      <c r="LRH84" s="94"/>
      <c r="LRI84" s="94"/>
      <c r="LRJ84" s="94"/>
      <c r="LRK84" s="94"/>
      <c r="LRL84" s="94"/>
      <c r="LRM84" s="94"/>
      <c r="LRN84" s="94"/>
      <c r="LRO84" s="94"/>
      <c r="LRP84" s="94"/>
      <c r="LRQ84" s="94"/>
      <c r="LRR84" s="94"/>
      <c r="LRS84" s="94"/>
      <c r="LRT84" s="94"/>
      <c r="LRU84" s="94"/>
      <c r="LRV84" s="94"/>
      <c r="LRW84" s="94"/>
      <c r="LRX84" s="94"/>
      <c r="LRY84" s="94"/>
      <c r="LRZ84" s="94"/>
      <c r="LSA84" s="94"/>
      <c r="LSB84" s="94"/>
      <c r="LSC84" s="94"/>
      <c r="LSD84" s="94"/>
      <c r="LSE84" s="94"/>
      <c r="LSF84" s="94"/>
      <c r="LSG84" s="94"/>
      <c r="LSH84" s="94"/>
      <c r="LSI84" s="94"/>
      <c r="LSJ84" s="94"/>
      <c r="LSK84" s="94"/>
      <c r="LSL84" s="94"/>
      <c r="LSM84" s="94"/>
      <c r="LSN84" s="94"/>
      <c r="LSO84" s="94"/>
      <c r="LSP84" s="94"/>
      <c r="LSQ84" s="94"/>
      <c r="LSR84" s="94"/>
      <c r="LSS84" s="94"/>
      <c r="LST84" s="94"/>
      <c r="LSU84" s="94"/>
      <c r="LSV84" s="94"/>
      <c r="LSW84" s="94"/>
      <c r="LSX84" s="94"/>
      <c r="LSY84" s="94"/>
      <c r="LSZ84" s="94"/>
      <c r="LTA84" s="94"/>
      <c r="LTB84" s="94"/>
      <c r="LTC84" s="94"/>
      <c r="LTD84" s="94"/>
      <c r="LTE84" s="94"/>
      <c r="LTF84" s="94"/>
      <c r="LTG84" s="94"/>
      <c r="LTH84" s="94"/>
      <c r="LTI84" s="94"/>
      <c r="LTJ84" s="94"/>
      <c r="LTK84" s="94"/>
      <c r="LTL84" s="94"/>
      <c r="LTM84" s="94"/>
      <c r="LTN84" s="94"/>
      <c r="LTO84" s="94"/>
      <c r="LTP84" s="94"/>
      <c r="LTQ84" s="94"/>
      <c r="LTR84" s="94"/>
      <c r="LTS84" s="94"/>
      <c r="LTT84" s="94"/>
      <c r="LTU84" s="94"/>
      <c r="LTV84" s="94"/>
      <c r="LTW84" s="94"/>
      <c r="LTX84" s="94"/>
      <c r="LTY84" s="94"/>
      <c r="LTZ84" s="94"/>
      <c r="LUA84" s="94"/>
      <c r="LUB84" s="94"/>
      <c r="LUC84" s="94"/>
      <c r="LUD84" s="94"/>
      <c r="LUE84" s="94"/>
      <c r="LUF84" s="94"/>
      <c r="LUG84" s="94"/>
      <c r="LUH84" s="94"/>
      <c r="LUI84" s="94"/>
      <c r="LUJ84" s="94"/>
      <c r="LUK84" s="94"/>
      <c r="LUL84" s="94"/>
      <c r="LUM84" s="94"/>
      <c r="LUN84" s="94"/>
      <c r="LUO84" s="94"/>
      <c r="LUP84" s="94"/>
      <c r="LUQ84" s="94"/>
      <c r="LUR84" s="94"/>
      <c r="LUS84" s="94"/>
      <c r="LUT84" s="94"/>
      <c r="LUU84" s="94"/>
      <c r="LUV84" s="94"/>
      <c r="LUW84" s="94"/>
      <c r="LUX84" s="94"/>
      <c r="LUY84" s="94"/>
      <c r="LUZ84" s="94"/>
      <c r="LVA84" s="94"/>
      <c r="LVB84" s="94"/>
      <c r="LVC84" s="94"/>
      <c r="LVD84" s="94"/>
      <c r="LVE84" s="94"/>
      <c r="LVF84" s="94"/>
      <c r="LVG84" s="94"/>
      <c r="LVH84" s="94"/>
      <c r="LVI84" s="94"/>
      <c r="LVJ84" s="94"/>
      <c r="LVK84" s="94"/>
      <c r="LVL84" s="94"/>
      <c r="LVM84" s="94"/>
      <c r="LVN84" s="94"/>
      <c r="LVO84" s="94"/>
      <c r="LVP84" s="94"/>
      <c r="LVQ84" s="94"/>
      <c r="LVR84" s="94"/>
      <c r="LVS84" s="94"/>
      <c r="LVT84" s="94"/>
      <c r="LVU84" s="94"/>
      <c r="LVV84" s="94"/>
      <c r="LVW84" s="94"/>
      <c r="LVX84" s="94"/>
      <c r="LVY84" s="94"/>
      <c r="LVZ84" s="94"/>
      <c r="LWA84" s="94"/>
      <c r="LWB84" s="94"/>
      <c r="LWC84" s="94"/>
      <c r="LWD84" s="94"/>
      <c r="LWE84" s="94"/>
      <c r="LWF84" s="94"/>
      <c r="LWG84" s="94"/>
      <c r="LWH84" s="94"/>
      <c r="LWI84" s="94"/>
      <c r="LWJ84" s="94"/>
      <c r="LWK84" s="94"/>
      <c r="LWL84" s="94"/>
      <c r="LWM84" s="94"/>
      <c r="LWN84" s="94"/>
      <c r="LWO84" s="94"/>
      <c r="LWP84" s="94"/>
      <c r="LWQ84" s="94"/>
      <c r="LWR84" s="94"/>
      <c r="LWS84" s="94"/>
      <c r="LWT84" s="94"/>
      <c r="LWU84" s="94"/>
      <c r="LWV84" s="94"/>
      <c r="LWW84" s="94"/>
      <c r="LWX84" s="94"/>
      <c r="LWY84" s="94"/>
      <c r="LWZ84" s="94"/>
      <c r="LXA84" s="94"/>
      <c r="LXB84" s="94"/>
      <c r="LXC84" s="94"/>
      <c r="LXD84" s="94"/>
      <c r="LXE84" s="94"/>
      <c r="LXF84" s="94"/>
      <c r="LXG84" s="94"/>
      <c r="LXH84" s="94"/>
      <c r="LXI84" s="94"/>
      <c r="LXJ84" s="94"/>
      <c r="LXK84" s="94"/>
      <c r="LXL84" s="94"/>
      <c r="LXM84" s="94"/>
      <c r="LXN84" s="94"/>
      <c r="LXO84" s="94"/>
      <c r="LXP84" s="94"/>
      <c r="LXQ84" s="94"/>
      <c r="LXR84" s="94"/>
      <c r="LXS84" s="94"/>
      <c r="LXT84" s="94"/>
      <c r="LXU84" s="94"/>
      <c r="LXV84" s="94"/>
      <c r="LXW84" s="94"/>
      <c r="LXX84" s="94"/>
      <c r="LXY84" s="94"/>
      <c r="LXZ84" s="94"/>
      <c r="LYA84" s="94"/>
      <c r="LYB84" s="94"/>
      <c r="LYC84" s="94"/>
      <c r="LYD84" s="94"/>
      <c r="LYE84" s="94"/>
      <c r="LYF84" s="94"/>
      <c r="LYG84" s="94"/>
      <c r="LYH84" s="94"/>
      <c r="LYI84" s="94"/>
      <c r="LYJ84" s="94"/>
      <c r="LYK84" s="94"/>
      <c r="LYL84" s="94"/>
      <c r="LYM84" s="94"/>
      <c r="LYN84" s="94"/>
      <c r="LYO84" s="94"/>
      <c r="LYP84" s="94"/>
      <c r="LYQ84" s="94"/>
      <c r="LYR84" s="94"/>
      <c r="LYS84" s="94"/>
      <c r="LYT84" s="94"/>
      <c r="LYU84" s="94"/>
      <c r="LYV84" s="94"/>
      <c r="LYW84" s="94"/>
      <c r="LYX84" s="94"/>
      <c r="LYY84" s="94"/>
      <c r="LYZ84" s="94"/>
      <c r="LZA84" s="94"/>
      <c r="LZB84" s="94"/>
      <c r="LZC84" s="94"/>
      <c r="LZD84" s="94"/>
      <c r="LZE84" s="94"/>
      <c r="LZF84" s="94"/>
      <c r="LZG84" s="94"/>
      <c r="LZH84" s="94"/>
      <c r="LZI84" s="94"/>
      <c r="LZJ84" s="94"/>
      <c r="LZK84" s="94"/>
      <c r="LZL84" s="94"/>
      <c r="LZM84" s="94"/>
      <c r="LZN84" s="94"/>
      <c r="LZO84" s="94"/>
      <c r="LZP84" s="94"/>
      <c r="LZQ84" s="94"/>
      <c r="LZR84" s="94"/>
      <c r="LZS84" s="94"/>
      <c r="LZT84" s="94"/>
      <c r="LZU84" s="94"/>
      <c r="LZV84" s="94"/>
      <c r="LZW84" s="94"/>
      <c r="LZX84" s="94"/>
      <c r="LZY84" s="94"/>
      <c r="LZZ84" s="94"/>
      <c r="MAA84" s="94"/>
      <c r="MAB84" s="94"/>
      <c r="MAC84" s="94"/>
      <c r="MAD84" s="94"/>
      <c r="MAE84" s="94"/>
      <c r="MAF84" s="94"/>
      <c r="MAG84" s="94"/>
      <c r="MAH84" s="94"/>
      <c r="MAI84" s="94"/>
      <c r="MAJ84" s="94"/>
      <c r="MAK84" s="94"/>
      <c r="MAL84" s="94"/>
      <c r="MAM84" s="94"/>
      <c r="MAN84" s="94"/>
      <c r="MAO84" s="94"/>
      <c r="MAP84" s="94"/>
      <c r="MAQ84" s="94"/>
      <c r="MAR84" s="94"/>
      <c r="MAS84" s="94"/>
      <c r="MAT84" s="94"/>
      <c r="MAU84" s="94"/>
      <c r="MAV84" s="94"/>
      <c r="MAW84" s="94"/>
      <c r="MAX84" s="94"/>
      <c r="MAY84" s="94"/>
      <c r="MAZ84" s="94"/>
      <c r="MBA84" s="94"/>
      <c r="MBB84" s="94"/>
      <c r="MBC84" s="94"/>
      <c r="MBD84" s="94"/>
      <c r="MBE84" s="94"/>
      <c r="MBF84" s="94"/>
      <c r="MBG84" s="94"/>
      <c r="MBH84" s="94"/>
      <c r="MBI84" s="94"/>
      <c r="MBJ84" s="94"/>
      <c r="MBK84" s="94"/>
      <c r="MBL84" s="94"/>
      <c r="MBM84" s="94"/>
      <c r="MBN84" s="94"/>
      <c r="MBO84" s="94"/>
      <c r="MBP84" s="94"/>
      <c r="MBQ84" s="94"/>
      <c r="MBR84" s="94"/>
      <c r="MBS84" s="94"/>
      <c r="MBT84" s="94"/>
      <c r="MBU84" s="94"/>
      <c r="MBV84" s="94"/>
      <c r="MBW84" s="94"/>
      <c r="MBX84" s="94"/>
      <c r="MBY84" s="94"/>
      <c r="MBZ84" s="94"/>
      <c r="MCA84" s="94"/>
      <c r="MCB84" s="94"/>
      <c r="MCC84" s="94"/>
      <c r="MCD84" s="94"/>
      <c r="MCE84" s="94"/>
      <c r="MCF84" s="94"/>
      <c r="MCG84" s="94"/>
      <c r="MCH84" s="94"/>
      <c r="MCI84" s="94"/>
      <c r="MCJ84" s="94"/>
      <c r="MCK84" s="94"/>
      <c r="MCL84" s="94"/>
      <c r="MCM84" s="94"/>
      <c r="MCN84" s="94"/>
      <c r="MCO84" s="94"/>
      <c r="MCP84" s="94"/>
      <c r="MCQ84" s="94"/>
      <c r="MCR84" s="94"/>
      <c r="MCS84" s="94"/>
      <c r="MCT84" s="94"/>
      <c r="MCU84" s="94"/>
      <c r="MCV84" s="94"/>
      <c r="MCW84" s="94"/>
      <c r="MCX84" s="94"/>
      <c r="MCY84" s="94"/>
      <c r="MCZ84" s="94"/>
      <c r="MDA84" s="94"/>
      <c r="MDB84" s="94"/>
      <c r="MDC84" s="94"/>
      <c r="MDD84" s="94"/>
      <c r="MDE84" s="94"/>
      <c r="MDF84" s="94"/>
      <c r="MDG84" s="94"/>
      <c r="MDH84" s="94"/>
      <c r="MDI84" s="94"/>
      <c r="MDJ84" s="94"/>
      <c r="MDK84" s="94"/>
      <c r="MDL84" s="94"/>
      <c r="MDM84" s="94"/>
      <c r="MDN84" s="94"/>
      <c r="MDO84" s="94"/>
      <c r="MDP84" s="94"/>
      <c r="MDQ84" s="94"/>
      <c r="MDR84" s="94"/>
      <c r="MDS84" s="94"/>
      <c r="MDT84" s="94"/>
      <c r="MDU84" s="94"/>
      <c r="MDV84" s="94"/>
      <c r="MDW84" s="94"/>
      <c r="MDX84" s="94"/>
      <c r="MDY84" s="94"/>
      <c r="MDZ84" s="94"/>
      <c r="MEA84" s="94"/>
      <c r="MEB84" s="94"/>
      <c r="MEC84" s="94"/>
      <c r="MED84" s="94"/>
      <c r="MEE84" s="94"/>
      <c r="MEF84" s="94"/>
      <c r="MEG84" s="94"/>
      <c r="MEH84" s="94"/>
      <c r="MEI84" s="94"/>
      <c r="MEJ84" s="94"/>
      <c r="MEK84" s="94"/>
      <c r="MEL84" s="94"/>
      <c r="MEM84" s="94"/>
      <c r="MEN84" s="94"/>
      <c r="MEO84" s="94"/>
      <c r="MEP84" s="94"/>
      <c r="MEQ84" s="94"/>
      <c r="MER84" s="94"/>
      <c r="MES84" s="94"/>
      <c r="MET84" s="94"/>
      <c r="MEU84" s="94"/>
      <c r="MEV84" s="94"/>
      <c r="MEW84" s="94"/>
      <c r="MEX84" s="94"/>
      <c r="MEY84" s="94"/>
      <c r="MEZ84" s="94"/>
      <c r="MFA84" s="94"/>
      <c r="MFB84" s="94"/>
      <c r="MFC84" s="94"/>
      <c r="MFD84" s="94"/>
      <c r="MFE84" s="94"/>
      <c r="MFF84" s="94"/>
      <c r="MFG84" s="94"/>
      <c r="MFH84" s="94"/>
      <c r="MFI84" s="94"/>
      <c r="MFJ84" s="94"/>
      <c r="MFK84" s="94"/>
      <c r="MFL84" s="94"/>
      <c r="MFM84" s="94"/>
      <c r="MFN84" s="94"/>
      <c r="MFO84" s="94"/>
      <c r="MFP84" s="94"/>
      <c r="MFQ84" s="94"/>
      <c r="MFR84" s="94"/>
      <c r="MFS84" s="94"/>
      <c r="MFT84" s="94"/>
      <c r="MFU84" s="94"/>
      <c r="MFV84" s="94"/>
      <c r="MFW84" s="94"/>
      <c r="MFX84" s="94"/>
      <c r="MFY84" s="94"/>
      <c r="MFZ84" s="94"/>
      <c r="MGA84" s="94"/>
      <c r="MGB84" s="94"/>
      <c r="MGC84" s="94"/>
      <c r="MGD84" s="94"/>
      <c r="MGE84" s="94"/>
      <c r="MGF84" s="94"/>
      <c r="MGG84" s="94"/>
      <c r="MGH84" s="94"/>
      <c r="MGI84" s="94"/>
      <c r="MGJ84" s="94"/>
      <c r="MGK84" s="94"/>
      <c r="MGL84" s="94"/>
      <c r="MGM84" s="94"/>
      <c r="MGN84" s="94"/>
      <c r="MGO84" s="94"/>
      <c r="MGP84" s="94"/>
      <c r="MGQ84" s="94"/>
      <c r="MGR84" s="94"/>
      <c r="MGS84" s="94"/>
      <c r="MGT84" s="94"/>
      <c r="MGU84" s="94"/>
      <c r="MGV84" s="94"/>
      <c r="MGW84" s="94"/>
      <c r="MGX84" s="94"/>
      <c r="MGY84" s="94"/>
      <c r="MGZ84" s="94"/>
      <c r="MHA84" s="94"/>
      <c r="MHB84" s="94"/>
      <c r="MHC84" s="94"/>
      <c r="MHD84" s="94"/>
      <c r="MHE84" s="94"/>
      <c r="MHF84" s="94"/>
      <c r="MHG84" s="94"/>
      <c r="MHH84" s="94"/>
      <c r="MHI84" s="94"/>
      <c r="MHJ84" s="94"/>
      <c r="MHK84" s="94"/>
      <c r="MHL84" s="94"/>
      <c r="MHM84" s="94"/>
      <c r="MHN84" s="94"/>
      <c r="MHO84" s="94"/>
      <c r="MHP84" s="94"/>
      <c r="MHQ84" s="94"/>
      <c r="MHR84" s="94"/>
      <c r="MHS84" s="94"/>
      <c r="MHT84" s="94"/>
      <c r="MHU84" s="94"/>
      <c r="MHV84" s="94"/>
      <c r="MHW84" s="94"/>
      <c r="MHX84" s="94"/>
      <c r="MHY84" s="94"/>
      <c r="MHZ84" s="94"/>
      <c r="MIA84" s="94"/>
      <c r="MIB84" s="94"/>
      <c r="MIC84" s="94"/>
      <c r="MID84" s="94"/>
      <c r="MIE84" s="94"/>
      <c r="MIF84" s="94"/>
      <c r="MIG84" s="94"/>
      <c r="MIH84" s="94"/>
      <c r="MII84" s="94"/>
      <c r="MIJ84" s="94"/>
      <c r="MIK84" s="94"/>
      <c r="MIL84" s="94"/>
      <c r="MIM84" s="94"/>
      <c r="MIN84" s="94"/>
      <c r="MIO84" s="94"/>
      <c r="MIP84" s="94"/>
      <c r="MIQ84" s="94"/>
      <c r="MIR84" s="94"/>
      <c r="MIS84" s="94"/>
      <c r="MIT84" s="94"/>
      <c r="MIU84" s="94"/>
      <c r="MIV84" s="94"/>
      <c r="MIW84" s="94"/>
      <c r="MIX84" s="94"/>
      <c r="MIY84" s="94"/>
      <c r="MIZ84" s="94"/>
      <c r="MJA84" s="94"/>
      <c r="MJB84" s="94"/>
      <c r="MJC84" s="94"/>
      <c r="MJD84" s="94"/>
      <c r="MJE84" s="94"/>
      <c r="MJF84" s="94"/>
      <c r="MJG84" s="94"/>
      <c r="MJH84" s="94"/>
      <c r="MJI84" s="94"/>
      <c r="MJJ84" s="94"/>
      <c r="MJK84" s="94"/>
      <c r="MJL84" s="94"/>
      <c r="MJM84" s="94"/>
      <c r="MJN84" s="94"/>
      <c r="MJO84" s="94"/>
      <c r="MJP84" s="94"/>
      <c r="MJQ84" s="94"/>
      <c r="MJR84" s="94"/>
      <c r="MJS84" s="94"/>
      <c r="MJT84" s="94"/>
      <c r="MJU84" s="94"/>
      <c r="MJV84" s="94"/>
      <c r="MJW84" s="94"/>
      <c r="MJX84" s="94"/>
      <c r="MJY84" s="94"/>
      <c r="MJZ84" s="94"/>
      <c r="MKA84" s="94"/>
      <c r="MKB84" s="94"/>
      <c r="MKC84" s="94"/>
      <c r="MKD84" s="94"/>
      <c r="MKE84" s="94"/>
      <c r="MKF84" s="94"/>
      <c r="MKG84" s="94"/>
      <c r="MKH84" s="94"/>
      <c r="MKI84" s="94"/>
      <c r="MKJ84" s="94"/>
      <c r="MKK84" s="94"/>
      <c r="MKL84" s="94"/>
      <c r="MKM84" s="94"/>
      <c r="MKN84" s="94"/>
      <c r="MKO84" s="94"/>
      <c r="MKP84" s="94"/>
      <c r="MKQ84" s="94"/>
      <c r="MKR84" s="94"/>
      <c r="MKS84" s="94"/>
      <c r="MKT84" s="94"/>
      <c r="MKU84" s="94"/>
      <c r="MKV84" s="94"/>
      <c r="MKW84" s="94"/>
      <c r="MKX84" s="94"/>
      <c r="MKY84" s="94"/>
      <c r="MKZ84" s="94"/>
      <c r="MLA84" s="94"/>
      <c r="MLB84" s="94"/>
      <c r="MLC84" s="94"/>
      <c r="MLD84" s="94"/>
      <c r="MLE84" s="94"/>
      <c r="MLF84" s="94"/>
      <c r="MLG84" s="94"/>
      <c r="MLH84" s="94"/>
      <c r="MLI84" s="94"/>
      <c r="MLJ84" s="94"/>
      <c r="MLK84" s="94"/>
      <c r="MLL84" s="94"/>
      <c r="MLM84" s="94"/>
      <c r="MLN84" s="94"/>
      <c r="MLO84" s="94"/>
      <c r="MLP84" s="94"/>
      <c r="MLQ84" s="94"/>
      <c r="MLR84" s="94"/>
      <c r="MLS84" s="94"/>
      <c r="MLT84" s="94"/>
      <c r="MLU84" s="94"/>
      <c r="MLV84" s="94"/>
      <c r="MLW84" s="94"/>
      <c r="MLX84" s="94"/>
      <c r="MLY84" s="94"/>
      <c r="MLZ84" s="94"/>
      <c r="MMA84" s="94"/>
      <c r="MMB84" s="94"/>
      <c r="MMC84" s="94"/>
      <c r="MMD84" s="94"/>
      <c r="MME84" s="94"/>
      <c r="MMF84" s="94"/>
      <c r="MMG84" s="94"/>
      <c r="MMH84" s="94"/>
      <c r="MMI84" s="94"/>
      <c r="MMJ84" s="94"/>
      <c r="MMK84" s="94"/>
      <c r="MML84" s="94"/>
      <c r="MMM84" s="94"/>
      <c r="MMN84" s="94"/>
      <c r="MMO84" s="94"/>
      <c r="MMP84" s="94"/>
      <c r="MMQ84" s="94"/>
      <c r="MMR84" s="94"/>
      <c r="MMS84" s="94"/>
      <c r="MMT84" s="94"/>
      <c r="MMU84" s="94"/>
      <c r="MMV84" s="94"/>
      <c r="MMW84" s="94"/>
      <c r="MMX84" s="94"/>
      <c r="MMY84" s="94"/>
      <c r="MMZ84" s="94"/>
      <c r="MNA84" s="94"/>
      <c r="MNB84" s="94"/>
      <c r="MNC84" s="94"/>
      <c r="MND84" s="94"/>
      <c r="MNE84" s="94"/>
      <c r="MNF84" s="94"/>
      <c r="MNG84" s="94"/>
      <c r="MNH84" s="94"/>
      <c r="MNI84" s="94"/>
      <c r="MNJ84" s="94"/>
      <c r="MNK84" s="94"/>
      <c r="MNL84" s="94"/>
      <c r="MNM84" s="94"/>
      <c r="MNN84" s="94"/>
      <c r="MNO84" s="94"/>
      <c r="MNP84" s="94"/>
      <c r="MNQ84" s="94"/>
      <c r="MNR84" s="94"/>
      <c r="MNS84" s="94"/>
      <c r="MNT84" s="94"/>
      <c r="MNU84" s="94"/>
      <c r="MNV84" s="94"/>
      <c r="MNW84" s="94"/>
      <c r="MNX84" s="94"/>
      <c r="MNY84" s="94"/>
      <c r="MNZ84" s="94"/>
      <c r="MOA84" s="94"/>
      <c r="MOB84" s="94"/>
      <c r="MOC84" s="94"/>
      <c r="MOD84" s="94"/>
      <c r="MOE84" s="94"/>
      <c r="MOF84" s="94"/>
      <c r="MOG84" s="94"/>
      <c r="MOH84" s="94"/>
      <c r="MOI84" s="94"/>
      <c r="MOJ84" s="94"/>
      <c r="MOK84" s="94"/>
      <c r="MOL84" s="94"/>
      <c r="MOM84" s="94"/>
      <c r="MON84" s="94"/>
      <c r="MOO84" s="94"/>
      <c r="MOP84" s="94"/>
      <c r="MOQ84" s="94"/>
      <c r="MOR84" s="94"/>
      <c r="MOS84" s="94"/>
      <c r="MOT84" s="94"/>
      <c r="MOU84" s="94"/>
      <c r="MOV84" s="94"/>
      <c r="MOW84" s="94"/>
      <c r="MOX84" s="94"/>
      <c r="MOY84" s="94"/>
      <c r="MOZ84" s="94"/>
      <c r="MPA84" s="94"/>
      <c r="MPB84" s="94"/>
      <c r="MPC84" s="94"/>
      <c r="MPD84" s="94"/>
      <c r="MPE84" s="94"/>
      <c r="MPF84" s="94"/>
      <c r="MPG84" s="94"/>
      <c r="MPH84" s="94"/>
      <c r="MPI84" s="94"/>
      <c r="MPJ84" s="94"/>
      <c r="MPK84" s="94"/>
      <c r="MPL84" s="94"/>
      <c r="MPM84" s="94"/>
      <c r="MPN84" s="94"/>
      <c r="MPO84" s="94"/>
      <c r="MPP84" s="94"/>
      <c r="MPQ84" s="94"/>
      <c r="MPR84" s="94"/>
      <c r="MPS84" s="94"/>
      <c r="MPT84" s="94"/>
      <c r="MPU84" s="94"/>
      <c r="MPV84" s="94"/>
      <c r="MPW84" s="94"/>
      <c r="MPX84" s="94"/>
      <c r="MPY84" s="94"/>
      <c r="MPZ84" s="94"/>
      <c r="MQA84" s="94"/>
      <c r="MQB84" s="94"/>
      <c r="MQC84" s="94"/>
      <c r="MQD84" s="94"/>
      <c r="MQE84" s="94"/>
      <c r="MQF84" s="94"/>
      <c r="MQG84" s="94"/>
      <c r="MQH84" s="94"/>
      <c r="MQI84" s="94"/>
      <c r="MQJ84" s="94"/>
      <c r="MQK84" s="94"/>
      <c r="MQL84" s="94"/>
      <c r="MQM84" s="94"/>
      <c r="MQN84" s="94"/>
      <c r="MQO84" s="94"/>
      <c r="MQP84" s="94"/>
      <c r="MQQ84" s="94"/>
      <c r="MQR84" s="94"/>
      <c r="MQS84" s="94"/>
      <c r="MQT84" s="94"/>
      <c r="MQU84" s="94"/>
      <c r="MQV84" s="94"/>
      <c r="MQW84" s="94"/>
      <c r="MQX84" s="94"/>
      <c r="MQY84" s="94"/>
      <c r="MQZ84" s="94"/>
      <c r="MRA84" s="94"/>
      <c r="MRB84" s="94"/>
      <c r="MRC84" s="94"/>
      <c r="MRD84" s="94"/>
      <c r="MRE84" s="94"/>
      <c r="MRF84" s="94"/>
      <c r="MRG84" s="94"/>
      <c r="MRH84" s="94"/>
      <c r="MRI84" s="94"/>
      <c r="MRJ84" s="94"/>
      <c r="MRK84" s="94"/>
      <c r="MRL84" s="94"/>
      <c r="MRM84" s="94"/>
      <c r="MRN84" s="94"/>
      <c r="MRO84" s="94"/>
      <c r="MRP84" s="94"/>
      <c r="MRQ84" s="94"/>
      <c r="MRR84" s="94"/>
      <c r="MRS84" s="94"/>
      <c r="MRT84" s="94"/>
      <c r="MRU84" s="94"/>
      <c r="MRV84" s="94"/>
      <c r="MRW84" s="94"/>
      <c r="MRX84" s="94"/>
      <c r="MRY84" s="94"/>
      <c r="MRZ84" s="94"/>
      <c r="MSA84" s="94"/>
      <c r="MSB84" s="94"/>
      <c r="MSC84" s="94"/>
      <c r="MSD84" s="94"/>
      <c r="MSE84" s="94"/>
      <c r="MSF84" s="94"/>
      <c r="MSG84" s="94"/>
      <c r="MSH84" s="94"/>
      <c r="MSI84" s="94"/>
      <c r="MSJ84" s="94"/>
      <c r="MSK84" s="94"/>
      <c r="MSL84" s="94"/>
      <c r="MSM84" s="94"/>
      <c r="MSN84" s="94"/>
      <c r="MSO84" s="94"/>
      <c r="MSP84" s="94"/>
      <c r="MSQ84" s="94"/>
      <c r="MSR84" s="94"/>
      <c r="MSS84" s="94"/>
      <c r="MST84" s="94"/>
      <c r="MSU84" s="94"/>
      <c r="MSV84" s="94"/>
      <c r="MSW84" s="94"/>
      <c r="MSX84" s="94"/>
      <c r="MSY84" s="94"/>
      <c r="MSZ84" s="94"/>
      <c r="MTA84" s="94"/>
      <c r="MTB84" s="94"/>
      <c r="MTC84" s="94"/>
      <c r="MTD84" s="94"/>
      <c r="MTE84" s="94"/>
      <c r="MTF84" s="94"/>
      <c r="MTG84" s="94"/>
      <c r="MTH84" s="94"/>
      <c r="MTI84" s="94"/>
      <c r="MTJ84" s="94"/>
      <c r="MTK84" s="94"/>
      <c r="MTL84" s="94"/>
      <c r="MTM84" s="94"/>
      <c r="MTN84" s="94"/>
      <c r="MTO84" s="94"/>
      <c r="MTP84" s="94"/>
      <c r="MTQ84" s="94"/>
      <c r="MTR84" s="94"/>
      <c r="MTS84" s="94"/>
      <c r="MTT84" s="94"/>
      <c r="MTU84" s="94"/>
      <c r="MTV84" s="94"/>
      <c r="MTW84" s="94"/>
      <c r="MTX84" s="94"/>
      <c r="MTY84" s="94"/>
      <c r="MTZ84" s="94"/>
      <c r="MUA84" s="94"/>
      <c r="MUB84" s="94"/>
      <c r="MUC84" s="94"/>
      <c r="MUD84" s="94"/>
      <c r="MUE84" s="94"/>
      <c r="MUF84" s="94"/>
      <c r="MUG84" s="94"/>
      <c r="MUH84" s="94"/>
      <c r="MUI84" s="94"/>
      <c r="MUJ84" s="94"/>
      <c r="MUK84" s="94"/>
      <c r="MUL84" s="94"/>
      <c r="MUM84" s="94"/>
      <c r="MUN84" s="94"/>
      <c r="MUO84" s="94"/>
      <c r="MUP84" s="94"/>
      <c r="MUQ84" s="94"/>
      <c r="MUR84" s="94"/>
      <c r="MUS84" s="94"/>
      <c r="MUT84" s="94"/>
      <c r="MUU84" s="94"/>
      <c r="MUV84" s="94"/>
      <c r="MUW84" s="94"/>
      <c r="MUX84" s="94"/>
      <c r="MUY84" s="94"/>
      <c r="MUZ84" s="94"/>
      <c r="MVA84" s="94"/>
      <c r="MVB84" s="94"/>
      <c r="MVC84" s="94"/>
      <c r="MVD84" s="94"/>
      <c r="MVE84" s="94"/>
      <c r="MVF84" s="94"/>
      <c r="MVG84" s="94"/>
      <c r="MVH84" s="94"/>
      <c r="MVI84" s="94"/>
      <c r="MVJ84" s="94"/>
      <c r="MVK84" s="94"/>
      <c r="MVL84" s="94"/>
      <c r="MVM84" s="94"/>
      <c r="MVN84" s="94"/>
      <c r="MVO84" s="94"/>
      <c r="MVP84" s="94"/>
      <c r="MVQ84" s="94"/>
      <c r="MVR84" s="94"/>
      <c r="MVS84" s="94"/>
      <c r="MVT84" s="94"/>
      <c r="MVU84" s="94"/>
      <c r="MVV84" s="94"/>
      <c r="MVW84" s="94"/>
      <c r="MVX84" s="94"/>
      <c r="MVY84" s="94"/>
      <c r="MVZ84" s="94"/>
      <c r="MWA84" s="94"/>
      <c r="MWB84" s="94"/>
      <c r="MWC84" s="94"/>
      <c r="MWD84" s="94"/>
      <c r="MWE84" s="94"/>
      <c r="MWF84" s="94"/>
      <c r="MWG84" s="94"/>
      <c r="MWH84" s="94"/>
      <c r="MWI84" s="94"/>
      <c r="MWJ84" s="94"/>
      <c r="MWK84" s="94"/>
      <c r="MWL84" s="94"/>
      <c r="MWM84" s="94"/>
      <c r="MWN84" s="94"/>
      <c r="MWO84" s="94"/>
      <c r="MWP84" s="94"/>
      <c r="MWQ84" s="94"/>
      <c r="MWR84" s="94"/>
      <c r="MWS84" s="94"/>
      <c r="MWT84" s="94"/>
      <c r="MWU84" s="94"/>
      <c r="MWV84" s="94"/>
      <c r="MWW84" s="94"/>
      <c r="MWX84" s="94"/>
      <c r="MWY84" s="94"/>
      <c r="MWZ84" s="94"/>
      <c r="MXA84" s="94"/>
      <c r="MXB84" s="94"/>
      <c r="MXC84" s="94"/>
      <c r="MXD84" s="94"/>
      <c r="MXE84" s="94"/>
      <c r="MXF84" s="94"/>
      <c r="MXG84" s="94"/>
      <c r="MXH84" s="94"/>
      <c r="MXI84" s="94"/>
      <c r="MXJ84" s="94"/>
      <c r="MXK84" s="94"/>
      <c r="MXL84" s="94"/>
      <c r="MXM84" s="94"/>
      <c r="MXN84" s="94"/>
      <c r="MXO84" s="94"/>
      <c r="MXP84" s="94"/>
      <c r="MXQ84" s="94"/>
      <c r="MXR84" s="94"/>
      <c r="MXS84" s="94"/>
      <c r="MXT84" s="94"/>
      <c r="MXU84" s="94"/>
      <c r="MXV84" s="94"/>
      <c r="MXW84" s="94"/>
      <c r="MXX84" s="94"/>
      <c r="MXY84" s="94"/>
      <c r="MXZ84" s="94"/>
      <c r="MYA84" s="94"/>
      <c r="MYB84" s="94"/>
      <c r="MYC84" s="94"/>
      <c r="MYD84" s="94"/>
      <c r="MYE84" s="94"/>
      <c r="MYF84" s="94"/>
      <c r="MYG84" s="94"/>
      <c r="MYH84" s="94"/>
      <c r="MYI84" s="94"/>
      <c r="MYJ84" s="94"/>
      <c r="MYK84" s="94"/>
      <c r="MYL84" s="94"/>
      <c r="MYM84" s="94"/>
      <c r="MYN84" s="94"/>
      <c r="MYO84" s="94"/>
      <c r="MYP84" s="94"/>
      <c r="MYQ84" s="94"/>
      <c r="MYR84" s="94"/>
      <c r="MYS84" s="94"/>
      <c r="MYT84" s="94"/>
      <c r="MYU84" s="94"/>
      <c r="MYV84" s="94"/>
      <c r="MYW84" s="94"/>
      <c r="MYX84" s="94"/>
      <c r="MYY84" s="94"/>
      <c r="MYZ84" s="94"/>
      <c r="MZA84" s="94"/>
      <c r="MZB84" s="94"/>
      <c r="MZC84" s="94"/>
      <c r="MZD84" s="94"/>
      <c r="MZE84" s="94"/>
      <c r="MZF84" s="94"/>
      <c r="MZG84" s="94"/>
      <c r="MZH84" s="94"/>
      <c r="MZI84" s="94"/>
      <c r="MZJ84" s="94"/>
      <c r="MZK84" s="94"/>
      <c r="MZL84" s="94"/>
      <c r="MZM84" s="94"/>
      <c r="MZN84" s="94"/>
      <c r="MZO84" s="94"/>
      <c r="MZP84" s="94"/>
      <c r="MZQ84" s="94"/>
      <c r="MZR84" s="94"/>
      <c r="MZS84" s="94"/>
      <c r="MZT84" s="94"/>
      <c r="MZU84" s="94"/>
      <c r="MZV84" s="94"/>
      <c r="MZW84" s="94"/>
      <c r="MZX84" s="94"/>
      <c r="MZY84" s="94"/>
      <c r="MZZ84" s="94"/>
      <c r="NAA84" s="94"/>
      <c r="NAB84" s="94"/>
      <c r="NAC84" s="94"/>
      <c r="NAD84" s="94"/>
      <c r="NAE84" s="94"/>
      <c r="NAF84" s="94"/>
      <c r="NAG84" s="94"/>
      <c r="NAH84" s="94"/>
      <c r="NAI84" s="94"/>
      <c r="NAJ84" s="94"/>
      <c r="NAK84" s="94"/>
      <c r="NAL84" s="94"/>
      <c r="NAM84" s="94"/>
      <c r="NAN84" s="94"/>
      <c r="NAO84" s="94"/>
      <c r="NAP84" s="94"/>
      <c r="NAQ84" s="94"/>
      <c r="NAR84" s="94"/>
      <c r="NAS84" s="94"/>
      <c r="NAT84" s="94"/>
      <c r="NAU84" s="94"/>
      <c r="NAV84" s="94"/>
      <c r="NAW84" s="94"/>
      <c r="NAX84" s="94"/>
      <c r="NAY84" s="94"/>
      <c r="NAZ84" s="94"/>
      <c r="NBA84" s="94"/>
      <c r="NBB84" s="94"/>
      <c r="NBC84" s="94"/>
      <c r="NBD84" s="94"/>
      <c r="NBE84" s="94"/>
      <c r="NBF84" s="94"/>
      <c r="NBG84" s="94"/>
      <c r="NBH84" s="94"/>
      <c r="NBI84" s="94"/>
      <c r="NBJ84" s="94"/>
      <c r="NBK84" s="94"/>
      <c r="NBL84" s="94"/>
      <c r="NBM84" s="94"/>
      <c r="NBN84" s="94"/>
      <c r="NBO84" s="94"/>
      <c r="NBP84" s="94"/>
      <c r="NBQ84" s="94"/>
      <c r="NBR84" s="94"/>
      <c r="NBS84" s="94"/>
      <c r="NBT84" s="94"/>
      <c r="NBU84" s="94"/>
      <c r="NBV84" s="94"/>
      <c r="NBW84" s="94"/>
      <c r="NBX84" s="94"/>
      <c r="NBY84" s="94"/>
      <c r="NBZ84" s="94"/>
      <c r="NCA84" s="94"/>
      <c r="NCB84" s="94"/>
      <c r="NCC84" s="94"/>
      <c r="NCD84" s="94"/>
      <c r="NCE84" s="94"/>
      <c r="NCF84" s="94"/>
      <c r="NCG84" s="94"/>
      <c r="NCH84" s="94"/>
      <c r="NCI84" s="94"/>
      <c r="NCJ84" s="94"/>
      <c r="NCK84" s="94"/>
      <c r="NCL84" s="94"/>
      <c r="NCM84" s="94"/>
      <c r="NCN84" s="94"/>
      <c r="NCO84" s="94"/>
      <c r="NCP84" s="94"/>
      <c r="NCQ84" s="94"/>
      <c r="NCR84" s="94"/>
      <c r="NCS84" s="94"/>
      <c r="NCT84" s="94"/>
      <c r="NCU84" s="94"/>
      <c r="NCV84" s="94"/>
      <c r="NCW84" s="94"/>
      <c r="NCX84" s="94"/>
      <c r="NCY84" s="94"/>
      <c r="NCZ84" s="94"/>
      <c r="NDA84" s="94"/>
      <c r="NDB84" s="94"/>
      <c r="NDC84" s="94"/>
      <c r="NDD84" s="94"/>
      <c r="NDE84" s="94"/>
      <c r="NDF84" s="94"/>
      <c r="NDG84" s="94"/>
      <c r="NDH84" s="94"/>
      <c r="NDI84" s="94"/>
      <c r="NDJ84" s="94"/>
      <c r="NDK84" s="94"/>
      <c r="NDL84" s="94"/>
      <c r="NDM84" s="94"/>
      <c r="NDN84" s="94"/>
      <c r="NDO84" s="94"/>
      <c r="NDP84" s="94"/>
      <c r="NDQ84" s="94"/>
      <c r="NDR84" s="94"/>
      <c r="NDS84" s="94"/>
      <c r="NDT84" s="94"/>
      <c r="NDU84" s="94"/>
      <c r="NDV84" s="94"/>
      <c r="NDW84" s="94"/>
      <c r="NDX84" s="94"/>
      <c r="NDY84" s="94"/>
      <c r="NDZ84" s="94"/>
      <c r="NEA84" s="94"/>
      <c r="NEB84" s="94"/>
      <c r="NEC84" s="94"/>
      <c r="NED84" s="94"/>
      <c r="NEE84" s="94"/>
      <c r="NEF84" s="94"/>
      <c r="NEG84" s="94"/>
      <c r="NEH84" s="94"/>
      <c r="NEI84" s="94"/>
      <c r="NEJ84" s="94"/>
      <c r="NEK84" s="94"/>
      <c r="NEL84" s="94"/>
      <c r="NEM84" s="94"/>
      <c r="NEN84" s="94"/>
      <c r="NEO84" s="94"/>
      <c r="NEP84" s="94"/>
      <c r="NEQ84" s="94"/>
      <c r="NER84" s="94"/>
      <c r="NES84" s="94"/>
      <c r="NET84" s="94"/>
      <c r="NEU84" s="94"/>
      <c r="NEV84" s="94"/>
      <c r="NEW84" s="94"/>
      <c r="NEX84" s="94"/>
      <c r="NEY84" s="94"/>
      <c r="NEZ84" s="94"/>
      <c r="NFA84" s="94"/>
      <c r="NFB84" s="94"/>
      <c r="NFC84" s="94"/>
      <c r="NFD84" s="94"/>
      <c r="NFE84" s="94"/>
      <c r="NFF84" s="94"/>
      <c r="NFG84" s="94"/>
      <c r="NFH84" s="94"/>
      <c r="NFI84" s="94"/>
      <c r="NFJ84" s="94"/>
      <c r="NFK84" s="94"/>
      <c r="NFL84" s="94"/>
      <c r="NFM84" s="94"/>
      <c r="NFN84" s="94"/>
      <c r="NFO84" s="94"/>
      <c r="NFP84" s="94"/>
      <c r="NFQ84" s="94"/>
      <c r="NFR84" s="94"/>
      <c r="NFS84" s="94"/>
      <c r="NFT84" s="94"/>
      <c r="NFU84" s="94"/>
      <c r="NFV84" s="94"/>
      <c r="NFW84" s="94"/>
      <c r="NFX84" s="94"/>
      <c r="NFY84" s="94"/>
      <c r="NFZ84" s="94"/>
      <c r="NGA84" s="94"/>
      <c r="NGB84" s="94"/>
      <c r="NGC84" s="94"/>
      <c r="NGD84" s="94"/>
      <c r="NGE84" s="94"/>
      <c r="NGF84" s="94"/>
      <c r="NGG84" s="94"/>
      <c r="NGH84" s="94"/>
      <c r="NGI84" s="94"/>
      <c r="NGJ84" s="94"/>
      <c r="NGK84" s="94"/>
      <c r="NGL84" s="94"/>
      <c r="NGM84" s="94"/>
      <c r="NGN84" s="94"/>
      <c r="NGO84" s="94"/>
      <c r="NGP84" s="94"/>
      <c r="NGQ84" s="94"/>
      <c r="NGR84" s="94"/>
      <c r="NGS84" s="94"/>
      <c r="NGT84" s="94"/>
      <c r="NGU84" s="94"/>
      <c r="NGV84" s="94"/>
      <c r="NGW84" s="94"/>
      <c r="NGX84" s="94"/>
      <c r="NGY84" s="94"/>
      <c r="NGZ84" s="94"/>
      <c r="NHA84" s="94"/>
      <c r="NHB84" s="94"/>
      <c r="NHC84" s="94"/>
      <c r="NHD84" s="94"/>
      <c r="NHE84" s="94"/>
      <c r="NHF84" s="94"/>
      <c r="NHG84" s="94"/>
      <c r="NHH84" s="94"/>
      <c r="NHI84" s="94"/>
      <c r="NHJ84" s="94"/>
      <c r="NHK84" s="94"/>
      <c r="NHL84" s="94"/>
      <c r="NHM84" s="94"/>
      <c r="NHN84" s="94"/>
      <c r="NHO84" s="94"/>
      <c r="NHP84" s="94"/>
      <c r="NHQ84" s="94"/>
      <c r="NHR84" s="94"/>
      <c r="NHS84" s="94"/>
      <c r="NHT84" s="94"/>
      <c r="NHU84" s="94"/>
      <c r="NHV84" s="94"/>
      <c r="NHW84" s="94"/>
      <c r="NHX84" s="94"/>
      <c r="NHY84" s="94"/>
      <c r="NHZ84" s="94"/>
      <c r="NIA84" s="94"/>
      <c r="NIB84" s="94"/>
      <c r="NIC84" s="94"/>
      <c r="NID84" s="94"/>
      <c r="NIE84" s="94"/>
      <c r="NIF84" s="94"/>
      <c r="NIG84" s="94"/>
      <c r="NIH84" s="94"/>
      <c r="NII84" s="94"/>
      <c r="NIJ84" s="94"/>
      <c r="NIK84" s="94"/>
      <c r="NIL84" s="94"/>
      <c r="NIM84" s="94"/>
      <c r="NIN84" s="94"/>
      <c r="NIO84" s="94"/>
      <c r="NIP84" s="94"/>
      <c r="NIQ84" s="94"/>
      <c r="NIR84" s="94"/>
      <c r="NIS84" s="94"/>
      <c r="NIT84" s="94"/>
      <c r="NIU84" s="94"/>
      <c r="NIV84" s="94"/>
      <c r="NIW84" s="94"/>
      <c r="NIX84" s="94"/>
      <c r="NIY84" s="94"/>
      <c r="NIZ84" s="94"/>
      <c r="NJA84" s="94"/>
      <c r="NJB84" s="94"/>
      <c r="NJC84" s="94"/>
      <c r="NJD84" s="94"/>
      <c r="NJE84" s="94"/>
      <c r="NJF84" s="94"/>
      <c r="NJG84" s="94"/>
      <c r="NJH84" s="94"/>
      <c r="NJI84" s="94"/>
      <c r="NJJ84" s="94"/>
      <c r="NJK84" s="94"/>
      <c r="NJL84" s="94"/>
      <c r="NJM84" s="94"/>
      <c r="NJN84" s="94"/>
      <c r="NJO84" s="94"/>
      <c r="NJP84" s="94"/>
      <c r="NJQ84" s="94"/>
      <c r="NJR84" s="94"/>
      <c r="NJS84" s="94"/>
      <c r="NJT84" s="94"/>
      <c r="NJU84" s="94"/>
      <c r="NJV84" s="94"/>
      <c r="NJW84" s="94"/>
      <c r="NJX84" s="94"/>
      <c r="NJY84" s="94"/>
      <c r="NJZ84" s="94"/>
      <c r="NKA84" s="94"/>
      <c r="NKB84" s="94"/>
      <c r="NKC84" s="94"/>
      <c r="NKD84" s="94"/>
      <c r="NKE84" s="94"/>
      <c r="NKF84" s="94"/>
      <c r="NKG84" s="94"/>
      <c r="NKH84" s="94"/>
      <c r="NKI84" s="94"/>
      <c r="NKJ84" s="94"/>
      <c r="NKK84" s="94"/>
      <c r="NKL84" s="94"/>
      <c r="NKM84" s="94"/>
      <c r="NKN84" s="94"/>
      <c r="NKO84" s="94"/>
      <c r="NKP84" s="94"/>
      <c r="NKQ84" s="94"/>
      <c r="NKR84" s="94"/>
      <c r="NKS84" s="94"/>
      <c r="NKT84" s="94"/>
      <c r="NKU84" s="94"/>
      <c r="NKV84" s="94"/>
      <c r="NKW84" s="94"/>
      <c r="NKX84" s="94"/>
      <c r="NKY84" s="94"/>
      <c r="NKZ84" s="94"/>
      <c r="NLA84" s="94"/>
      <c r="NLB84" s="94"/>
      <c r="NLC84" s="94"/>
      <c r="NLD84" s="94"/>
      <c r="NLE84" s="94"/>
      <c r="NLF84" s="94"/>
      <c r="NLG84" s="94"/>
      <c r="NLH84" s="94"/>
      <c r="NLI84" s="94"/>
      <c r="NLJ84" s="94"/>
      <c r="NLK84" s="94"/>
      <c r="NLL84" s="94"/>
      <c r="NLM84" s="94"/>
      <c r="NLN84" s="94"/>
      <c r="NLO84" s="94"/>
      <c r="NLP84" s="94"/>
      <c r="NLQ84" s="94"/>
      <c r="NLR84" s="94"/>
      <c r="NLS84" s="94"/>
      <c r="NLT84" s="94"/>
      <c r="NLU84" s="94"/>
      <c r="NLV84" s="94"/>
      <c r="NLW84" s="94"/>
      <c r="NLX84" s="94"/>
      <c r="NLY84" s="94"/>
      <c r="NLZ84" s="94"/>
      <c r="NMA84" s="94"/>
      <c r="NMB84" s="94"/>
      <c r="NMC84" s="94"/>
      <c r="NMD84" s="94"/>
      <c r="NME84" s="94"/>
      <c r="NMF84" s="94"/>
      <c r="NMG84" s="94"/>
      <c r="NMH84" s="94"/>
      <c r="NMI84" s="94"/>
      <c r="NMJ84" s="94"/>
      <c r="NMK84" s="94"/>
      <c r="NML84" s="94"/>
      <c r="NMM84" s="94"/>
      <c r="NMN84" s="94"/>
      <c r="NMO84" s="94"/>
      <c r="NMP84" s="94"/>
      <c r="NMQ84" s="94"/>
      <c r="NMR84" s="94"/>
      <c r="NMS84" s="94"/>
      <c r="NMT84" s="94"/>
      <c r="NMU84" s="94"/>
      <c r="NMV84" s="94"/>
      <c r="NMW84" s="94"/>
      <c r="NMX84" s="94"/>
      <c r="NMY84" s="94"/>
      <c r="NMZ84" s="94"/>
      <c r="NNA84" s="94"/>
      <c r="NNB84" s="94"/>
      <c r="NNC84" s="94"/>
      <c r="NND84" s="94"/>
      <c r="NNE84" s="94"/>
      <c r="NNF84" s="94"/>
      <c r="NNG84" s="94"/>
      <c r="NNH84" s="94"/>
      <c r="NNI84" s="94"/>
      <c r="NNJ84" s="94"/>
      <c r="NNK84" s="94"/>
      <c r="NNL84" s="94"/>
      <c r="NNM84" s="94"/>
      <c r="NNN84" s="94"/>
      <c r="NNO84" s="94"/>
      <c r="NNP84" s="94"/>
      <c r="NNQ84" s="94"/>
      <c r="NNR84" s="94"/>
      <c r="NNS84" s="94"/>
      <c r="NNT84" s="94"/>
      <c r="NNU84" s="94"/>
      <c r="NNV84" s="94"/>
      <c r="NNW84" s="94"/>
      <c r="NNX84" s="94"/>
      <c r="NNY84" s="94"/>
      <c r="NNZ84" s="94"/>
      <c r="NOA84" s="94"/>
      <c r="NOB84" s="94"/>
      <c r="NOC84" s="94"/>
      <c r="NOD84" s="94"/>
      <c r="NOE84" s="94"/>
      <c r="NOF84" s="94"/>
      <c r="NOG84" s="94"/>
      <c r="NOH84" s="94"/>
      <c r="NOI84" s="94"/>
      <c r="NOJ84" s="94"/>
      <c r="NOK84" s="94"/>
      <c r="NOL84" s="94"/>
      <c r="NOM84" s="94"/>
      <c r="NON84" s="94"/>
      <c r="NOO84" s="94"/>
      <c r="NOP84" s="94"/>
      <c r="NOQ84" s="94"/>
      <c r="NOR84" s="94"/>
      <c r="NOS84" s="94"/>
      <c r="NOT84" s="94"/>
      <c r="NOU84" s="94"/>
      <c r="NOV84" s="94"/>
      <c r="NOW84" s="94"/>
      <c r="NOX84" s="94"/>
      <c r="NOY84" s="94"/>
      <c r="NOZ84" s="94"/>
      <c r="NPA84" s="94"/>
      <c r="NPB84" s="94"/>
      <c r="NPC84" s="94"/>
      <c r="NPD84" s="94"/>
      <c r="NPE84" s="94"/>
      <c r="NPF84" s="94"/>
      <c r="NPG84" s="94"/>
      <c r="NPH84" s="94"/>
      <c r="NPI84" s="94"/>
      <c r="NPJ84" s="94"/>
      <c r="NPK84" s="94"/>
      <c r="NPL84" s="94"/>
      <c r="NPM84" s="94"/>
      <c r="NPN84" s="94"/>
      <c r="NPO84" s="94"/>
      <c r="NPP84" s="94"/>
      <c r="NPQ84" s="94"/>
      <c r="NPR84" s="94"/>
      <c r="NPS84" s="94"/>
      <c r="NPT84" s="94"/>
      <c r="NPU84" s="94"/>
      <c r="NPV84" s="94"/>
      <c r="NPW84" s="94"/>
      <c r="NPX84" s="94"/>
      <c r="NPY84" s="94"/>
      <c r="NPZ84" s="94"/>
      <c r="NQA84" s="94"/>
      <c r="NQB84" s="94"/>
      <c r="NQC84" s="94"/>
      <c r="NQD84" s="94"/>
      <c r="NQE84" s="94"/>
      <c r="NQF84" s="94"/>
      <c r="NQG84" s="94"/>
      <c r="NQH84" s="94"/>
      <c r="NQI84" s="94"/>
      <c r="NQJ84" s="94"/>
      <c r="NQK84" s="94"/>
      <c r="NQL84" s="94"/>
      <c r="NQM84" s="94"/>
      <c r="NQN84" s="94"/>
      <c r="NQO84" s="94"/>
      <c r="NQP84" s="94"/>
      <c r="NQQ84" s="94"/>
      <c r="NQR84" s="94"/>
      <c r="NQS84" s="94"/>
      <c r="NQT84" s="94"/>
      <c r="NQU84" s="94"/>
      <c r="NQV84" s="94"/>
      <c r="NQW84" s="94"/>
      <c r="NQX84" s="94"/>
      <c r="NQY84" s="94"/>
      <c r="NQZ84" s="94"/>
      <c r="NRA84" s="94"/>
      <c r="NRB84" s="94"/>
      <c r="NRC84" s="94"/>
      <c r="NRD84" s="94"/>
      <c r="NRE84" s="94"/>
      <c r="NRF84" s="94"/>
      <c r="NRG84" s="94"/>
      <c r="NRH84" s="94"/>
      <c r="NRI84" s="94"/>
      <c r="NRJ84" s="94"/>
      <c r="NRK84" s="94"/>
      <c r="NRL84" s="94"/>
      <c r="NRM84" s="94"/>
      <c r="NRN84" s="94"/>
      <c r="NRO84" s="94"/>
      <c r="NRP84" s="94"/>
      <c r="NRQ84" s="94"/>
      <c r="NRR84" s="94"/>
      <c r="NRS84" s="94"/>
      <c r="NRT84" s="94"/>
      <c r="NRU84" s="94"/>
      <c r="NRV84" s="94"/>
      <c r="NRW84" s="94"/>
      <c r="NRX84" s="94"/>
      <c r="NRY84" s="94"/>
      <c r="NRZ84" s="94"/>
      <c r="NSA84" s="94"/>
      <c r="NSB84" s="94"/>
      <c r="NSC84" s="94"/>
      <c r="NSD84" s="94"/>
      <c r="NSE84" s="94"/>
      <c r="NSF84" s="94"/>
      <c r="NSG84" s="94"/>
      <c r="NSH84" s="94"/>
      <c r="NSI84" s="94"/>
      <c r="NSJ84" s="94"/>
      <c r="NSK84" s="94"/>
      <c r="NSL84" s="94"/>
      <c r="NSM84" s="94"/>
      <c r="NSN84" s="94"/>
      <c r="NSO84" s="94"/>
      <c r="NSP84" s="94"/>
      <c r="NSQ84" s="94"/>
      <c r="NSR84" s="94"/>
      <c r="NSS84" s="94"/>
      <c r="NST84" s="94"/>
      <c r="NSU84" s="94"/>
      <c r="NSV84" s="94"/>
      <c r="NSW84" s="94"/>
      <c r="NSX84" s="94"/>
      <c r="NSY84" s="94"/>
      <c r="NSZ84" s="94"/>
      <c r="NTA84" s="94"/>
      <c r="NTB84" s="94"/>
      <c r="NTC84" s="94"/>
      <c r="NTD84" s="94"/>
      <c r="NTE84" s="94"/>
      <c r="NTF84" s="94"/>
      <c r="NTG84" s="94"/>
      <c r="NTH84" s="94"/>
      <c r="NTI84" s="94"/>
      <c r="NTJ84" s="94"/>
      <c r="NTK84" s="94"/>
      <c r="NTL84" s="94"/>
      <c r="NTM84" s="94"/>
      <c r="NTN84" s="94"/>
      <c r="NTO84" s="94"/>
      <c r="NTP84" s="94"/>
      <c r="NTQ84" s="94"/>
      <c r="NTR84" s="94"/>
      <c r="NTS84" s="94"/>
      <c r="NTT84" s="94"/>
      <c r="NTU84" s="94"/>
      <c r="NTV84" s="94"/>
      <c r="NTW84" s="94"/>
      <c r="NTX84" s="94"/>
      <c r="NTY84" s="94"/>
      <c r="NTZ84" s="94"/>
      <c r="NUA84" s="94"/>
      <c r="NUB84" s="94"/>
      <c r="NUC84" s="94"/>
      <c r="NUD84" s="94"/>
      <c r="NUE84" s="94"/>
      <c r="NUF84" s="94"/>
      <c r="NUG84" s="94"/>
      <c r="NUH84" s="94"/>
      <c r="NUI84" s="94"/>
      <c r="NUJ84" s="94"/>
      <c r="NUK84" s="94"/>
      <c r="NUL84" s="94"/>
      <c r="NUM84" s="94"/>
      <c r="NUN84" s="94"/>
      <c r="NUO84" s="94"/>
      <c r="NUP84" s="94"/>
      <c r="NUQ84" s="94"/>
      <c r="NUR84" s="94"/>
      <c r="NUS84" s="94"/>
      <c r="NUT84" s="94"/>
      <c r="NUU84" s="94"/>
      <c r="NUV84" s="94"/>
      <c r="NUW84" s="94"/>
      <c r="NUX84" s="94"/>
      <c r="NUY84" s="94"/>
      <c r="NUZ84" s="94"/>
      <c r="NVA84" s="94"/>
      <c r="NVB84" s="94"/>
      <c r="NVC84" s="94"/>
      <c r="NVD84" s="94"/>
      <c r="NVE84" s="94"/>
      <c r="NVF84" s="94"/>
      <c r="NVG84" s="94"/>
      <c r="NVH84" s="94"/>
      <c r="NVI84" s="94"/>
      <c r="NVJ84" s="94"/>
      <c r="NVK84" s="94"/>
      <c r="NVL84" s="94"/>
      <c r="NVM84" s="94"/>
      <c r="NVN84" s="94"/>
      <c r="NVO84" s="94"/>
      <c r="NVP84" s="94"/>
      <c r="NVQ84" s="94"/>
      <c r="NVR84" s="94"/>
      <c r="NVS84" s="94"/>
      <c r="NVT84" s="94"/>
      <c r="NVU84" s="94"/>
      <c r="NVV84" s="94"/>
      <c r="NVW84" s="94"/>
      <c r="NVX84" s="94"/>
      <c r="NVY84" s="94"/>
      <c r="NVZ84" s="94"/>
      <c r="NWA84" s="94"/>
      <c r="NWB84" s="94"/>
      <c r="NWC84" s="94"/>
      <c r="NWD84" s="94"/>
      <c r="NWE84" s="94"/>
      <c r="NWF84" s="94"/>
      <c r="NWG84" s="94"/>
      <c r="NWH84" s="94"/>
      <c r="NWI84" s="94"/>
      <c r="NWJ84" s="94"/>
      <c r="NWK84" s="94"/>
      <c r="NWL84" s="94"/>
      <c r="NWM84" s="94"/>
      <c r="NWN84" s="94"/>
      <c r="NWO84" s="94"/>
      <c r="NWP84" s="94"/>
      <c r="NWQ84" s="94"/>
      <c r="NWR84" s="94"/>
      <c r="NWS84" s="94"/>
      <c r="NWT84" s="94"/>
      <c r="NWU84" s="94"/>
      <c r="NWV84" s="94"/>
      <c r="NWW84" s="94"/>
      <c r="NWX84" s="94"/>
      <c r="NWY84" s="94"/>
      <c r="NWZ84" s="94"/>
      <c r="NXA84" s="94"/>
      <c r="NXB84" s="94"/>
      <c r="NXC84" s="94"/>
      <c r="NXD84" s="94"/>
      <c r="NXE84" s="94"/>
      <c r="NXF84" s="94"/>
      <c r="NXG84" s="94"/>
      <c r="NXH84" s="94"/>
      <c r="NXI84" s="94"/>
      <c r="NXJ84" s="94"/>
      <c r="NXK84" s="94"/>
      <c r="NXL84" s="94"/>
      <c r="NXM84" s="94"/>
      <c r="NXN84" s="94"/>
      <c r="NXO84" s="94"/>
      <c r="NXP84" s="94"/>
      <c r="NXQ84" s="94"/>
      <c r="NXR84" s="94"/>
      <c r="NXS84" s="94"/>
      <c r="NXT84" s="94"/>
      <c r="NXU84" s="94"/>
      <c r="NXV84" s="94"/>
      <c r="NXW84" s="94"/>
      <c r="NXX84" s="94"/>
      <c r="NXY84" s="94"/>
      <c r="NXZ84" s="94"/>
      <c r="NYA84" s="94"/>
      <c r="NYB84" s="94"/>
      <c r="NYC84" s="94"/>
      <c r="NYD84" s="94"/>
      <c r="NYE84" s="94"/>
      <c r="NYF84" s="94"/>
      <c r="NYG84" s="94"/>
      <c r="NYH84" s="94"/>
      <c r="NYI84" s="94"/>
      <c r="NYJ84" s="94"/>
      <c r="NYK84" s="94"/>
      <c r="NYL84" s="94"/>
      <c r="NYM84" s="94"/>
      <c r="NYN84" s="94"/>
      <c r="NYO84" s="94"/>
      <c r="NYP84" s="94"/>
      <c r="NYQ84" s="94"/>
      <c r="NYR84" s="94"/>
      <c r="NYS84" s="94"/>
      <c r="NYT84" s="94"/>
      <c r="NYU84" s="94"/>
      <c r="NYV84" s="94"/>
      <c r="NYW84" s="94"/>
      <c r="NYX84" s="94"/>
      <c r="NYY84" s="94"/>
      <c r="NYZ84" s="94"/>
      <c r="NZA84" s="94"/>
      <c r="NZB84" s="94"/>
      <c r="NZC84" s="94"/>
      <c r="NZD84" s="94"/>
      <c r="NZE84" s="94"/>
      <c r="NZF84" s="94"/>
      <c r="NZG84" s="94"/>
      <c r="NZH84" s="94"/>
      <c r="NZI84" s="94"/>
      <c r="NZJ84" s="94"/>
      <c r="NZK84" s="94"/>
      <c r="NZL84" s="94"/>
      <c r="NZM84" s="94"/>
      <c r="NZN84" s="94"/>
      <c r="NZO84" s="94"/>
      <c r="NZP84" s="94"/>
      <c r="NZQ84" s="94"/>
      <c r="NZR84" s="94"/>
      <c r="NZS84" s="94"/>
      <c r="NZT84" s="94"/>
      <c r="NZU84" s="94"/>
      <c r="NZV84" s="94"/>
      <c r="NZW84" s="94"/>
      <c r="NZX84" s="94"/>
      <c r="NZY84" s="94"/>
      <c r="NZZ84" s="94"/>
      <c r="OAA84" s="94"/>
      <c r="OAB84" s="94"/>
      <c r="OAC84" s="94"/>
      <c r="OAD84" s="94"/>
      <c r="OAE84" s="94"/>
      <c r="OAF84" s="94"/>
      <c r="OAG84" s="94"/>
      <c r="OAH84" s="94"/>
      <c r="OAI84" s="94"/>
      <c r="OAJ84" s="94"/>
      <c r="OAK84" s="94"/>
      <c r="OAL84" s="94"/>
      <c r="OAM84" s="94"/>
      <c r="OAN84" s="94"/>
      <c r="OAO84" s="94"/>
      <c r="OAP84" s="94"/>
      <c r="OAQ84" s="94"/>
      <c r="OAR84" s="94"/>
      <c r="OAS84" s="94"/>
      <c r="OAT84" s="94"/>
      <c r="OAU84" s="94"/>
      <c r="OAV84" s="94"/>
      <c r="OAW84" s="94"/>
      <c r="OAX84" s="94"/>
      <c r="OAY84" s="94"/>
      <c r="OAZ84" s="94"/>
      <c r="OBA84" s="94"/>
      <c r="OBB84" s="94"/>
      <c r="OBC84" s="94"/>
      <c r="OBD84" s="94"/>
      <c r="OBE84" s="94"/>
      <c r="OBF84" s="94"/>
      <c r="OBG84" s="94"/>
      <c r="OBH84" s="94"/>
      <c r="OBI84" s="94"/>
      <c r="OBJ84" s="94"/>
      <c r="OBK84" s="94"/>
      <c r="OBL84" s="94"/>
      <c r="OBM84" s="94"/>
      <c r="OBN84" s="94"/>
      <c r="OBO84" s="94"/>
      <c r="OBP84" s="94"/>
      <c r="OBQ84" s="94"/>
      <c r="OBR84" s="94"/>
      <c r="OBS84" s="94"/>
      <c r="OBT84" s="94"/>
      <c r="OBU84" s="94"/>
      <c r="OBV84" s="94"/>
      <c r="OBW84" s="94"/>
      <c r="OBX84" s="94"/>
      <c r="OBY84" s="94"/>
      <c r="OBZ84" s="94"/>
      <c r="OCA84" s="94"/>
      <c r="OCB84" s="94"/>
      <c r="OCC84" s="94"/>
      <c r="OCD84" s="94"/>
      <c r="OCE84" s="94"/>
      <c r="OCF84" s="94"/>
      <c r="OCG84" s="94"/>
      <c r="OCH84" s="94"/>
      <c r="OCI84" s="94"/>
      <c r="OCJ84" s="94"/>
      <c r="OCK84" s="94"/>
      <c r="OCL84" s="94"/>
      <c r="OCM84" s="94"/>
      <c r="OCN84" s="94"/>
      <c r="OCO84" s="94"/>
      <c r="OCP84" s="94"/>
      <c r="OCQ84" s="94"/>
      <c r="OCR84" s="94"/>
      <c r="OCS84" s="94"/>
      <c r="OCT84" s="94"/>
      <c r="OCU84" s="94"/>
      <c r="OCV84" s="94"/>
      <c r="OCW84" s="94"/>
      <c r="OCX84" s="94"/>
      <c r="OCY84" s="94"/>
      <c r="OCZ84" s="94"/>
      <c r="ODA84" s="94"/>
      <c r="ODB84" s="94"/>
      <c r="ODC84" s="94"/>
      <c r="ODD84" s="94"/>
      <c r="ODE84" s="94"/>
      <c r="ODF84" s="94"/>
      <c r="ODG84" s="94"/>
      <c r="ODH84" s="94"/>
      <c r="ODI84" s="94"/>
      <c r="ODJ84" s="94"/>
      <c r="ODK84" s="94"/>
      <c r="ODL84" s="94"/>
      <c r="ODM84" s="94"/>
      <c r="ODN84" s="94"/>
      <c r="ODO84" s="94"/>
      <c r="ODP84" s="94"/>
      <c r="ODQ84" s="94"/>
      <c r="ODR84" s="94"/>
      <c r="ODS84" s="94"/>
      <c r="ODT84" s="94"/>
      <c r="ODU84" s="94"/>
      <c r="ODV84" s="94"/>
      <c r="ODW84" s="94"/>
      <c r="ODX84" s="94"/>
      <c r="ODY84" s="94"/>
      <c r="ODZ84" s="94"/>
      <c r="OEA84" s="94"/>
      <c r="OEB84" s="94"/>
      <c r="OEC84" s="94"/>
      <c r="OED84" s="94"/>
      <c r="OEE84" s="94"/>
      <c r="OEF84" s="94"/>
      <c r="OEG84" s="94"/>
      <c r="OEH84" s="94"/>
      <c r="OEI84" s="94"/>
      <c r="OEJ84" s="94"/>
      <c r="OEK84" s="94"/>
      <c r="OEL84" s="94"/>
      <c r="OEM84" s="94"/>
      <c r="OEN84" s="94"/>
      <c r="OEO84" s="94"/>
      <c r="OEP84" s="94"/>
      <c r="OEQ84" s="94"/>
      <c r="OER84" s="94"/>
      <c r="OES84" s="94"/>
      <c r="OET84" s="94"/>
      <c r="OEU84" s="94"/>
      <c r="OEV84" s="94"/>
      <c r="OEW84" s="94"/>
      <c r="OEX84" s="94"/>
      <c r="OEY84" s="94"/>
      <c r="OEZ84" s="94"/>
      <c r="OFA84" s="94"/>
      <c r="OFB84" s="94"/>
      <c r="OFC84" s="94"/>
      <c r="OFD84" s="94"/>
      <c r="OFE84" s="94"/>
      <c r="OFF84" s="94"/>
      <c r="OFG84" s="94"/>
      <c r="OFH84" s="94"/>
      <c r="OFI84" s="94"/>
      <c r="OFJ84" s="94"/>
      <c r="OFK84" s="94"/>
      <c r="OFL84" s="94"/>
      <c r="OFM84" s="94"/>
      <c r="OFN84" s="94"/>
      <c r="OFO84" s="94"/>
      <c r="OFP84" s="94"/>
      <c r="OFQ84" s="94"/>
      <c r="OFR84" s="94"/>
      <c r="OFS84" s="94"/>
      <c r="OFT84" s="94"/>
      <c r="OFU84" s="94"/>
      <c r="OFV84" s="94"/>
      <c r="OFW84" s="94"/>
      <c r="OFX84" s="94"/>
      <c r="OFY84" s="94"/>
      <c r="OFZ84" s="94"/>
      <c r="OGA84" s="94"/>
      <c r="OGB84" s="94"/>
      <c r="OGC84" s="94"/>
      <c r="OGD84" s="94"/>
      <c r="OGE84" s="94"/>
      <c r="OGF84" s="94"/>
      <c r="OGG84" s="94"/>
      <c r="OGH84" s="94"/>
      <c r="OGI84" s="94"/>
      <c r="OGJ84" s="94"/>
      <c r="OGK84" s="94"/>
      <c r="OGL84" s="94"/>
      <c r="OGM84" s="94"/>
      <c r="OGN84" s="94"/>
      <c r="OGO84" s="94"/>
      <c r="OGP84" s="94"/>
      <c r="OGQ84" s="94"/>
      <c r="OGR84" s="94"/>
      <c r="OGS84" s="94"/>
      <c r="OGT84" s="94"/>
      <c r="OGU84" s="94"/>
      <c r="OGV84" s="94"/>
      <c r="OGW84" s="94"/>
      <c r="OGX84" s="94"/>
      <c r="OGY84" s="94"/>
      <c r="OGZ84" s="94"/>
      <c r="OHA84" s="94"/>
      <c r="OHB84" s="94"/>
      <c r="OHC84" s="94"/>
      <c r="OHD84" s="94"/>
      <c r="OHE84" s="94"/>
      <c r="OHF84" s="94"/>
      <c r="OHG84" s="94"/>
      <c r="OHH84" s="94"/>
      <c r="OHI84" s="94"/>
      <c r="OHJ84" s="94"/>
      <c r="OHK84" s="94"/>
      <c r="OHL84" s="94"/>
      <c r="OHM84" s="94"/>
      <c r="OHN84" s="94"/>
      <c r="OHO84" s="94"/>
      <c r="OHP84" s="94"/>
      <c r="OHQ84" s="94"/>
      <c r="OHR84" s="94"/>
      <c r="OHS84" s="94"/>
      <c r="OHT84" s="94"/>
      <c r="OHU84" s="94"/>
      <c r="OHV84" s="94"/>
      <c r="OHW84" s="94"/>
      <c r="OHX84" s="94"/>
      <c r="OHY84" s="94"/>
      <c r="OHZ84" s="94"/>
      <c r="OIA84" s="94"/>
      <c r="OIB84" s="94"/>
      <c r="OIC84" s="94"/>
      <c r="OID84" s="94"/>
      <c r="OIE84" s="94"/>
      <c r="OIF84" s="94"/>
      <c r="OIG84" s="94"/>
      <c r="OIH84" s="94"/>
      <c r="OII84" s="94"/>
      <c r="OIJ84" s="94"/>
      <c r="OIK84" s="94"/>
      <c r="OIL84" s="94"/>
      <c r="OIM84" s="94"/>
      <c r="OIN84" s="94"/>
      <c r="OIO84" s="94"/>
      <c r="OIP84" s="94"/>
      <c r="OIQ84" s="94"/>
      <c r="OIR84" s="94"/>
      <c r="OIS84" s="94"/>
      <c r="OIT84" s="94"/>
      <c r="OIU84" s="94"/>
      <c r="OIV84" s="94"/>
      <c r="OIW84" s="94"/>
      <c r="OIX84" s="94"/>
      <c r="OIY84" s="94"/>
      <c r="OIZ84" s="94"/>
      <c r="OJA84" s="94"/>
      <c r="OJB84" s="94"/>
      <c r="OJC84" s="94"/>
      <c r="OJD84" s="94"/>
      <c r="OJE84" s="94"/>
      <c r="OJF84" s="94"/>
      <c r="OJG84" s="94"/>
      <c r="OJH84" s="94"/>
      <c r="OJI84" s="94"/>
      <c r="OJJ84" s="94"/>
      <c r="OJK84" s="94"/>
      <c r="OJL84" s="94"/>
      <c r="OJM84" s="94"/>
      <c r="OJN84" s="94"/>
      <c r="OJO84" s="94"/>
      <c r="OJP84" s="94"/>
      <c r="OJQ84" s="94"/>
      <c r="OJR84" s="94"/>
      <c r="OJS84" s="94"/>
      <c r="OJT84" s="94"/>
      <c r="OJU84" s="94"/>
      <c r="OJV84" s="94"/>
      <c r="OJW84" s="94"/>
      <c r="OJX84" s="94"/>
      <c r="OJY84" s="94"/>
      <c r="OJZ84" s="94"/>
      <c r="OKA84" s="94"/>
      <c r="OKB84" s="94"/>
      <c r="OKC84" s="94"/>
      <c r="OKD84" s="94"/>
      <c r="OKE84" s="94"/>
      <c r="OKF84" s="94"/>
      <c r="OKG84" s="94"/>
      <c r="OKH84" s="94"/>
      <c r="OKI84" s="94"/>
      <c r="OKJ84" s="94"/>
      <c r="OKK84" s="94"/>
      <c r="OKL84" s="94"/>
      <c r="OKM84" s="94"/>
      <c r="OKN84" s="94"/>
      <c r="OKO84" s="94"/>
      <c r="OKP84" s="94"/>
      <c r="OKQ84" s="94"/>
      <c r="OKR84" s="94"/>
      <c r="OKS84" s="94"/>
      <c r="OKT84" s="94"/>
      <c r="OKU84" s="94"/>
      <c r="OKV84" s="94"/>
      <c r="OKW84" s="94"/>
      <c r="OKX84" s="94"/>
      <c r="OKY84" s="94"/>
      <c r="OKZ84" s="94"/>
      <c r="OLA84" s="94"/>
      <c r="OLB84" s="94"/>
      <c r="OLC84" s="94"/>
      <c r="OLD84" s="94"/>
      <c r="OLE84" s="94"/>
      <c r="OLF84" s="94"/>
      <c r="OLG84" s="94"/>
      <c r="OLH84" s="94"/>
      <c r="OLI84" s="94"/>
      <c r="OLJ84" s="94"/>
      <c r="OLK84" s="94"/>
      <c r="OLL84" s="94"/>
      <c r="OLM84" s="94"/>
      <c r="OLN84" s="94"/>
      <c r="OLO84" s="94"/>
      <c r="OLP84" s="94"/>
      <c r="OLQ84" s="94"/>
      <c r="OLR84" s="94"/>
      <c r="OLS84" s="94"/>
      <c r="OLT84" s="94"/>
      <c r="OLU84" s="94"/>
      <c r="OLV84" s="94"/>
      <c r="OLW84" s="94"/>
      <c r="OLX84" s="94"/>
      <c r="OLY84" s="94"/>
      <c r="OLZ84" s="94"/>
      <c r="OMA84" s="94"/>
      <c r="OMB84" s="94"/>
      <c r="OMC84" s="94"/>
      <c r="OMD84" s="94"/>
      <c r="OME84" s="94"/>
      <c r="OMF84" s="94"/>
      <c r="OMG84" s="94"/>
      <c r="OMH84" s="94"/>
      <c r="OMI84" s="94"/>
      <c r="OMJ84" s="94"/>
      <c r="OMK84" s="94"/>
      <c r="OML84" s="94"/>
      <c r="OMM84" s="94"/>
      <c r="OMN84" s="94"/>
      <c r="OMO84" s="94"/>
      <c r="OMP84" s="94"/>
      <c r="OMQ84" s="94"/>
      <c r="OMR84" s="94"/>
      <c r="OMS84" s="94"/>
      <c r="OMT84" s="94"/>
      <c r="OMU84" s="94"/>
      <c r="OMV84" s="94"/>
      <c r="OMW84" s="94"/>
      <c r="OMX84" s="94"/>
      <c r="OMY84" s="94"/>
      <c r="OMZ84" s="94"/>
      <c r="ONA84" s="94"/>
      <c r="ONB84" s="94"/>
      <c r="ONC84" s="94"/>
      <c r="OND84" s="94"/>
      <c r="ONE84" s="94"/>
      <c r="ONF84" s="94"/>
      <c r="ONG84" s="94"/>
      <c r="ONH84" s="94"/>
      <c r="ONI84" s="94"/>
      <c r="ONJ84" s="94"/>
      <c r="ONK84" s="94"/>
      <c r="ONL84" s="94"/>
      <c r="ONM84" s="94"/>
      <c r="ONN84" s="94"/>
      <c r="ONO84" s="94"/>
      <c r="ONP84" s="94"/>
      <c r="ONQ84" s="94"/>
      <c r="ONR84" s="94"/>
      <c r="ONS84" s="94"/>
      <c r="ONT84" s="94"/>
      <c r="ONU84" s="94"/>
      <c r="ONV84" s="94"/>
      <c r="ONW84" s="94"/>
      <c r="ONX84" s="94"/>
      <c r="ONY84" s="94"/>
      <c r="ONZ84" s="94"/>
      <c r="OOA84" s="94"/>
      <c r="OOB84" s="94"/>
      <c r="OOC84" s="94"/>
      <c r="OOD84" s="94"/>
      <c r="OOE84" s="94"/>
      <c r="OOF84" s="94"/>
      <c r="OOG84" s="94"/>
      <c r="OOH84" s="94"/>
      <c r="OOI84" s="94"/>
      <c r="OOJ84" s="94"/>
      <c r="OOK84" s="94"/>
      <c r="OOL84" s="94"/>
      <c r="OOM84" s="94"/>
      <c r="OON84" s="94"/>
      <c r="OOO84" s="94"/>
      <c r="OOP84" s="94"/>
      <c r="OOQ84" s="94"/>
      <c r="OOR84" s="94"/>
      <c r="OOS84" s="94"/>
      <c r="OOT84" s="94"/>
      <c r="OOU84" s="94"/>
      <c r="OOV84" s="94"/>
      <c r="OOW84" s="94"/>
      <c r="OOX84" s="94"/>
      <c r="OOY84" s="94"/>
      <c r="OOZ84" s="94"/>
      <c r="OPA84" s="94"/>
      <c r="OPB84" s="94"/>
      <c r="OPC84" s="94"/>
      <c r="OPD84" s="94"/>
      <c r="OPE84" s="94"/>
      <c r="OPF84" s="94"/>
      <c r="OPG84" s="94"/>
      <c r="OPH84" s="94"/>
      <c r="OPI84" s="94"/>
      <c r="OPJ84" s="94"/>
      <c r="OPK84" s="94"/>
      <c r="OPL84" s="94"/>
      <c r="OPM84" s="94"/>
      <c r="OPN84" s="94"/>
      <c r="OPO84" s="94"/>
      <c r="OPP84" s="94"/>
      <c r="OPQ84" s="94"/>
      <c r="OPR84" s="94"/>
      <c r="OPS84" s="94"/>
      <c r="OPT84" s="94"/>
      <c r="OPU84" s="94"/>
      <c r="OPV84" s="94"/>
      <c r="OPW84" s="94"/>
      <c r="OPX84" s="94"/>
      <c r="OPY84" s="94"/>
      <c r="OPZ84" s="94"/>
      <c r="OQA84" s="94"/>
      <c r="OQB84" s="94"/>
      <c r="OQC84" s="94"/>
      <c r="OQD84" s="94"/>
      <c r="OQE84" s="94"/>
      <c r="OQF84" s="94"/>
      <c r="OQG84" s="94"/>
      <c r="OQH84" s="94"/>
      <c r="OQI84" s="94"/>
      <c r="OQJ84" s="94"/>
      <c r="OQK84" s="94"/>
      <c r="OQL84" s="94"/>
      <c r="OQM84" s="94"/>
      <c r="OQN84" s="94"/>
      <c r="OQO84" s="94"/>
      <c r="OQP84" s="94"/>
      <c r="OQQ84" s="94"/>
      <c r="OQR84" s="94"/>
      <c r="OQS84" s="94"/>
      <c r="OQT84" s="94"/>
      <c r="OQU84" s="94"/>
      <c r="OQV84" s="94"/>
      <c r="OQW84" s="94"/>
      <c r="OQX84" s="94"/>
      <c r="OQY84" s="94"/>
      <c r="OQZ84" s="94"/>
      <c r="ORA84" s="94"/>
      <c r="ORB84" s="94"/>
      <c r="ORC84" s="94"/>
      <c r="ORD84" s="94"/>
      <c r="ORE84" s="94"/>
      <c r="ORF84" s="94"/>
      <c r="ORG84" s="94"/>
      <c r="ORH84" s="94"/>
      <c r="ORI84" s="94"/>
      <c r="ORJ84" s="94"/>
      <c r="ORK84" s="94"/>
      <c r="ORL84" s="94"/>
      <c r="ORM84" s="94"/>
      <c r="ORN84" s="94"/>
      <c r="ORO84" s="94"/>
      <c r="ORP84" s="94"/>
      <c r="ORQ84" s="94"/>
      <c r="ORR84" s="94"/>
      <c r="ORS84" s="94"/>
      <c r="ORT84" s="94"/>
      <c r="ORU84" s="94"/>
      <c r="ORV84" s="94"/>
      <c r="ORW84" s="94"/>
      <c r="ORX84" s="94"/>
      <c r="ORY84" s="94"/>
      <c r="ORZ84" s="94"/>
      <c r="OSA84" s="94"/>
      <c r="OSB84" s="94"/>
      <c r="OSC84" s="94"/>
      <c r="OSD84" s="94"/>
      <c r="OSE84" s="94"/>
      <c r="OSF84" s="94"/>
      <c r="OSG84" s="94"/>
      <c r="OSH84" s="94"/>
      <c r="OSI84" s="94"/>
      <c r="OSJ84" s="94"/>
      <c r="OSK84" s="94"/>
      <c r="OSL84" s="94"/>
      <c r="OSM84" s="94"/>
      <c r="OSN84" s="94"/>
      <c r="OSO84" s="94"/>
      <c r="OSP84" s="94"/>
      <c r="OSQ84" s="94"/>
      <c r="OSR84" s="94"/>
      <c r="OSS84" s="94"/>
      <c r="OST84" s="94"/>
      <c r="OSU84" s="94"/>
      <c r="OSV84" s="94"/>
      <c r="OSW84" s="94"/>
      <c r="OSX84" s="94"/>
      <c r="OSY84" s="94"/>
      <c r="OSZ84" s="94"/>
      <c r="OTA84" s="94"/>
      <c r="OTB84" s="94"/>
      <c r="OTC84" s="94"/>
      <c r="OTD84" s="94"/>
      <c r="OTE84" s="94"/>
      <c r="OTF84" s="94"/>
      <c r="OTG84" s="94"/>
      <c r="OTH84" s="94"/>
      <c r="OTI84" s="94"/>
      <c r="OTJ84" s="94"/>
      <c r="OTK84" s="94"/>
      <c r="OTL84" s="94"/>
      <c r="OTM84" s="94"/>
      <c r="OTN84" s="94"/>
      <c r="OTO84" s="94"/>
      <c r="OTP84" s="94"/>
      <c r="OTQ84" s="94"/>
      <c r="OTR84" s="94"/>
      <c r="OTS84" s="94"/>
      <c r="OTT84" s="94"/>
      <c r="OTU84" s="94"/>
      <c r="OTV84" s="94"/>
      <c r="OTW84" s="94"/>
      <c r="OTX84" s="94"/>
      <c r="OTY84" s="94"/>
      <c r="OTZ84" s="94"/>
      <c r="OUA84" s="94"/>
      <c r="OUB84" s="94"/>
      <c r="OUC84" s="94"/>
      <c r="OUD84" s="94"/>
      <c r="OUE84" s="94"/>
      <c r="OUF84" s="94"/>
      <c r="OUG84" s="94"/>
      <c r="OUH84" s="94"/>
      <c r="OUI84" s="94"/>
      <c r="OUJ84" s="94"/>
      <c r="OUK84" s="94"/>
      <c r="OUL84" s="94"/>
      <c r="OUM84" s="94"/>
      <c r="OUN84" s="94"/>
      <c r="OUO84" s="94"/>
      <c r="OUP84" s="94"/>
      <c r="OUQ84" s="94"/>
      <c r="OUR84" s="94"/>
      <c r="OUS84" s="94"/>
      <c r="OUT84" s="94"/>
      <c r="OUU84" s="94"/>
      <c r="OUV84" s="94"/>
      <c r="OUW84" s="94"/>
      <c r="OUX84" s="94"/>
      <c r="OUY84" s="94"/>
      <c r="OUZ84" s="94"/>
      <c r="OVA84" s="94"/>
      <c r="OVB84" s="94"/>
      <c r="OVC84" s="94"/>
      <c r="OVD84" s="94"/>
      <c r="OVE84" s="94"/>
      <c r="OVF84" s="94"/>
      <c r="OVG84" s="94"/>
      <c r="OVH84" s="94"/>
      <c r="OVI84" s="94"/>
      <c r="OVJ84" s="94"/>
      <c r="OVK84" s="94"/>
      <c r="OVL84" s="94"/>
      <c r="OVM84" s="94"/>
      <c r="OVN84" s="94"/>
      <c r="OVO84" s="94"/>
      <c r="OVP84" s="94"/>
      <c r="OVQ84" s="94"/>
      <c r="OVR84" s="94"/>
      <c r="OVS84" s="94"/>
      <c r="OVT84" s="94"/>
      <c r="OVU84" s="94"/>
      <c r="OVV84" s="94"/>
      <c r="OVW84" s="94"/>
      <c r="OVX84" s="94"/>
      <c r="OVY84" s="94"/>
      <c r="OVZ84" s="94"/>
      <c r="OWA84" s="94"/>
      <c r="OWB84" s="94"/>
      <c r="OWC84" s="94"/>
      <c r="OWD84" s="94"/>
      <c r="OWE84" s="94"/>
      <c r="OWF84" s="94"/>
      <c r="OWG84" s="94"/>
      <c r="OWH84" s="94"/>
      <c r="OWI84" s="94"/>
      <c r="OWJ84" s="94"/>
      <c r="OWK84" s="94"/>
      <c r="OWL84" s="94"/>
      <c r="OWM84" s="94"/>
      <c r="OWN84" s="94"/>
      <c r="OWO84" s="94"/>
      <c r="OWP84" s="94"/>
      <c r="OWQ84" s="94"/>
      <c r="OWR84" s="94"/>
      <c r="OWS84" s="94"/>
      <c r="OWT84" s="94"/>
      <c r="OWU84" s="94"/>
      <c r="OWV84" s="94"/>
      <c r="OWW84" s="94"/>
      <c r="OWX84" s="94"/>
      <c r="OWY84" s="94"/>
      <c r="OWZ84" s="94"/>
      <c r="OXA84" s="94"/>
      <c r="OXB84" s="94"/>
      <c r="OXC84" s="94"/>
      <c r="OXD84" s="94"/>
      <c r="OXE84" s="94"/>
      <c r="OXF84" s="94"/>
      <c r="OXG84" s="94"/>
      <c r="OXH84" s="94"/>
      <c r="OXI84" s="94"/>
      <c r="OXJ84" s="94"/>
      <c r="OXK84" s="94"/>
      <c r="OXL84" s="94"/>
      <c r="OXM84" s="94"/>
      <c r="OXN84" s="94"/>
      <c r="OXO84" s="94"/>
      <c r="OXP84" s="94"/>
      <c r="OXQ84" s="94"/>
      <c r="OXR84" s="94"/>
      <c r="OXS84" s="94"/>
      <c r="OXT84" s="94"/>
      <c r="OXU84" s="94"/>
      <c r="OXV84" s="94"/>
      <c r="OXW84" s="94"/>
      <c r="OXX84" s="94"/>
      <c r="OXY84" s="94"/>
      <c r="OXZ84" s="94"/>
      <c r="OYA84" s="94"/>
      <c r="OYB84" s="94"/>
      <c r="OYC84" s="94"/>
      <c r="OYD84" s="94"/>
      <c r="OYE84" s="94"/>
      <c r="OYF84" s="94"/>
      <c r="OYG84" s="94"/>
      <c r="OYH84" s="94"/>
      <c r="OYI84" s="94"/>
      <c r="OYJ84" s="94"/>
      <c r="OYK84" s="94"/>
      <c r="OYL84" s="94"/>
      <c r="OYM84" s="94"/>
      <c r="OYN84" s="94"/>
      <c r="OYO84" s="94"/>
      <c r="OYP84" s="94"/>
      <c r="OYQ84" s="94"/>
      <c r="OYR84" s="94"/>
      <c r="OYS84" s="94"/>
      <c r="OYT84" s="94"/>
      <c r="OYU84" s="94"/>
      <c r="OYV84" s="94"/>
      <c r="OYW84" s="94"/>
      <c r="OYX84" s="94"/>
      <c r="OYY84" s="94"/>
      <c r="OYZ84" s="94"/>
      <c r="OZA84" s="94"/>
      <c r="OZB84" s="94"/>
      <c r="OZC84" s="94"/>
      <c r="OZD84" s="94"/>
      <c r="OZE84" s="94"/>
      <c r="OZF84" s="94"/>
      <c r="OZG84" s="94"/>
      <c r="OZH84" s="94"/>
      <c r="OZI84" s="94"/>
      <c r="OZJ84" s="94"/>
      <c r="OZK84" s="94"/>
      <c r="OZL84" s="94"/>
      <c r="OZM84" s="94"/>
      <c r="OZN84" s="94"/>
      <c r="OZO84" s="94"/>
      <c r="OZP84" s="94"/>
      <c r="OZQ84" s="94"/>
      <c r="OZR84" s="94"/>
      <c r="OZS84" s="94"/>
      <c r="OZT84" s="94"/>
      <c r="OZU84" s="94"/>
      <c r="OZV84" s="94"/>
      <c r="OZW84" s="94"/>
      <c r="OZX84" s="94"/>
      <c r="OZY84" s="94"/>
      <c r="OZZ84" s="94"/>
      <c r="PAA84" s="94"/>
      <c r="PAB84" s="94"/>
      <c r="PAC84" s="94"/>
      <c r="PAD84" s="94"/>
      <c r="PAE84" s="94"/>
      <c r="PAF84" s="94"/>
      <c r="PAG84" s="94"/>
      <c r="PAH84" s="94"/>
      <c r="PAI84" s="94"/>
      <c r="PAJ84" s="94"/>
      <c r="PAK84" s="94"/>
      <c r="PAL84" s="94"/>
      <c r="PAM84" s="94"/>
      <c r="PAN84" s="94"/>
      <c r="PAO84" s="94"/>
      <c r="PAP84" s="94"/>
      <c r="PAQ84" s="94"/>
      <c r="PAR84" s="94"/>
      <c r="PAS84" s="94"/>
      <c r="PAT84" s="94"/>
      <c r="PAU84" s="94"/>
      <c r="PAV84" s="94"/>
      <c r="PAW84" s="94"/>
      <c r="PAX84" s="94"/>
      <c r="PAY84" s="94"/>
      <c r="PAZ84" s="94"/>
      <c r="PBA84" s="94"/>
      <c r="PBB84" s="94"/>
      <c r="PBC84" s="94"/>
      <c r="PBD84" s="94"/>
      <c r="PBE84" s="94"/>
      <c r="PBF84" s="94"/>
      <c r="PBG84" s="94"/>
      <c r="PBH84" s="94"/>
      <c r="PBI84" s="94"/>
      <c r="PBJ84" s="94"/>
      <c r="PBK84" s="94"/>
      <c r="PBL84" s="94"/>
      <c r="PBM84" s="94"/>
      <c r="PBN84" s="94"/>
      <c r="PBO84" s="94"/>
      <c r="PBP84" s="94"/>
      <c r="PBQ84" s="94"/>
      <c r="PBR84" s="94"/>
      <c r="PBS84" s="94"/>
      <c r="PBT84" s="94"/>
      <c r="PBU84" s="94"/>
      <c r="PBV84" s="94"/>
      <c r="PBW84" s="94"/>
      <c r="PBX84" s="94"/>
      <c r="PBY84" s="94"/>
      <c r="PBZ84" s="94"/>
      <c r="PCA84" s="94"/>
      <c r="PCB84" s="94"/>
      <c r="PCC84" s="94"/>
      <c r="PCD84" s="94"/>
      <c r="PCE84" s="94"/>
      <c r="PCF84" s="94"/>
      <c r="PCG84" s="94"/>
      <c r="PCH84" s="94"/>
      <c r="PCI84" s="94"/>
      <c r="PCJ84" s="94"/>
      <c r="PCK84" s="94"/>
      <c r="PCL84" s="94"/>
      <c r="PCM84" s="94"/>
      <c r="PCN84" s="94"/>
      <c r="PCO84" s="94"/>
      <c r="PCP84" s="94"/>
      <c r="PCQ84" s="94"/>
      <c r="PCR84" s="94"/>
      <c r="PCS84" s="94"/>
      <c r="PCT84" s="94"/>
      <c r="PCU84" s="94"/>
      <c r="PCV84" s="94"/>
      <c r="PCW84" s="94"/>
      <c r="PCX84" s="94"/>
      <c r="PCY84" s="94"/>
      <c r="PCZ84" s="94"/>
      <c r="PDA84" s="94"/>
      <c r="PDB84" s="94"/>
      <c r="PDC84" s="94"/>
      <c r="PDD84" s="94"/>
      <c r="PDE84" s="94"/>
      <c r="PDF84" s="94"/>
      <c r="PDG84" s="94"/>
      <c r="PDH84" s="94"/>
      <c r="PDI84" s="94"/>
      <c r="PDJ84" s="94"/>
      <c r="PDK84" s="94"/>
      <c r="PDL84" s="94"/>
      <c r="PDM84" s="94"/>
      <c r="PDN84" s="94"/>
      <c r="PDO84" s="94"/>
      <c r="PDP84" s="94"/>
      <c r="PDQ84" s="94"/>
      <c r="PDR84" s="94"/>
      <c r="PDS84" s="94"/>
      <c r="PDT84" s="94"/>
      <c r="PDU84" s="94"/>
      <c r="PDV84" s="94"/>
      <c r="PDW84" s="94"/>
      <c r="PDX84" s="94"/>
      <c r="PDY84" s="94"/>
      <c r="PDZ84" s="94"/>
      <c r="PEA84" s="94"/>
      <c r="PEB84" s="94"/>
      <c r="PEC84" s="94"/>
      <c r="PED84" s="94"/>
      <c r="PEE84" s="94"/>
      <c r="PEF84" s="94"/>
      <c r="PEG84" s="94"/>
      <c r="PEH84" s="94"/>
      <c r="PEI84" s="94"/>
      <c r="PEJ84" s="94"/>
      <c r="PEK84" s="94"/>
      <c r="PEL84" s="94"/>
      <c r="PEM84" s="94"/>
      <c r="PEN84" s="94"/>
      <c r="PEO84" s="94"/>
      <c r="PEP84" s="94"/>
      <c r="PEQ84" s="94"/>
      <c r="PER84" s="94"/>
      <c r="PES84" s="94"/>
      <c r="PET84" s="94"/>
      <c r="PEU84" s="94"/>
      <c r="PEV84" s="94"/>
      <c r="PEW84" s="94"/>
      <c r="PEX84" s="94"/>
      <c r="PEY84" s="94"/>
      <c r="PEZ84" s="94"/>
      <c r="PFA84" s="94"/>
      <c r="PFB84" s="94"/>
      <c r="PFC84" s="94"/>
      <c r="PFD84" s="94"/>
      <c r="PFE84" s="94"/>
      <c r="PFF84" s="94"/>
      <c r="PFG84" s="94"/>
      <c r="PFH84" s="94"/>
      <c r="PFI84" s="94"/>
      <c r="PFJ84" s="94"/>
      <c r="PFK84" s="94"/>
      <c r="PFL84" s="94"/>
      <c r="PFM84" s="94"/>
      <c r="PFN84" s="94"/>
      <c r="PFO84" s="94"/>
      <c r="PFP84" s="94"/>
      <c r="PFQ84" s="94"/>
      <c r="PFR84" s="94"/>
      <c r="PFS84" s="94"/>
      <c r="PFT84" s="94"/>
      <c r="PFU84" s="94"/>
      <c r="PFV84" s="94"/>
      <c r="PFW84" s="94"/>
      <c r="PFX84" s="94"/>
      <c r="PFY84" s="94"/>
      <c r="PFZ84" s="94"/>
      <c r="PGA84" s="94"/>
      <c r="PGB84" s="94"/>
      <c r="PGC84" s="94"/>
      <c r="PGD84" s="94"/>
      <c r="PGE84" s="94"/>
      <c r="PGF84" s="94"/>
      <c r="PGG84" s="94"/>
      <c r="PGH84" s="94"/>
      <c r="PGI84" s="94"/>
      <c r="PGJ84" s="94"/>
      <c r="PGK84" s="94"/>
      <c r="PGL84" s="94"/>
      <c r="PGM84" s="94"/>
      <c r="PGN84" s="94"/>
      <c r="PGO84" s="94"/>
      <c r="PGP84" s="94"/>
      <c r="PGQ84" s="94"/>
      <c r="PGR84" s="94"/>
      <c r="PGS84" s="94"/>
      <c r="PGT84" s="94"/>
      <c r="PGU84" s="94"/>
      <c r="PGV84" s="94"/>
      <c r="PGW84" s="94"/>
      <c r="PGX84" s="94"/>
      <c r="PGY84" s="94"/>
      <c r="PGZ84" s="94"/>
      <c r="PHA84" s="94"/>
      <c r="PHB84" s="94"/>
      <c r="PHC84" s="94"/>
      <c r="PHD84" s="94"/>
      <c r="PHE84" s="94"/>
      <c r="PHF84" s="94"/>
      <c r="PHG84" s="94"/>
      <c r="PHH84" s="94"/>
      <c r="PHI84" s="94"/>
      <c r="PHJ84" s="94"/>
      <c r="PHK84" s="94"/>
      <c r="PHL84" s="94"/>
      <c r="PHM84" s="94"/>
      <c r="PHN84" s="94"/>
      <c r="PHO84" s="94"/>
      <c r="PHP84" s="94"/>
      <c r="PHQ84" s="94"/>
      <c r="PHR84" s="94"/>
      <c r="PHS84" s="94"/>
      <c r="PHT84" s="94"/>
      <c r="PHU84" s="94"/>
      <c r="PHV84" s="94"/>
      <c r="PHW84" s="94"/>
      <c r="PHX84" s="94"/>
      <c r="PHY84" s="94"/>
      <c r="PHZ84" s="94"/>
      <c r="PIA84" s="94"/>
      <c r="PIB84" s="94"/>
      <c r="PIC84" s="94"/>
      <c r="PID84" s="94"/>
      <c r="PIE84" s="94"/>
      <c r="PIF84" s="94"/>
      <c r="PIG84" s="94"/>
      <c r="PIH84" s="94"/>
      <c r="PII84" s="94"/>
      <c r="PIJ84" s="94"/>
      <c r="PIK84" s="94"/>
      <c r="PIL84" s="94"/>
      <c r="PIM84" s="94"/>
      <c r="PIN84" s="94"/>
      <c r="PIO84" s="94"/>
      <c r="PIP84" s="94"/>
      <c r="PIQ84" s="94"/>
      <c r="PIR84" s="94"/>
      <c r="PIS84" s="94"/>
      <c r="PIT84" s="94"/>
      <c r="PIU84" s="94"/>
      <c r="PIV84" s="94"/>
      <c r="PIW84" s="94"/>
      <c r="PIX84" s="94"/>
      <c r="PIY84" s="94"/>
      <c r="PIZ84" s="94"/>
      <c r="PJA84" s="94"/>
      <c r="PJB84" s="94"/>
      <c r="PJC84" s="94"/>
      <c r="PJD84" s="94"/>
      <c r="PJE84" s="94"/>
      <c r="PJF84" s="94"/>
      <c r="PJG84" s="94"/>
      <c r="PJH84" s="94"/>
      <c r="PJI84" s="94"/>
      <c r="PJJ84" s="94"/>
      <c r="PJK84" s="94"/>
      <c r="PJL84" s="94"/>
      <c r="PJM84" s="94"/>
      <c r="PJN84" s="94"/>
      <c r="PJO84" s="94"/>
      <c r="PJP84" s="94"/>
      <c r="PJQ84" s="94"/>
      <c r="PJR84" s="94"/>
      <c r="PJS84" s="94"/>
      <c r="PJT84" s="94"/>
      <c r="PJU84" s="94"/>
      <c r="PJV84" s="94"/>
      <c r="PJW84" s="94"/>
      <c r="PJX84" s="94"/>
      <c r="PJY84" s="94"/>
      <c r="PJZ84" s="94"/>
      <c r="PKA84" s="94"/>
      <c r="PKB84" s="94"/>
      <c r="PKC84" s="94"/>
      <c r="PKD84" s="94"/>
      <c r="PKE84" s="94"/>
      <c r="PKF84" s="94"/>
      <c r="PKG84" s="94"/>
      <c r="PKH84" s="94"/>
      <c r="PKI84" s="94"/>
      <c r="PKJ84" s="94"/>
      <c r="PKK84" s="94"/>
      <c r="PKL84" s="94"/>
      <c r="PKM84" s="94"/>
      <c r="PKN84" s="94"/>
      <c r="PKO84" s="94"/>
      <c r="PKP84" s="94"/>
      <c r="PKQ84" s="94"/>
      <c r="PKR84" s="94"/>
      <c r="PKS84" s="94"/>
      <c r="PKT84" s="94"/>
      <c r="PKU84" s="94"/>
      <c r="PKV84" s="94"/>
      <c r="PKW84" s="94"/>
      <c r="PKX84" s="94"/>
      <c r="PKY84" s="94"/>
      <c r="PKZ84" s="94"/>
      <c r="PLA84" s="94"/>
      <c r="PLB84" s="94"/>
      <c r="PLC84" s="94"/>
      <c r="PLD84" s="94"/>
      <c r="PLE84" s="94"/>
      <c r="PLF84" s="94"/>
      <c r="PLG84" s="94"/>
      <c r="PLH84" s="94"/>
      <c r="PLI84" s="94"/>
      <c r="PLJ84" s="94"/>
      <c r="PLK84" s="94"/>
      <c r="PLL84" s="94"/>
      <c r="PLM84" s="94"/>
      <c r="PLN84" s="94"/>
      <c r="PLO84" s="94"/>
      <c r="PLP84" s="94"/>
      <c r="PLQ84" s="94"/>
      <c r="PLR84" s="94"/>
      <c r="PLS84" s="94"/>
      <c r="PLT84" s="94"/>
      <c r="PLU84" s="94"/>
      <c r="PLV84" s="94"/>
      <c r="PLW84" s="94"/>
      <c r="PLX84" s="94"/>
      <c r="PLY84" s="94"/>
      <c r="PLZ84" s="94"/>
      <c r="PMA84" s="94"/>
      <c r="PMB84" s="94"/>
      <c r="PMC84" s="94"/>
      <c r="PMD84" s="94"/>
      <c r="PME84" s="94"/>
      <c r="PMF84" s="94"/>
      <c r="PMG84" s="94"/>
      <c r="PMH84" s="94"/>
      <c r="PMI84" s="94"/>
      <c r="PMJ84" s="94"/>
      <c r="PMK84" s="94"/>
      <c r="PML84" s="94"/>
      <c r="PMM84" s="94"/>
      <c r="PMN84" s="94"/>
      <c r="PMO84" s="94"/>
      <c r="PMP84" s="94"/>
      <c r="PMQ84" s="94"/>
      <c r="PMR84" s="94"/>
      <c r="PMS84" s="94"/>
      <c r="PMT84" s="94"/>
      <c r="PMU84" s="94"/>
      <c r="PMV84" s="94"/>
      <c r="PMW84" s="94"/>
      <c r="PMX84" s="94"/>
      <c r="PMY84" s="94"/>
      <c r="PMZ84" s="94"/>
      <c r="PNA84" s="94"/>
      <c r="PNB84" s="94"/>
      <c r="PNC84" s="94"/>
      <c r="PND84" s="94"/>
      <c r="PNE84" s="94"/>
      <c r="PNF84" s="94"/>
      <c r="PNG84" s="94"/>
      <c r="PNH84" s="94"/>
      <c r="PNI84" s="94"/>
      <c r="PNJ84" s="94"/>
      <c r="PNK84" s="94"/>
      <c r="PNL84" s="94"/>
      <c r="PNM84" s="94"/>
      <c r="PNN84" s="94"/>
      <c r="PNO84" s="94"/>
      <c r="PNP84" s="94"/>
      <c r="PNQ84" s="94"/>
      <c r="PNR84" s="94"/>
      <c r="PNS84" s="94"/>
      <c r="PNT84" s="94"/>
      <c r="PNU84" s="94"/>
      <c r="PNV84" s="94"/>
      <c r="PNW84" s="94"/>
      <c r="PNX84" s="94"/>
      <c r="PNY84" s="94"/>
      <c r="PNZ84" s="94"/>
      <c r="POA84" s="94"/>
      <c r="POB84" s="94"/>
      <c r="POC84" s="94"/>
      <c r="POD84" s="94"/>
      <c r="POE84" s="94"/>
      <c r="POF84" s="94"/>
      <c r="POG84" s="94"/>
      <c r="POH84" s="94"/>
      <c r="POI84" s="94"/>
      <c r="POJ84" s="94"/>
      <c r="POK84" s="94"/>
      <c r="POL84" s="94"/>
      <c r="POM84" s="94"/>
      <c r="PON84" s="94"/>
      <c r="POO84" s="94"/>
      <c r="POP84" s="94"/>
      <c r="POQ84" s="94"/>
      <c r="POR84" s="94"/>
      <c r="POS84" s="94"/>
      <c r="POT84" s="94"/>
      <c r="POU84" s="94"/>
      <c r="POV84" s="94"/>
      <c r="POW84" s="94"/>
      <c r="POX84" s="94"/>
      <c r="POY84" s="94"/>
      <c r="POZ84" s="94"/>
      <c r="PPA84" s="94"/>
      <c r="PPB84" s="94"/>
      <c r="PPC84" s="94"/>
      <c r="PPD84" s="94"/>
      <c r="PPE84" s="94"/>
      <c r="PPF84" s="94"/>
      <c r="PPG84" s="94"/>
      <c r="PPH84" s="94"/>
      <c r="PPI84" s="94"/>
      <c r="PPJ84" s="94"/>
      <c r="PPK84" s="94"/>
      <c r="PPL84" s="94"/>
      <c r="PPM84" s="94"/>
      <c r="PPN84" s="94"/>
      <c r="PPO84" s="94"/>
      <c r="PPP84" s="94"/>
      <c r="PPQ84" s="94"/>
      <c r="PPR84" s="94"/>
      <c r="PPS84" s="94"/>
      <c r="PPT84" s="94"/>
      <c r="PPU84" s="94"/>
      <c r="PPV84" s="94"/>
      <c r="PPW84" s="94"/>
      <c r="PPX84" s="94"/>
      <c r="PPY84" s="94"/>
      <c r="PPZ84" s="94"/>
      <c r="PQA84" s="94"/>
      <c r="PQB84" s="94"/>
      <c r="PQC84" s="94"/>
      <c r="PQD84" s="94"/>
      <c r="PQE84" s="94"/>
      <c r="PQF84" s="94"/>
      <c r="PQG84" s="94"/>
      <c r="PQH84" s="94"/>
      <c r="PQI84" s="94"/>
      <c r="PQJ84" s="94"/>
      <c r="PQK84" s="94"/>
      <c r="PQL84" s="94"/>
      <c r="PQM84" s="94"/>
      <c r="PQN84" s="94"/>
      <c r="PQO84" s="94"/>
      <c r="PQP84" s="94"/>
      <c r="PQQ84" s="94"/>
      <c r="PQR84" s="94"/>
      <c r="PQS84" s="94"/>
      <c r="PQT84" s="94"/>
      <c r="PQU84" s="94"/>
      <c r="PQV84" s="94"/>
      <c r="PQW84" s="94"/>
      <c r="PQX84" s="94"/>
      <c r="PQY84" s="94"/>
      <c r="PQZ84" s="94"/>
      <c r="PRA84" s="94"/>
      <c r="PRB84" s="94"/>
      <c r="PRC84" s="94"/>
      <c r="PRD84" s="94"/>
      <c r="PRE84" s="94"/>
      <c r="PRF84" s="94"/>
      <c r="PRG84" s="94"/>
      <c r="PRH84" s="94"/>
      <c r="PRI84" s="94"/>
      <c r="PRJ84" s="94"/>
      <c r="PRK84" s="94"/>
      <c r="PRL84" s="94"/>
      <c r="PRM84" s="94"/>
      <c r="PRN84" s="94"/>
      <c r="PRO84" s="94"/>
      <c r="PRP84" s="94"/>
      <c r="PRQ84" s="94"/>
      <c r="PRR84" s="94"/>
      <c r="PRS84" s="94"/>
      <c r="PRT84" s="94"/>
      <c r="PRU84" s="94"/>
      <c r="PRV84" s="94"/>
      <c r="PRW84" s="94"/>
      <c r="PRX84" s="94"/>
      <c r="PRY84" s="94"/>
      <c r="PRZ84" s="94"/>
      <c r="PSA84" s="94"/>
      <c r="PSB84" s="94"/>
      <c r="PSC84" s="94"/>
      <c r="PSD84" s="94"/>
      <c r="PSE84" s="94"/>
      <c r="PSF84" s="94"/>
      <c r="PSG84" s="94"/>
      <c r="PSH84" s="94"/>
      <c r="PSI84" s="94"/>
      <c r="PSJ84" s="94"/>
      <c r="PSK84" s="94"/>
      <c r="PSL84" s="94"/>
      <c r="PSM84" s="94"/>
      <c r="PSN84" s="94"/>
      <c r="PSO84" s="94"/>
      <c r="PSP84" s="94"/>
      <c r="PSQ84" s="94"/>
      <c r="PSR84" s="94"/>
      <c r="PSS84" s="94"/>
      <c r="PST84" s="94"/>
      <c r="PSU84" s="94"/>
      <c r="PSV84" s="94"/>
      <c r="PSW84" s="94"/>
      <c r="PSX84" s="94"/>
      <c r="PSY84" s="94"/>
      <c r="PSZ84" s="94"/>
      <c r="PTA84" s="94"/>
      <c r="PTB84" s="94"/>
      <c r="PTC84" s="94"/>
      <c r="PTD84" s="94"/>
      <c r="PTE84" s="94"/>
      <c r="PTF84" s="94"/>
      <c r="PTG84" s="94"/>
      <c r="PTH84" s="94"/>
      <c r="PTI84" s="94"/>
      <c r="PTJ84" s="94"/>
      <c r="PTK84" s="94"/>
      <c r="PTL84" s="94"/>
      <c r="PTM84" s="94"/>
      <c r="PTN84" s="94"/>
      <c r="PTO84" s="94"/>
      <c r="PTP84" s="94"/>
      <c r="PTQ84" s="94"/>
      <c r="PTR84" s="94"/>
      <c r="PTS84" s="94"/>
      <c r="PTT84" s="94"/>
      <c r="PTU84" s="94"/>
      <c r="PTV84" s="94"/>
      <c r="PTW84" s="94"/>
      <c r="PTX84" s="94"/>
      <c r="PTY84" s="94"/>
      <c r="PTZ84" s="94"/>
      <c r="PUA84" s="94"/>
      <c r="PUB84" s="94"/>
      <c r="PUC84" s="94"/>
      <c r="PUD84" s="94"/>
      <c r="PUE84" s="94"/>
      <c r="PUF84" s="94"/>
      <c r="PUG84" s="94"/>
      <c r="PUH84" s="94"/>
      <c r="PUI84" s="94"/>
      <c r="PUJ84" s="94"/>
      <c r="PUK84" s="94"/>
      <c r="PUL84" s="94"/>
      <c r="PUM84" s="94"/>
      <c r="PUN84" s="94"/>
      <c r="PUO84" s="94"/>
      <c r="PUP84" s="94"/>
      <c r="PUQ84" s="94"/>
      <c r="PUR84" s="94"/>
      <c r="PUS84" s="94"/>
      <c r="PUT84" s="94"/>
      <c r="PUU84" s="94"/>
      <c r="PUV84" s="94"/>
      <c r="PUW84" s="94"/>
      <c r="PUX84" s="94"/>
      <c r="PUY84" s="94"/>
      <c r="PUZ84" s="94"/>
      <c r="PVA84" s="94"/>
      <c r="PVB84" s="94"/>
      <c r="PVC84" s="94"/>
      <c r="PVD84" s="94"/>
      <c r="PVE84" s="94"/>
      <c r="PVF84" s="94"/>
      <c r="PVG84" s="94"/>
      <c r="PVH84" s="94"/>
      <c r="PVI84" s="94"/>
      <c r="PVJ84" s="94"/>
      <c r="PVK84" s="94"/>
      <c r="PVL84" s="94"/>
      <c r="PVM84" s="94"/>
      <c r="PVN84" s="94"/>
      <c r="PVO84" s="94"/>
      <c r="PVP84" s="94"/>
      <c r="PVQ84" s="94"/>
      <c r="PVR84" s="94"/>
      <c r="PVS84" s="94"/>
      <c r="PVT84" s="94"/>
      <c r="PVU84" s="94"/>
      <c r="PVV84" s="94"/>
      <c r="PVW84" s="94"/>
      <c r="PVX84" s="94"/>
      <c r="PVY84" s="94"/>
      <c r="PVZ84" s="94"/>
      <c r="PWA84" s="94"/>
      <c r="PWB84" s="94"/>
      <c r="PWC84" s="94"/>
      <c r="PWD84" s="94"/>
      <c r="PWE84" s="94"/>
      <c r="PWF84" s="94"/>
      <c r="PWG84" s="94"/>
      <c r="PWH84" s="94"/>
      <c r="PWI84" s="94"/>
      <c r="PWJ84" s="94"/>
      <c r="PWK84" s="94"/>
      <c r="PWL84" s="94"/>
      <c r="PWM84" s="94"/>
      <c r="PWN84" s="94"/>
      <c r="PWO84" s="94"/>
      <c r="PWP84" s="94"/>
      <c r="PWQ84" s="94"/>
      <c r="PWR84" s="94"/>
      <c r="PWS84" s="94"/>
      <c r="PWT84" s="94"/>
      <c r="PWU84" s="94"/>
      <c r="PWV84" s="94"/>
      <c r="PWW84" s="94"/>
      <c r="PWX84" s="94"/>
      <c r="PWY84" s="94"/>
      <c r="PWZ84" s="94"/>
      <c r="PXA84" s="94"/>
      <c r="PXB84" s="94"/>
      <c r="PXC84" s="94"/>
      <c r="PXD84" s="94"/>
      <c r="PXE84" s="94"/>
      <c r="PXF84" s="94"/>
      <c r="PXG84" s="94"/>
      <c r="PXH84" s="94"/>
      <c r="PXI84" s="94"/>
      <c r="PXJ84" s="94"/>
      <c r="PXK84" s="94"/>
      <c r="PXL84" s="94"/>
      <c r="PXM84" s="94"/>
      <c r="PXN84" s="94"/>
      <c r="PXO84" s="94"/>
      <c r="PXP84" s="94"/>
      <c r="PXQ84" s="94"/>
      <c r="PXR84" s="94"/>
      <c r="PXS84" s="94"/>
      <c r="PXT84" s="94"/>
      <c r="PXU84" s="94"/>
      <c r="PXV84" s="94"/>
      <c r="PXW84" s="94"/>
      <c r="PXX84" s="94"/>
      <c r="PXY84" s="94"/>
      <c r="PXZ84" s="94"/>
      <c r="PYA84" s="94"/>
      <c r="PYB84" s="94"/>
      <c r="PYC84" s="94"/>
      <c r="PYD84" s="94"/>
      <c r="PYE84" s="94"/>
      <c r="PYF84" s="94"/>
      <c r="PYG84" s="94"/>
      <c r="PYH84" s="94"/>
      <c r="PYI84" s="94"/>
      <c r="PYJ84" s="94"/>
      <c r="PYK84" s="94"/>
      <c r="PYL84" s="94"/>
      <c r="PYM84" s="94"/>
      <c r="PYN84" s="94"/>
      <c r="PYO84" s="94"/>
      <c r="PYP84" s="94"/>
      <c r="PYQ84" s="94"/>
      <c r="PYR84" s="94"/>
      <c r="PYS84" s="94"/>
      <c r="PYT84" s="94"/>
      <c r="PYU84" s="94"/>
      <c r="PYV84" s="94"/>
      <c r="PYW84" s="94"/>
      <c r="PYX84" s="94"/>
      <c r="PYY84" s="94"/>
      <c r="PYZ84" s="94"/>
      <c r="PZA84" s="94"/>
      <c r="PZB84" s="94"/>
      <c r="PZC84" s="94"/>
      <c r="PZD84" s="94"/>
      <c r="PZE84" s="94"/>
      <c r="PZF84" s="94"/>
      <c r="PZG84" s="94"/>
      <c r="PZH84" s="94"/>
      <c r="PZI84" s="94"/>
      <c r="PZJ84" s="94"/>
      <c r="PZK84" s="94"/>
      <c r="PZL84" s="94"/>
      <c r="PZM84" s="94"/>
      <c r="PZN84" s="94"/>
      <c r="PZO84" s="94"/>
      <c r="PZP84" s="94"/>
      <c r="PZQ84" s="94"/>
      <c r="PZR84" s="94"/>
      <c r="PZS84" s="94"/>
      <c r="PZT84" s="94"/>
      <c r="PZU84" s="94"/>
      <c r="PZV84" s="94"/>
      <c r="PZW84" s="94"/>
      <c r="PZX84" s="94"/>
      <c r="PZY84" s="94"/>
      <c r="PZZ84" s="94"/>
      <c r="QAA84" s="94"/>
      <c r="QAB84" s="94"/>
      <c r="QAC84" s="94"/>
      <c r="QAD84" s="94"/>
      <c r="QAE84" s="94"/>
      <c r="QAF84" s="94"/>
      <c r="QAG84" s="94"/>
      <c r="QAH84" s="94"/>
      <c r="QAI84" s="94"/>
      <c r="QAJ84" s="94"/>
      <c r="QAK84" s="94"/>
      <c r="QAL84" s="94"/>
      <c r="QAM84" s="94"/>
      <c r="QAN84" s="94"/>
      <c r="QAO84" s="94"/>
      <c r="QAP84" s="94"/>
      <c r="QAQ84" s="94"/>
      <c r="QAR84" s="94"/>
      <c r="QAS84" s="94"/>
      <c r="QAT84" s="94"/>
      <c r="QAU84" s="94"/>
      <c r="QAV84" s="94"/>
      <c r="QAW84" s="94"/>
      <c r="QAX84" s="94"/>
      <c r="QAY84" s="94"/>
      <c r="QAZ84" s="94"/>
      <c r="QBA84" s="94"/>
      <c r="QBB84" s="94"/>
      <c r="QBC84" s="94"/>
      <c r="QBD84" s="94"/>
      <c r="QBE84" s="94"/>
      <c r="QBF84" s="94"/>
      <c r="QBG84" s="94"/>
      <c r="QBH84" s="94"/>
      <c r="QBI84" s="94"/>
      <c r="QBJ84" s="94"/>
      <c r="QBK84" s="94"/>
      <c r="QBL84" s="94"/>
      <c r="QBM84" s="94"/>
      <c r="QBN84" s="94"/>
      <c r="QBO84" s="94"/>
      <c r="QBP84" s="94"/>
      <c r="QBQ84" s="94"/>
      <c r="QBR84" s="94"/>
      <c r="QBS84" s="94"/>
      <c r="QBT84" s="94"/>
      <c r="QBU84" s="94"/>
      <c r="QBV84" s="94"/>
      <c r="QBW84" s="94"/>
      <c r="QBX84" s="94"/>
      <c r="QBY84" s="94"/>
      <c r="QBZ84" s="94"/>
      <c r="QCA84" s="94"/>
      <c r="QCB84" s="94"/>
      <c r="QCC84" s="94"/>
      <c r="QCD84" s="94"/>
      <c r="QCE84" s="94"/>
      <c r="QCF84" s="94"/>
      <c r="QCG84" s="94"/>
      <c r="QCH84" s="94"/>
      <c r="QCI84" s="94"/>
      <c r="QCJ84" s="94"/>
      <c r="QCK84" s="94"/>
      <c r="QCL84" s="94"/>
      <c r="QCM84" s="94"/>
      <c r="QCN84" s="94"/>
      <c r="QCO84" s="94"/>
      <c r="QCP84" s="94"/>
      <c r="QCQ84" s="94"/>
      <c r="QCR84" s="94"/>
      <c r="QCS84" s="94"/>
      <c r="QCT84" s="94"/>
      <c r="QCU84" s="94"/>
      <c r="QCV84" s="94"/>
      <c r="QCW84" s="94"/>
      <c r="QCX84" s="94"/>
      <c r="QCY84" s="94"/>
      <c r="QCZ84" s="94"/>
      <c r="QDA84" s="94"/>
      <c r="QDB84" s="94"/>
      <c r="QDC84" s="94"/>
      <c r="QDD84" s="94"/>
      <c r="QDE84" s="94"/>
      <c r="QDF84" s="94"/>
      <c r="QDG84" s="94"/>
      <c r="QDH84" s="94"/>
      <c r="QDI84" s="94"/>
      <c r="QDJ84" s="94"/>
      <c r="QDK84" s="94"/>
      <c r="QDL84" s="94"/>
      <c r="QDM84" s="94"/>
      <c r="QDN84" s="94"/>
      <c r="QDO84" s="94"/>
      <c r="QDP84" s="94"/>
      <c r="QDQ84" s="94"/>
      <c r="QDR84" s="94"/>
      <c r="QDS84" s="94"/>
      <c r="QDT84" s="94"/>
      <c r="QDU84" s="94"/>
      <c r="QDV84" s="94"/>
      <c r="QDW84" s="94"/>
      <c r="QDX84" s="94"/>
      <c r="QDY84" s="94"/>
      <c r="QDZ84" s="94"/>
      <c r="QEA84" s="94"/>
      <c r="QEB84" s="94"/>
      <c r="QEC84" s="94"/>
      <c r="QED84" s="94"/>
      <c r="QEE84" s="94"/>
      <c r="QEF84" s="94"/>
      <c r="QEG84" s="94"/>
      <c r="QEH84" s="94"/>
      <c r="QEI84" s="94"/>
      <c r="QEJ84" s="94"/>
      <c r="QEK84" s="94"/>
      <c r="QEL84" s="94"/>
      <c r="QEM84" s="94"/>
      <c r="QEN84" s="94"/>
      <c r="QEO84" s="94"/>
      <c r="QEP84" s="94"/>
      <c r="QEQ84" s="94"/>
      <c r="QER84" s="94"/>
      <c r="QES84" s="94"/>
      <c r="QET84" s="94"/>
      <c r="QEU84" s="94"/>
      <c r="QEV84" s="94"/>
      <c r="QEW84" s="94"/>
      <c r="QEX84" s="94"/>
      <c r="QEY84" s="94"/>
      <c r="QEZ84" s="94"/>
      <c r="QFA84" s="94"/>
      <c r="QFB84" s="94"/>
      <c r="QFC84" s="94"/>
      <c r="QFD84" s="94"/>
      <c r="QFE84" s="94"/>
      <c r="QFF84" s="94"/>
      <c r="QFG84" s="94"/>
      <c r="QFH84" s="94"/>
      <c r="QFI84" s="94"/>
      <c r="QFJ84" s="94"/>
      <c r="QFK84" s="94"/>
      <c r="QFL84" s="94"/>
      <c r="QFM84" s="94"/>
      <c r="QFN84" s="94"/>
      <c r="QFO84" s="94"/>
      <c r="QFP84" s="94"/>
      <c r="QFQ84" s="94"/>
      <c r="QFR84" s="94"/>
      <c r="QFS84" s="94"/>
      <c r="QFT84" s="94"/>
      <c r="QFU84" s="94"/>
      <c r="QFV84" s="94"/>
      <c r="QFW84" s="94"/>
      <c r="QFX84" s="94"/>
      <c r="QFY84" s="94"/>
      <c r="QFZ84" s="94"/>
      <c r="QGA84" s="94"/>
      <c r="QGB84" s="94"/>
      <c r="QGC84" s="94"/>
      <c r="QGD84" s="94"/>
      <c r="QGE84" s="94"/>
      <c r="QGF84" s="94"/>
      <c r="QGG84" s="94"/>
      <c r="QGH84" s="94"/>
      <c r="QGI84" s="94"/>
      <c r="QGJ84" s="94"/>
      <c r="QGK84" s="94"/>
      <c r="QGL84" s="94"/>
      <c r="QGM84" s="94"/>
      <c r="QGN84" s="94"/>
      <c r="QGO84" s="94"/>
      <c r="QGP84" s="94"/>
      <c r="QGQ84" s="94"/>
      <c r="QGR84" s="94"/>
      <c r="QGS84" s="94"/>
      <c r="QGT84" s="94"/>
      <c r="QGU84" s="94"/>
      <c r="QGV84" s="94"/>
      <c r="QGW84" s="94"/>
      <c r="QGX84" s="94"/>
      <c r="QGY84" s="94"/>
      <c r="QGZ84" s="94"/>
      <c r="QHA84" s="94"/>
      <c r="QHB84" s="94"/>
      <c r="QHC84" s="94"/>
      <c r="QHD84" s="94"/>
      <c r="QHE84" s="94"/>
      <c r="QHF84" s="94"/>
      <c r="QHG84" s="94"/>
      <c r="QHH84" s="94"/>
      <c r="QHI84" s="94"/>
      <c r="QHJ84" s="94"/>
      <c r="QHK84" s="94"/>
      <c r="QHL84" s="94"/>
      <c r="QHM84" s="94"/>
      <c r="QHN84" s="94"/>
      <c r="QHO84" s="94"/>
      <c r="QHP84" s="94"/>
      <c r="QHQ84" s="94"/>
      <c r="QHR84" s="94"/>
      <c r="QHS84" s="94"/>
      <c r="QHT84" s="94"/>
      <c r="QHU84" s="94"/>
      <c r="QHV84" s="94"/>
      <c r="QHW84" s="94"/>
      <c r="QHX84" s="94"/>
      <c r="QHY84" s="94"/>
      <c r="QHZ84" s="94"/>
      <c r="QIA84" s="94"/>
      <c r="QIB84" s="94"/>
      <c r="QIC84" s="94"/>
      <c r="QID84" s="94"/>
      <c r="QIE84" s="94"/>
      <c r="QIF84" s="94"/>
      <c r="QIG84" s="94"/>
      <c r="QIH84" s="94"/>
      <c r="QII84" s="94"/>
      <c r="QIJ84" s="94"/>
      <c r="QIK84" s="94"/>
      <c r="QIL84" s="94"/>
      <c r="QIM84" s="94"/>
      <c r="QIN84" s="94"/>
      <c r="QIO84" s="94"/>
      <c r="QIP84" s="94"/>
      <c r="QIQ84" s="94"/>
      <c r="QIR84" s="94"/>
      <c r="QIS84" s="94"/>
      <c r="QIT84" s="94"/>
      <c r="QIU84" s="94"/>
      <c r="QIV84" s="94"/>
      <c r="QIW84" s="94"/>
      <c r="QIX84" s="94"/>
      <c r="QIY84" s="94"/>
      <c r="QIZ84" s="94"/>
      <c r="QJA84" s="94"/>
      <c r="QJB84" s="94"/>
      <c r="QJC84" s="94"/>
      <c r="QJD84" s="94"/>
      <c r="QJE84" s="94"/>
      <c r="QJF84" s="94"/>
      <c r="QJG84" s="94"/>
      <c r="QJH84" s="94"/>
      <c r="QJI84" s="94"/>
      <c r="QJJ84" s="94"/>
      <c r="QJK84" s="94"/>
      <c r="QJL84" s="94"/>
      <c r="QJM84" s="94"/>
      <c r="QJN84" s="94"/>
      <c r="QJO84" s="94"/>
      <c r="QJP84" s="94"/>
      <c r="QJQ84" s="94"/>
      <c r="QJR84" s="94"/>
      <c r="QJS84" s="94"/>
      <c r="QJT84" s="94"/>
      <c r="QJU84" s="94"/>
      <c r="QJV84" s="94"/>
      <c r="QJW84" s="94"/>
      <c r="QJX84" s="94"/>
      <c r="QJY84" s="94"/>
      <c r="QJZ84" s="94"/>
      <c r="QKA84" s="94"/>
      <c r="QKB84" s="94"/>
      <c r="QKC84" s="94"/>
      <c r="QKD84" s="94"/>
      <c r="QKE84" s="94"/>
      <c r="QKF84" s="94"/>
      <c r="QKG84" s="94"/>
      <c r="QKH84" s="94"/>
      <c r="QKI84" s="94"/>
      <c r="QKJ84" s="94"/>
      <c r="QKK84" s="94"/>
      <c r="QKL84" s="94"/>
      <c r="QKM84" s="94"/>
      <c r="QKN84" s="94"/>
      <c r="QKO84" s="94"/>
      <c r="QKP84" s="94"/>
      <c r="QKQ84" s="94"/>
      <c r="QKR84" s="94"/>
      <c r="QKS84" s="94"/>
      <c r="QKT84" s="94"/>
      <c r="QKU84" s="94"/>
      <c r="QKV84" s="94"/>
      <c r="QKW84" s="94"/>
      <c r="QKX84" s="94"/>
      <c r="QKY84" s="94"/>
      <c r="QKZ84" s="94"/>
      <c r="QLA84" s="94"/>
      <c r="QLB84" s="94"/>
      <c r="QLC84" s="94"/>
      <c r="QLD84" s="94"/>
      <c r="QLE84" s="94"/>
      <c r="QLF84" s="94"/>
      <c r="QLG84" s="94"/>
      <c r="QLH84" s="94"/>
      <c r="QLI84" s="94"/>
      <c r="QLJ84" s="94"/>
      <c r="QLK84" s="94"/>
      <c r="QLL84" s="94"/>
      <c r="QLM84" s="94"/>
      <c r="QLN84" s="94"/>
      <c r="QLO84" s="94"/>
      <c r="QLP84" s="94"/>
      <c r="QLQ84" s="94"/>
      <c r="QLR84" s="94"/>
      <c r="QLS84" s="94"/>
      <c r="QLT84" s="94"/>
      <c r="QLU84" s="94"/>
      <c r="QLV84" s="94"/>
      <c r="QLW84" s="94"/>
      <c r="QLX84" s="94"/>
      <c r="QLY84" s="94"/>
      <c r="QLZ84" s="94"/>
      <c r="QMA84" s="94"/>
      <c r="QMB84" s="94"/>
      <c r="QMC84" s="94"/>
      <c r="QMD84" s="94"/>
      <c r="QME84" s="94"/>
      <c r="QMF84" s="94"/>
      <c r="QMG84" s="94"/>
      <c r="QMH84" s="94"/>
      <c r="QMI84" s="94"/>
      <c r="QMJ84" s="94"/>
      <c r="QMK84" s="94"/>
      <c r="QML84" s="94"/>
      <c r="QMM84" s="94"/>
      <c r="QMN84" s="94"/>
      <c r="QMO84" s="94"/>
      <c r="QMP84" s="94"/>
      <c r="QMQ84" s="94"/>
      <c r="QMR84" s="94"/>
      <c r="QMS84" s="94"/>
      <c r="QMT84" s="94"/>
      <c r="QMU84" s="94"/>
      <c r="QMV84" s="94"/>
      <c r="QMW84" s="94"/>
      <c r="QMX84" s="94"/>
      <c r="QMY84" s="94"/>
      <c r="QMZ84" s="94"/>
      <c r="QNA84" s="94"/>
      <c r="QNB84" s="94"/>
      <c r="QNC84" s="94"/>
      <c r="QND84" s="94"/>
      <c r="QNE84" s="94"/>
      <c r="QNF84" s="94"/>
      <c r="QNG84" s="94"/>
      <c r="QNH84" s="94"/>
      <c r="QNI84" s="94"/>
      <c r="QNJ84" s="94"/>
      <c r="QNK84" s="94"/>
      <c r="QNL84" s="94"/>
      <c r="QNM84" s="94"/>
      <c r="QNN84" s="94"/>
      <c r="QNO84" s="94"/>
      <c r="QNP84" s="94"/>
      <c r="QNQ84" s="94"/>
      <c r="QNR84" s="94"/>
      <c r="QNS84" s="94"/>
      <c r="QNT84" s="94"/>
      <c r="QNU84" s="94"/>
      <c r="QNV84" s="94"/>
      <c r="QNW84" s="94"/>
      <c r="QNX84" s="94"/>
      <c r="QNY84" s="94"/>
      <c r="QNZ84" s="94"/>
      <c r="QOA84" s="94"/>
      <c r="QOB84" s="94"/>
      <c r="QOC84" s="94"/>
      <c r="QOD84" s="94"/>
      <c r="QOE84" s="94"/>
      <c r="QOF84" s="94"/>
      <c r="QOG84" s="94"/>
      <c r="QOH84" s="94"/>
      <c r="QOI84" s="94"/>
      <c r="QOJ84" s="94"/>
      <c r="QOK84" s="94"/>
      <c r="QOL84" s="94"/>
      <c r="QOM84" s="94"/>
      <c r="QON84" s="94"/>
      <c r="QOO84" s="94"/>
      <c r="QOP84" s="94"/>
      <c r="QOQ84" s="94"/>
      <c r="QOR84" s="94"/>
      <c r="QOS84" s="94"/>
      <c r="QOT84" s="94"/>
      <c r="QOU84" s="94"/>
      <c r="QOV84" s="94"/>
      <c r="QOW84" s="94"/>
      <c r="QOX84" s="94"/>
      <c r="QOY84" s="94"/>
      <c r="QOZ84" s="94"/>
      <c r="QPA84" s="94"/>
      <c r="QPB84" s="94"/>
      <c r="QPC84" s="94"/>
      <c r="QPD84" s="94"/>
      <c r="QPE84" s="94"/>
      <c r="QPF84" s="94"/>
      <c r="QPG84" s="94"/>
      <c r="QPH84" s="94"/>
      <c r="QPI84" s="94"/>
      <c r="QPJ84" s="94"/>
      <c r="QPK84" s="94"/>
      <c r="QPL84" s="94"/>
      <c r="QPM84" s="94"/>
      <c r="QPN84" s="94"/>
      <c r="QPO84" s="94"/>
      <c r="QPP84" s="94"/>
      <c r="QPQ84" s="94"/>
      <c r="QPR84" s="94"/>
      <c r="QPS84" s="94"/>
      <c r="QPT84" s="94"/>
      <c r="QPU84" s="94"/>
      <c r="QPV84" s="94"/>
      <c r="QPW84" s="94"/>
      <c r="QPX84" s="94"/>
      <c r="QPY84" s="94"/>
      <c r="QPZ84" s="94"/>
      <c r="QQA84" s="94"/>
      <c r="QQB84" s="94"/>
      <c r="QQC84" s="94"/>
      <c r="QQD84" s="94"/>
      <c r="QQE84" s="94"/>
      <c r="QQF84" s="94"/>
      <c r="QQG84" s="94"/>
      <c r="QQH84" s="94"/>
      <c r="QQI84" s="94"/>
      <c r="QQJ84" s="94"/>
      <c r="QQK84" s="94"/>
      <c r="QQL84" s="94"/>
      <c r="QQM84" s="94"/>
      <c r="QQN84" s="94"/>
      <c r="QQO84" s="94"/>
      <c r="QQP84" s="94"/>
      <c r="QQQ84" s="94"/>
      <c r="QQR84" s="94"/>
      <c r="QQS84" s="94"/>
      <c r="QQT84" s="94"/>
      <c r="QQU84" s="94"/>
      <c r="QQV84" s="94"/>
      <c r="QQW84" s="94"/>
      <c r="QQX84" s="94"/>
      <c r="QQY84" s="94"/>
      <c r="QQZ84" s="94"/>
      <c r="QRA84" s="94"/>
      <c r="QRB84" s="94"/>
      <c r="QRC84" s="94"/>
      <c r="QRD84" s="94"/>
      <c r="QRE84" s="94"/>
      <c r="QRF84" s="94"/>
      <c r="QRG84" s="94"/>
      <c r="QRH84" s="94"/>
      <c r="QRI84" s="94"/>
      <c r="QRJ84" s="94"/>
      <c r="QRK84" s="94"/>
      <c r="QRL84" s="94"/>
      <c r="QRM84" s="94"/>
      <c r="QRN84" s="94"/>
      <c r="QRO84" s="94"/>
      <c r="QRP84" s="94"/>
      <c r="QRQ84" s="94"/>
      <c r="QRR84" s="94"/>
      <c r="QRS84" s="94"/>
      <c r="QRT84" s="94"/>
      <c r="QRU84" s="94"/>
      <c r="QRV84" s="94"/>
      <c r="QRW84" s="94"/>
      <c r="QRX84" s="94"/>
      <c r="QRY84" s="94"/>
      <c r="QRZ84" s="94"/>
      <c r="QSA84" s="94"/>
      <c r="QSB84" s="94"/>
      <c r="QSC84" s="94"/>
      <c r="QSD84" s="94"/>
      <c r="QSE84" s="94"/>
      <c r="QSF84" s="94"/>
      <c r="QSG84" s="94"/>
      <c r="QSH84" s="94"/>
      <c r="QSI84" s="94"/>
      <c r="QSJ84" s="94"/>
      <c r="QSK84" s="94"/>
      <c r="QSL84" s="94"/>
      <c r="QSM84" s="94"/>
      <c r="QSN84" s="94"/>
      <c r="QSO84" s="94"/>
      <c r="QSP84" s="94"/>
      <c r="QSQ84" s="94"/>
      <c r="QSR84" s="94"/>
      <c r="QSS84" s="94"/>
      <c r="QST84" s="94"/>
      <c r="QSU84" s="94"/>
      <c r="QSV84" s="94"/>
      <c r="QSW84" s="94"/>
      <c r="QSX84" s="94"/>
      <c r="QSY84" s="94"/>
      <c r="QSZ84" s="94"/>
      <c r="QTA84" s="94"/>
      <c r="QTB84" s="94"/>
      <c r="QTC84" s="94"/>
      <c r="QTD84" s="94"/>
      <c r="QTE84" s="94"/>
      <c r="QTF84" s="94"/>
      <c r="QTG84" s="94"/>
      <c r="QTH84" s="94"/>
      <c r="QTI84" s="94"/>
      <c r="QTJ84" s="94"/>
      <c r="QTK84" s="94"/>
      <c r="QTL84" s="94"/>
      <c r="QTM84" s="94"/>
      <c r="QTN84" s="94"/>
      <c r="QTO84" s="94"/>
      <c r="QTP84" s="94"/>
      <c r="QTQ84" s="94"/>
      <c r="QTR84" s="94"/>
      <c r="QTS84" s="94"/>
      <c r="QTT84" s="94"/>
      <c r="QTU84" s="94"/>
      <c r="QTV84" s="94"/>
      <c r="QTW84" s="94"/>
      <c r="QTX84" s="94"/>
      <c r="QTY84" s="94"/>
      <c r="QTZ84" s="94"/>
      <c r="QUA84" s="94"/>
      <c r="QUB84" s="94"/>
      <c r="QUC84" s="94"/>
      <c r="QUD84" s="94"/>
      <c r="QUE84" s="94"/>
      <c r="QUF84" s="94"/>
      <c r="QUG84" s="94"/>
      <c r="QUH84" s="94"/>
      <c r="QUI84" s="94"/>
      <c r="QUJ84" s="94"/>
      <c r="QUK84" s="94"/>
      <c r="QUL84" s="94"/>
      <c r="QUM84" s="94"/>
      <c r="QUN84" s="94"/>
      <c r="QUO84" s="94"/>
      <c r="QUP84" s="94"/>
      <c r="QUQ84" s="94"/>
      <c r="QUR84" s="94"/>
      <c r="QUS84" s="94"/>
      <c r="QUT84" s="94"/>
      <c r="QUU84" s="94"/>
      <c r="QUV84" s="94"/>
      <c r="QUW84" s="94"/>
      <c r="QUX84" s="94"/>
      <c r="QUY84" s="94"/>
      <c r="QUZ84" s="94"/>
      <c r="QVA84" s="94"/>
      <c r="QVB84" s="94"/>
      <c r="QVC84" s="94"/>
      <c r="QVD84" s="94"/>
      <c r="QVE84" s="94"/>
      <c r="QVF84" s="94"/>
      <c r="QVG84" s="94"/>
      <c r="QVH84" s="94"/>
      <c r="QVI84" s="94"/>
      <c r="QVJ84" s="94"/>
      <c r="QVK84" s="94"/>
      <c r="QVL84" s="94"/>
      <c r="QVM84" s="94"/>
      <c r="QVN84" s="94"/>
      <c r="QVO84" s="94"/>
      <c r="QVP84" s="94"/>
      <c r="QVQ84" s="94"/>
      <c r="QVR84" s="94"/>
      <c r="QVS84" s="94"/>
      <c r="QVT84" s="94"/>
      <c r="QVU84" s="94"/>
      <c r="QVV84" s="94"/>
      <c r="QVW84" s="94"/>
      <c r="QVX84" s="94"/>
      <c r="QVY84" s="94"/>
      <c r="QVZ84" s="94"/>
      <c r="QWA84" s="94"/>
      <c r="QWB84" s="94"/>
      <c r="QWC84" s="94"/>
      <c r="QWD84" s="94"/>
      <c r="QWE84" s="94"/>
      <c r="QWF84" s="94"/>
      <c r="QWG84" s="94"/>
      <c r="QWH84" s="94"/>
      <c r="QWI84" s="94"/>
      <c r="QWJ84" s="94"/>
      <c r="QWK84" s="94"/>
      <c r="QWL84" s="94"/>
      <c r="QWM84" s="94"/>
      <c r="QWN84" s="94"/>
      <c r="QWO84" s="94"/>
      <c r="QWP84" s="94"/>
      <c r="QWQ84" s="94"/>
      <c r="QWR84" s="94"/>
      <c r="QWS84" s="94"/>
      <c r="QWT84" s="94"/>
      <c r="QWU84" s="94"/>
      <c r="QWV84" s="94"/>
      <c r="QWW84" s="94"/>
      <c r="QWX84" s="94"/>
      <c r="QWY84" s="94"/>
      <c r="QWZ84" s="94"/>
      <c r="QXA84" s="94"/>
      <c r="QXB84" s="94"/>
      <c r="QXC84" s="94"/>
      <c r="QXD84" s="94"/>
      <c r="QXE84" s="94"/>
      <c r="QXF84" s="94"/>
      <c r="QXG84" s="94"/>
      <c r="QXH84" s="94"/>
      <c r="QXI84" s="94"/>
      <c r="QXJ84" s="94"/>
      <c r="QXK84" s="94"/>
      <c r="QXL84" s="94"/>
      <c r="QXM84" s="94"/>
      <c r="QXN84" s="94"/>
      <c r="QXO84" s="94"/>
      <c r="QXP84" s="94"/>
      <c r="QXQ84" s="94"/>
      <c r="QXR84" s="94"/>
      <c r="QXS84" s="94"/>
      <c r="QXT84" s="94"/>
      <c r="QXU84" s="94"/>
      <c r="QXV84" s="94"/>
      <c r="QXW84" s="94"/>
      <c r="QXX84" s="94"/>
      <c r="QXY84" s="94"/>
      <c r="QXZ84" s="94"/>
      <c r="QYA84" s="94"/>
      <c r="QYB84" s="94"/>
      <c r="QYC84" s="94"/>
      <c r="QYD84" s="94"/>
      <c r="QYE84" s="94"/>
      <c r="QYF84" s="94"/>
      <c r="QYG84" s="94"/>
      <c r="QYH84" s="94"/>
      <c r="QYI84" s="94"/>
      <c r="QYJ84" s="94"/>
      <c r="QYK84" s="94"/>
      <c r="QYL84" s="94"/>
      <c r="QYM84" s="94"/>
      <c r="QYN84" s="94"/>
      <c r="QYO84" s="94"/>
      <c r="QYP84" s="94"/>
      <c r="QYQ84" s="94"/>
      <c r="QYR84" s="94"/>
      <c r="QYS84" s="94"/>
      <c r="QYT84" s="94"/>
      <c r="QYU84" s="94"/>
      <c r="QYV84" s="94"/>
      <c r="QYW84" s="94"/>
      <c r="QYX84" s="94"/>
      <c r="QYY84" s="94"/>
      <c r="QYZ84" s="94"/>
      <c r="QZA84" s="94"/>
      <c r="QZB84" s="94"/>
      <c r="QZC84" s="94"/>
      <c r="QZD84" s="94"/>
      <c r="QZE84" s="94"/>
      <c r="QZF84" s="94"/>
      <c r="QZG84" s="94"/>
      <c r="QZH84" s="94"/>
      <c r="QZI84" s="94"/>
      <c r="QZJ84" s="94"/>
      <c r="QZK84" s="94"/>
      <c r="QZL84" s="94"/>
      <c r="QZM84" s="94"/>
      <c r="QZN84" s="94"/>
      <c r="QZO84" s="94"/>
      <c r="QZP84" s="94"/>
      <c r="QZQ84" s="94"/>
      <c r="QZR84" s="94"/>
      <c r="QZS84" s="94"/>
      <c r="QZT84" s="94"/>
      <c r="QZU84" s="94"/>
      <c r="QZV84" s="94"/>
      <c r="QZW84" s="94"/>
      <c r="QZX84" s="94"/>
      <c r="QZY84" s="94"/>
      <c r="QZZ84" s="94"/>
      <c r="RAA84" s="94"/>
      <c r="RAB84" s="94"/>
      <c r="RAC84" s="94"/>
      <c r="RAD84" s="94"/>
      <c r="RAE84" s="94"/>
      <c r="RAF84" s="94"/>
      <c r="RAG84" s="94"/>
      <c r="RAH84" s="94"/>
      <c r="RAI84" s="94"/>
      <c r="RAJ84" s="94"/>
      <c r="RAK84" s="94"/>
      <c r="RAL84" s="94"/>
      <c r="RAM84" s="94"/>
      <c r="RAN84" s="94"/>
      <c r="RAO84" s="94"/>
      <c r="RAP84" s="94"/>
      <c r="RAQ84" s="94"/>
      <c r="RAR84" s="94"/>
      <c r="RAS84" s="94"/>
      <c r="RAT84" s="94"/>
      <c r="RAU84" s="94"/>
      <c r="RAV84" s="94"/>
      <c r="RAW84" s="94"/>
      <c r="RAX84" s="94"/>
      <c r="RAY84" s="94"/>
      <c r="RAZ84" s="94"/>
      <c r="RBA84" s="94"/>
      <c r="RBB84" s="94"/>
      <c r="RBC84" s="94"/>
      <c r="RBD84" s="94"/>
      <c r="RBE84" s="94"/>
      <c r="RBF84" s="94"/>
      <c r="RBG84" s="94"/>
      <c r="RBH84" s="94"/>
      <c r="RBI84" s="94"/>
      <c r="RBJ84" s="94"/>
      <c r="RBK84" s="94"/>
      <c r="RBL84" s="94"/>
      <c r="RBM84" s="94"/>
      <c r="RBN84" s="94"/>
      <c r="RBO84" s="94"/>
      <c r="RBP84" s="94"/>
      <c r="RBQ84" s="94"/>
      <c r="RBR84" s="94"/>
      <c r="RBS84" s="94"/>
      <c r="RBT84" s="94"/>
      <c r="RBU84" s="94"/>
      <c r="RBV84" s="94"/>
      <c r="RBW84" s="94"/>
      <c r="RBX84" s="94"/>
      <c r="RBY84" s="94"/>
      <c r="RBZ84" s="94"/>
      <c r="RCA84" s="94"/>
      <c r="RCB84" s="94"/>
      <c r="RCC84" s="94"/>
      <c r="RCD84" s="94"/>
      <c r="RCE84" s="94"/>
      <c r="RCF84" s="94"/>
      <c r="RCG84" s="94"/>
      <c r="RCH84" s="94"/>
      <c r="RCI84" s="94"/>
      <c r="RCJ84" s="94"/>
      <c r="RCK84" s="94"/>
      <c r="RCL84" s="94"/>
      <c r="RCM84" s="94"/>
      <c r="RCN84" s="94"/>
      <c r="RCO84" s="94"/>
      <c r="RCP84" s="94"/>
      <c r="RCQ84" s="94"/>
      <c r="RCR84" s="94"/>
      <c r="RCS84" s="94"/>
      <c r="RCT84" s="94"/>
      <c r="RCU84" s="94"/>
      <c r="RCV84" s="94"/>
      <c r="RCW84" s="94"/>
      <c r="RCX84" s="94"/>
      <c r="RCY84" s="94"/>
      <c r="RCZ84" s="94"/>
      <c r="RDA84" s="94"/>
      <c r="RDB84" s="94"/>
      <c r="RDC84" s="94"/>
      <c r="RDD84" s="94"/>
      <c r="RDE84" s="94"/>
      <c r="RDF84" s="94"/>
      <c r="RDG84" s="94"/>
      <c r="RDH84" s="94"/>
      <c r="RDI84" s="94"/>
      <c r="RDJ84" s="94"/>
      <c r="RDK84" s="94"/>
      <c r="RDL84" s="94"/>
      <c r="RDM84" s="94"/>
      <c r="RDN84" s="94"/>
      <c r="RDO84" s="94"/>
      <c r="RDP84" s="94"/>
      <c r="RDQ84" s="94"/>
      <c r="RDR84" s="94"/>
      <c r="RDS84" s="94"/>
      <c r="RDT84" s="94"/>
      <c r="RDU84" s="94"/>
      <c r="RDV84" s="94"/>
      <c r="RDW84" s="94"/>
      <c r="RDX84" s="94"/>
      <c r="RDY84" s="94"/>
      <c r="RDZ84" s="94"/>
      <c r="REA84" s="94"/>
      <c r="REB84" s="94"/>
      <c r="REC84" s="94"/>
      <c r="RED84" s="94"/>
      <c r="REE84" s="94"/>
      <c r="REF84" s="94"/>
      <c r="REG84" s="94"/>
      <c r="REH84" s="94"/>
      <c r="REI84" s="94"/>
      <c r="REJ84" s="94"/>
      <c r="REK84" s="94"/>
      <c r="REL84" s="94"/>
      <c r="REM84" s="94"/>
      <c r="REN84" s="94"/>
      <c r="REO84" s="94"/>
      <c r="REP84" s="94"/>
      <c r="REQ84" s="94"/>
      <c r="RER84" s="94"/>
      <c r="RES84" s="94"/>
      <c r="RET84" s="94"/>
      <c r="REU84" s="94"/>
      <c r="REV84" s="94"/>
      <c r="REW84" s="94"/>
      <c r="REX84" s="94"/>
      <c r="REY84" s="94"/>
      <c r="REZ84" s="94"/>
      <c r="RFA84" s="94"/>
      <c r="RFB84" s="94"/>
      <c r="RFC84" s="94"/>
      <c r="RFD84" s="94"/>
      <c r="RFE84" s="94"/>
      <c r="RFF84" s="94"/>
      <c r="RFG84" s="94"/>
      <c r="RFH84" s="94"/>
      <c r="RFI84" s="94"/>
      <c r="RFJ84" s="94"/>
      <c r="RFK84" s="94"/>
      <c r="RFL84" s="94"/>
      <c r="RFM84" s="94"/>
      <c r="RFN84" s="94"/>
      <c r="RFO84" s="94"/>
      <c r="RFP84" s="94"/>
      <c r="RFQ84" s="94"/>
      <c r="RFR84" s="94"/>
      <c r="RFS84" s="94"/>
      <c r="RFT84" s="94"/>
      <c r="RFU84" s="94"/>
      <c r="RFV84" s="94"/>
      <c r="RFW84" s="94"/>
      <c r="RFX84" s="94"/>
      <c r="RFY84" s="94"/>
      <c r="RFZ84" s="94"/>
      <c r="RGA84" s="94"/>
      <c r="RGB84" s="94"/>
      <c r="RGC84" s="94"/>
      <c r="RGD84" s="94"/>
      <c r="RGE84" s="94"/>
      <c r="RGF84" s="94"/>
      <c r="RGG84" s="94"/>
      <c r="RGH84" s="94"/>
      <c r="RGI84" s="94"/>
      <c r="RGJ84" s="94"/>
      <c r="RGK84" s="94"/>
      <c r="RGL84" s="94"/>
      <c r="RGM84" s="94"/>
      <c r="RGN84" s="94"/>
      <c r="RGO84" s="94"/>
      <c r="RGP84" s="94"/>
      <c r="RGQ84" s="94"/>
      <c r="RGR84" s="94"/>
      <c r="RGS84" s="94"/>
      <c r="RGT84" s="94"/>
      <c r="RGU84" s="94"/>
      <c r="RGV84" s="94"/>
      <c r="RGW84" s="94"/>
      <c r="RGX84" s="94"/>
      <c r="RGY84" s="94"/>
      <c r="RGZ84" s="94"/>
      <c r="RHA84" s="94"/>
      <c r="RHB84" s="94"/>
      <c r="RHC84" s="94"/>
      <c r="RHD84" s="94"/>
      <c r="RHE84" s="94"/>
      <c r="RHF84" s="94"/>
      <c r="RHG84" s="94"/>
      <c r="RHH84" s="94"/>
      <c r="RHI84" s="94"/>
      <c r="RHJ84" s="94"/>
      <c r="RHK84" s="94"/>
      <c r="RHL84" s="94"/>
      <c r="RHM84" s="94"/>
      <c r="RHN84" s="94"/>
      <c r="RHO84" s="94"/>
      <c r="RHP84" s="94"/>
      <c r="RHQ84" s="94"/>
      <c r="RHR84" s="94"/>
      <c r="RHS84" s="94"/>
      <c r="RHT84" s="94"/>
      <c r="RHU84" s="94"/>
      <c r="RHV84" s="94"/>
      <c r="RHW84" s="94"/>
      <c r="RHX84" s="94"/>
      <c r="RHY84" s="94"/>
      <c r="RHZ84" s="94"/>
      <c r="RIA84" s="94"/>
      <c r="RIB84" s="94"/>
      <c r="RIC84" s="94"/>
      <c r="RID84" s="94"/>
      <c r="RIE84" s="94"/>
      <c r="RIF84" s="94"/>
      <c r="RIG84" s="94"/>
      <c r="RIH84" s="94"/>
      <c r="RII84" s="94"/>
      <c r="RIJ84" s="94"/>
      <c r="RIK84" s="94"/>
      <c r="RIL84" s="94"/>
      <c r="RIM84" s="94"/>
      <c r="RIN84" s="94"/>
      <c r="RIO84" s="94"/>
      <c r="RIP84" s="94"/>
      <c r="RIQ84" s="94"/>
      <c r="RIR84" s="94"/>
      <c r="RIS84" s="94"/>
      <c r="RIT84" s="94"/>
      <c r="RIU84" s="94"/>
      <c r="RIV84" s="94"/>
      <c r="RIW84" s="94"/>
      <c r="RIX84" s="94"/>
      <c r="RIY84" s="94"/>
      <c r="RIZ84" s="94"/>
      <c r="RJA84" s="94"/>
      <c r="RJB84" s="94"/>
      <c r="RJC84" s="94"/>
      <c r="RJD84" s="94"/>
      <c r="RJE84" s="94"/>
      <c r="RJF84" s="94"/>
      <c r="RJG84" s="94"/>
      <c r="RJH84" s="94"/>
      <c r="RJI84" s="94"/>
      <c r="RJJ84" s="94"/>
      <c r="RJK84" s="94"/>
      <c r="RJL84" s="94"/>
      <c r="RJM84" s="94"/>
      <c r="RJN84" s="94"/>
      <c r="RJO84" s="94"/>
      <c r="RJP84" s="94"/>
      <c r="RJQ84" s="94"/>
      <c r="RJR84" s="94"/>
      <c r="RJS84" s="94"/>
      <c r="RJT84" s="94"/>
      <c r="RJU84" s="94"/>
      <c r="RJV84" s="94"/>
      <c r="RJW84" s="94"/>
      <c r="RJX84" s="94"/>
      <c r="RJY84" s="94"/>
      <c r="RJZ84" s="94"/>
      <c r="RKA84" s="94"/>
      <c r="RKB84" s="94"/>
      <c r="RKC84" s="94"/>
      <c r="RKD84" s="94"/>
      <c r="RKE84" s="94"/>
      <c r="RKF84" s="94"/>
      <c r="RKG84" s="94"/>
      <c r="RKH84" s="94"/>
      <c r="RKI84" s="94"/>
      <c r="RKJ84" s="94"/>
      <c r="RKK84" s="94"/>
      <c r="RKL84" s="94"/>
      <c r="RKM84" s="94"/>
      <c r="RKN84" s="94"/>
      <c r="RKO84" s="94"/>
      <c r="RKP84" s="94"/>
      <c r="RKQ84" s="94"/>
      <c r="RKR84" s="94"/>
      <c r="RKS84" s="94"/>
      <c r="RKT84" s="94"/>
      <c r="RKU84" s="94"/>
      <c r="RKV84" s="94"/>
      <c r="RKW84" s="94"/>
      <c r="RKX84" s="94"/>
      <c r="RKY84" s="94"/>
      <c r="RKZ84" s="94"/>
      <c r="RLA84" s="94"/>
      <c r="RLB84" s="94"/>
      <c r="RLC84" s="94"/>
      <c r="RLD84" s="94"/>
      <c r="RLE84" s="94"/>
      <c r="RLF84" s="94"/>
      <c r="RLG84" s="94"/>
      <c r="RLH84" s="94"/>
      <c r="RLI84" s="94"/>
      <c r="RLJ84" s="94"/>
      <c r="RLK84" s="94"/>
      <c r="RLL84" s="94"/>
      <c r="RLM84" s="94"/>
      <c r="RLN84" s="94"/>
      <c r="RLO84" s="94"/>
      <c r="RLP84" s="94"/>
      <c r="RLQ84" s="94"/>
      <c r="RLR84" s="94"/>
      <c r="RLS84" s="94"/>
      <c r="RLT84" s="94"/>
      <c r="RLU84" s="94"/>
      <c r="RLV84" s="94"/>
      <c r="RLW84" s="94"/>
      <c r="RLX84" s="94"/>
      <c r="RLY84" s="94"/>
      <c r="RLZ84" s="94"/>
      <c r="RMA84" s="94"/>
      <c r="RMB84" s="94"/>
      <c r="RMC84" s="94"/>
      <c r="RMD84" s="94"/>
      <c r="RME84" s="94"/>
      <c r="RMF84" s="94"/>
      <c r="RMG84" s="94"/>
      <c r="RMH84" s="94"/>
      <c r="RMI84" s="94"/>
      <c r="RMJ84" s="94"/>
      <c r="RMK84" s="94"/>
      <c r="RML84" s="94"/>
      <c r="RMM84" s="94"/>
      <c r="RMN84" s="94"/>
      <c r="RMO84" s="94"/>
      <c r="RMP84" s="94"/>
      <c r="RMQ84" s="94"/>
      <c r="RMR84" s="94"/>
      <c r="RMS84" s="94"/>
      <c r="RMT84" s="94"/>
      <c r="RMU84" s="94"/>
      <c r="RMV84" s="94"/>
      <c r="RMW84" s="94"/>
      <c r="RMX84" s="94"/>
      <c r="RMY84" s="94"/>
      <c r="RMZ84" s="94"/>
      <c r="RNA84" s="94"/>
      <c r="RNB84" s="94"/>
      <c r="RNC84" s="94"/>
      <c r="RND84" s="94"/>
      <c r="RNE84" s="94"/>
      <c r="RNF84" s="94"/>
      <c r="RNG84" s="94"/>
      <c r="RNH84" s="94"/>
      <c r="RNI84" s="94"/>
      <c r="RNJ84" s="94"/>
      <c r="RNK84" s="94"/>
      <c r="RNL84" s="94"/>
      <c r="RNM84" s="94"/>
      <c r="RNN84" s="94"/>
      <c r="RNO84" s="94"/>
      <c r="RNP84" s="94"/>
      <c r="RNQ84" s="94"/>
      <c r="RNR84" s="94"/>
      <c r="RNS84" s="94"/>
      <c r="RNT84" s="94"/>
      <c r="RNU84" s="94"/>
      <c r="RNV84" s="94"/>
      <c r="RNW84" s="94"/>
      <c r="RNX84" s="94"/>
      <c r="RNY84" s="94"/>
      <c r="RNZ84" s="94"/>
      <c r="ROA84" s="94"/>
      <c r="ROB84" s="94"/>
      <c r="ROC84" s="94"/>
      <c r="ROD84" s="94"/>
      <c r="ROE84" s="94"/>
      <c r="ROF84" s="94"/>
      <c r="ROG84" s="94"/>
      <c r="ROH84" s="94"/>
      <c r="ROI84" s="94"/>
      <c r="ROJ84" s="94"/>
      <c r="ROK84" s="94"/>
      <c r="ROL84" s="94"/>
      <c r="ROM84" s="94"/>
      <c r="RON84" s="94"/>
      <c r="ROO84" s="94"/>
      <c r="ROP84" s="94"/>
      <c r="ROQ84" s="94"/>
      <c r="ROR84" s="94"/>
      <c r="ROS84" s="94"/>
      <c r="ROT84" s="94"/>
      <c r="ROU84" s="94"/>
      <c r="ROV84" s="94"/>
      <c r="ROW84" s="94"/>
      <c r="ROX84" s="94"/>
      <c r="ROY84" s="94"/>
      <c r="ROZ84" s="94"/>
      <c r="RPA84" s="94"/>
      <c r="RPB84" s="94"/>
      <c r="RPC84" s="94"/>
      <c r="RPD84" s="94"/>
      <c r="RPE84" s="94"/>
      <c r="RPF84" s="94"/>
      <c r="RPG84" s="94"/>
      <c r="RPH84" s="94"/>
      <c r="RPI84" s="94"/>
      <c r="RPJ84" s="94"/>
      <c r="RPK84" s="94"/>
      <c r="RPL84" s="94"/>
      <c r="RPM84" s="94"/>
      <c r="RPN84" s="94"/>
      <c r="RPO84" s="94"/>
      <c r="RPP84" s="94"/>
      <c r="RPQ84" s="94"/>
      <c r="RPR84" s="94"/>
      <c r="RPS84" s="94"/>
      <c r="RPT84" s="94"/>
      <c r="RPU84" s="94"/>
      <c r="RPV84" s="94"/>
      <c r="RPW84" s="94"/>
      <c r="RPX84" s="94"/>
      <c r="RPY84" s="94"/>
      <c r="RPZ84" s="94"/>
      <c r="RQA84" s="94"/>
      <c r="RQB84" s="94"/>
      <c r="RQC84" s="94"/>
      <c r="RQD84" s="94"/>
      <c r="RQE84" s="94"/>
      <c r="RQF84" s="94"/>
      <c r="RQG84" s="94"/>
      <c r="RQH84" s="94"/>
      <c r="RQI84" s="94"/>
      <c r="RQJ84" s="94"/>
      <c r="RQK84" s="94"/>
      <c r="RQL84" s="94"/>
      <c r="RQM84" s="94"/>
      <c r="RQN84" s="94"/>
      <c r="RQO84" s="94"/>
      <c r="RQP84" s="94"/>
      <c r="RQQ84" s="94"/>
      <c r="RQR84" s="94"/>
      <c r="RQS84" s="94"/>
      <c r="RQT84" s="94"/>
      <c r="RQU84" s="94"/>
      <c r="RQV84" s="94"/>
      <c r="RQW84" s="94"/>
      <c r="RQX84" s="94"/>
      <c r="RQY84" s="94"/>
      <c r="RQZ84" s="94"/>
      <c r="RRA84" s="94"/>
      <c r="RRB84" s="94"/>
      <c r="RRC84" s="94"/>
      <c r="RRD84" s="94"/>
      <c r="RRE84" s="94"/>
      <c r="RRF84" s="94"/>
      <c r="RRG84" s="94"/>
      <c r="RRH84" s="94"/>
      <c r="RRI84" s="94"/>
      <c r="RRJ84" s="94"/>
      <c r="RRK84" s="94"/>
      <c r="RRL84" s="94"/>
      <c r="RRM84" s="94"/>
      <c r="RRN84" s="94"/>
      <c r="RRO84" s="94"/>
      <c r="RRP84" s="94"/>
      <c r="RRQ84" s="94"/>
      <c r="RRR84" s="94"/>
      <c r="RRS84" s="94"/>
      <c r="RRT84" s="94"/>
      <c r="RRU84" s="94"/>
      <c r="RRV84" s="94"/>
      <c r="RRW84" s="94"/>
      <c r="RRX84" s="94"/>
      <c r="RRY84" s="94"/>
      <c r="RRZ84" s="94"/>
      <c r="RSA84" s="94"/>
      <c r="RSB84" s="94"/>
      <c r="RSC84" s="94"/>
      <c r="RSD84" s="94"/>
      <c r="RSE84" s="94"/>
      <c r="RSF84" s="94"/>
      <c r="RSG84" s="94"/>
      <c r="RSH84" s="94"/>
      <c r="RSI84" s="94"/>
      <c r="RSJ84" s="94"/>
      <c r="RSK84" s="94"/>
      <c r="RSL84" s="94"/>
      <c r="RSM84" s="94"/>
      <c r="RSN84" s="94"/>
      <c r="RSO84" s="94"/>
      <c r="RSP84" s="94"/>
      <c r="RSQ84" s="94"/>
      <c r="RSR84" s="94"/>
      <c r="RSS84" s="94"/>
      <c r="RST84" s="94"/>
      <c r="RSU84" s="94"/>
      <c r="RSV84" s="94"/>
      <c r="RSW84" s="94"/>
      <c r="RSX84" s="94"/>
      <c r="RSY84" s="94"/>
      <c r="RSZ84" s="94"/>
      <c r="RTA84" s="94"/>
      <c r="RTB84" s="94"/>
      <c r="RTC84" s="94"/>
      <c r="RTD84" s="94"/>
      <c r="RTE84" s="94"/>
      <c r="RTF84" s="94"/>
      <c r="RTG84" s="94"/>
      <c r="RTH84" s="94"/>
      <c r="RTI84" s="94"/>
      <c r="RTJ84" s="94"/>
      <c r="RTK84" s="94"/>
      <c r="RTL84" s="94"/>
      <c r="RTM84" s="94"/>
      <c r="RTN84" s="94"/>
      <c r="RTO84" s="94"/>
      <c r="RTP84" s="94"/>
      <c r="RTQ84" s="94"/>
      <c r="RTR84" s="94"/>
      <c r="RTS84" s="94"/>
      <c r="RTT84" s="94"/>
      <c r="RTU84" s="94"/>
      <c r="RTV84" s="94"/>
      <c r="RTW84" s="94"/>
      <c r="RTX84" s="94"/>
      <c r="RTY84" s="94"/>
      <c r="RTZ84" s="94"/>
      <c r="RUA84" s="94"/>
      <c r="RUB84" s="94"/>
      <c r="RUC84" s="94"/>
      <c r="RUD84" s="94"/>
      <c r="RUE84" s="94"/>
      <c r="RUF84" s="94"/>
      <c r="RUG84" s="94"/>
      <c r="RUH84" s="94"/>
      <c r="RUI84" s="94"/>
      <c r="RUJ84" s="94"/>
      <c r="RUK84" s="94"/>
      <c r="RUL84" s="94"/>
      <c r="RUM84" s="94"/>
      <c r="RUN84" s="94"/>
      <c r="RUO84" s="94"/>
      <c r="RUP84" s="94"/>
      <c r="RUQ84" s="94"/>
      <c r="RUR84" s="94"/>
      <c r="RUS84" s="94"/>
      <c r="RUT84" s="94"/>
      <c r="RUU84" s="94"/>
      <c r="RUV84" s="94"/>
      <c r="RUW84" s="94"/>
      <c r="RUX84" s="94"/>
      <c r="RUY84" s="94"/>
      <c r="RUZ84" s="94"/>
      <c r="RVA84" s="94"/>
      <c r="RVB84" s="94"/>
      <c r="RVC84" s="94"/>
      <c r="RVD84" s="94"/>
      <c r="RVE84" s="94"/>
      <c r="RVF84" s="94"/>
      <c r="RVG84" s="94"/>
      <c r="RVH84" s="94"/>
      <c r="RVI84" s="94"/>
      <c r="RVJ84" s="94"/>
      <c r="RVK84" s="94"/>
      <c r="RVL84" s="94"/>
      <c r="RVM84" s="94"/>
      <c r="RVN84" s="94"/>
      <c r="RVO84" s="94"/>
      <c r="RVP84" s="94"/>
      <c r="RVQ84" s="94"/>
      <c r="RVR84" s="94"/>
      <c r="RVS84" s="94"/>
      <c r="RVT84" s="94"/>
      <c r="RVU84" s="94"/>
      <c r="RVV84" s="94"/>
      <c r="RVW84" s="94"/>
      <c r="RVX84" s="94"/>
      <c r="RVY84" s="94"/>
      <c r="RVZ84" s="94"/>
      <c r="RWA84" s="94"/>
      <c r="RWB84" s="94"/>
      <c r="RWC84" s="94"/>
      <c r="RWD84" s="94"/>
      <c r="RWE84" s="94"/>
      <c r="RWF84" s="94"/>
      <c r="RWG84" s="94"/>
      <c r="RWH84" s="94"/>
      <c r="RWI84" s="94"/>
      <c r="RWJ84" s="94"/>
      <c r="RWK84" s="94"/>
      <c r="RWL84" s="94"/>
      <c r="RWM84" s="94"/>
      <c r="RWN84" s="94"/>
      <c r="RWO84" s="94"/>
      <c r="RWP84" s="94"/>
      <c r="RWQ84" s="94"/>
      <c r="RWR84" s="94"/>
      <c r="RWS84" s="94"/>
      <c r="RWT84" s="94"/>
      <c r="RWU84" s="94"/>
      <c r="RWV84" s="94"/>
      <c r="RWW84" s="94"/>
      <c r="RWX84" s="94"/>
      <c r="RWY84" s="94"/>
      <c r="RWZ84" s="94"/>
      <c r="RXA84" s="94"/>
      <c r="RXB84" s="94"/>
      <c r="RXC84" s="94"/>
      <c r="RXD84" s="94"/>
      <c r="RXE84" s="94"/>
      <c r="RXF84" s="94"/>
      <c r="RXG84" s="94"/>
      <c r="RXH84" s="94"/>
      <c r="RXI84" s="94"/>
      <c r="RXJ84" s="94"/>
      <c r="RXK84" s="94"/>
      <c r="RXL84" s="94"/>
      <c r="RXM84" s="94"/>
      <c r="RXN84" s="94"/>
      <c r="RXO84" s="94"/>
      <c r="RXP84" s="94"/>
      <c r="RXQ84" s="94"/>
      <c r="RXR84" s="94"/>
      <c r="RXS84" s="94"/>
      <c r="RXT84" s="94"/>
      <c r="RXU84" s="94"/>
      <c r="RXV84" s="94"/>
      <c r="RXW84" s="94"/>
      <c r="RXX84" s="94"/>
      <c r="RXY84" s="94"/>
      <c r="RXZ84" s="94"/>
      <c r="RYA84" s="94"/>
      <c r="RYB84" s="94"/>
      <c r="RYC84" s="94"/>
      <c r="RYD84" s="94"/>
      <c r="RYE84" s="94"/>
      <c r="RYF84" s="94"/>
      <c r="RYG84" s="94"/>
      <c r="RYH84" s="94"/>
      <c r="RYI84" s="94"/>
      <c r="RYJ84" s="94"/>
      <c r="RYK84" s="94"/>
      <c r="RYL84" s="94"/>
      <c r="RYM84" s="94"/>
      <c r="RYN84" s="94"/>
      <c r="RYO84" s="94"/>
      <c r="RYP84" s="94"/>
      <c r="RYQ84" s="94"/>
      <c r="RYR84" s="94"/>
      <c r="RYS84" s="94"/>
      <c r="RYT84" s="94"/>
      <c r="RYU84" s="94"/>
      <c r="RYV84" s="94"/>
      <c r="RYW84" s="94"/>
      <c r="RYX84" s="94"/>
      <c r="RYY84" s="94"/>
      <c r="RYZ84" s="94"/>
      <c r="RZA84" s="94"/>
      <c r="RZB84" s="94"/>
      <c r="RZC84" s="94"/>
      <c r="RZD84" s="94"/>
      <c r="RZE84" s="94"/>
      <c r="RZF84" s="94"/>
      <c r="RZG84" s="94"/>
      <c r="RZH84" s="94"/>
      <c r="RZI84" s="94"/>
      <c r="RZJ84" s="94"/>
      <c r="RZK84" s="94"/>
      <c r="RZL84" s="94"/>
      <c r="RZM84" s="94"/>
      <c r="RZN84" s="94"/>
      <c r="RZO84" s="94"/>
      <c r="RZP84" s="94"/>
      <c r="RZQ84" s="94"/>
      <c r="RZR84" s="94"/>
      <c r="RZS84" s="94"/>
      <c r="RZT84" s="94"/>
      <c r="RZU84" s="94"/>
      <c r="RZV84" s="94"/>
      <c r="RZW84" s="94"/>
      <c r="RZX84" s="94"/>
      <c r="RZY84" s="94"/>
      <c r="RZZ84" s="94"/>
      <c r="SAA84" s="94"/>
      <c r="SAB84" s="94"/>
      <c r="SAC84" s="94"/>
      <c r="SAD84" s="94"/>
      <c r="SAE84" s="94"/>
      <c r="SAF84" s="94"/>
      <c r="SAG84" s="94"/>
      <c r="SAH84" s="94"/>
      <c r="SAI84" s="94"/>
      <c r="SAJ84" s="94"/>
      <c r="SAK84" s="94"/>
      <c r="SAL84" s="94"/>
      <c r="SAM84" s="94"/>
      <c r="SAN84" s="94"/>
      <c r="SAO84" s="94"/>
      <c r="SAP84" s="94"/>
      <c r="SAQ84" s="94"/>
      <c r="SAR84" s="94"/>
      <c r="SAS84" s="94"/>
      <c r="SAT84" s="94"/>
      <c r="SAU84" s="94"/>
      <c r="SAV84" s="94"/>
      <c r="SAW84" s="94"/>
      <c r="SAX84" s="94"/>
      <c r="SAY84" s="94"/>
      <c r="SAZ84" s="94"/>
      <c r="SBA84" s="94"/>
      <c r="SBB84" s="94"/>
      <c r="SBC84" s="94"/>
      <c r="SBD84" s="94"/>
      <c r="SBE84" s="94"/>
      <c r="SBF84" s="94"/>
      <c r="SBG84" s="94"/>
      <c r="SBH84" s="94"/>
      <c r="SBI84" s="94"/>
      <c r="SBJ84" s="94"/>
      <c r="SBK84" s="94"/>
      <c r="SBL84" s="94"/>
      <c r="SBM84" s="94"/>
      <c r="SBN84" s="94"/>
      <c r="SBO84" s="94"/>
      <c r="SBP84" s="94"/>
      <c r="SBQ84" s="94"/>
      <c r="SBR84" s="94"/>
      <c r="SBS84" s="94"/>
      <c r="SBT84" s="94"/>
      <c r="SBU84" s="94"/>
      <c r="SBV84" s="94"/>
      <c r="SBW84" s="94"/>
      <c r="SBX84" s="94"/>
      <c r="SBY84" s="94"/>
      <c r="SBZ84" s="94"/>
      <c r="SCA84" s="94"/>
      <c r="SCB84" s="94"/>
      <c r="SCC84" s="94"/>
      <c r="SCD84" s="94"/>
      <c r="SCE84" s="94"/>
      <c r="SCF84" s="94"/>
      <c r="SCG84" s="94"/>
      <c r="SCH84" s="94"/>
      <c r="SCI84" s="94"/>
      <c r="SCJ84" s="94"/>
      <c r="SCK84" s="94"/>
      <c r="SCL84" s="94"/>
      <c r="SCM84" s="94"/>
      <c r="SCN84" s="94"/>
      <c r="SCO84" s="94"/>
      <c r="SCP84" s="94"/>
      <c r="SCQ84" s="94"/>
      <c r="SCR84" s="94"/>
      <c r="SCS84" s="94"/>
      <c r="SCT84" s="94"/>
      <c r="SCU84" s="94"/>
      <c r="SCV84" s="94"/>
      <c r="SCW84" s="94"/>
      <c r="SCX84" s="94"/>
      <c r="SCY84" s="94"/>
      <c r="SCZ84" s="94"/>
      <c r="SDA84" s="94"/>
      <c r="SDB84" s="94"/>
      <c r="SDC84" s="94"/>
      <c r="SDD84" s="94"/>
      <c r="SDE84" s="94"/>
      <c r="SDF84" s="94"/>
      <c r="SDG84" s="94"/>
      <c r="SDH84" s="94"/>
      <c r="SDI84" s="94"/>
      <c r="SDJ84" s="94"/>
      <c r="SDK84" s="94"/>
      <c r="SDL84" s="94"/>
      <c r="SDM84" s="94"/>
      <c r="SDN84" s="94"/>
      <c r="SDO84" s="94"/>
      <c r="SDP84" s="94"/>
      <c r="SDQ84" s="94"/>
      <c r="SDR84" s="94"/>
      <c r="SDS84" s="94"/>
      <c r="SDT84" s="94"/>
      <c r="SDU84" s="94"/>
      <c r="SDV84" s="94"/>
      <c r="SDW84" s="94"/>
      <c r="SDX84" s="94"/>
      <c r="SDY84" s="94"/>
      <c r="SDZ84" s="94"/>
      <c r="SEA84" s="94"/>
      <c r="SEB84" s="94"/>
      <c r="SEC84" s="94"/>
      <c r="SED84" s="94"/>
      <c r="SEE84" s="94"/>
      <c r="SEF84" s="94"/>
      <c r="SEG84" s="94"/>
      <c r="SEH84" s="94"/>
      <c r="SEI84" s="94"/>
      <c r="SEJ84" s="94"/>
      <c r="SEK84" s="94"/>
      <c r="SEL84" s="94"/>
      <c r="SEM84" s="94"/>
      <c r="SEN84" s="94"/>
      <c r="SEO84" s="94"/>
      <c r="SEP84" s="94"/>
      <c r="SEQ84" s="94"/>
      <c r="SER84" s="94"/>
      <c r="SES84" s="94"/>
      <c r="SET84" s="94"/>
      <c r="SEU84" s="94"/>
      <c r="SEV84" s="94"/>
      <c r="SEW84" s="94"/>
      <c r="SEX84" s="94"/>
      <c r="SEY84" s="94"/>
      <c r="SEZ84" s="94"/>
      <c r="SFA84" s="94"/>
      <c r="SFB84" s="94"/>
      <c r="SFC84" s="94"/>
      <c r="SFD84" s="94"/>
      <c r="SFE84" s="94"/>
      <c r="SFF84" s="94"/>
      <c r="SFG84" s="94"/>
      <c r="SFH84" s="94"/>
      <c r="SFI84" s="94"/>
      <c r="SFJ84" s="94"/>
      <c r="SFK84" s="94"/>
      <c r="SFL84" s="94"/>
      <c r="SFM84" s="94"/>
      <c r="SFN84" s="94"/>
      <c r="SFO84" s="94"/>
      <c r="SFP84" s="94"/>
      <c r="SFQ84" s="94"/>
      <c r="SFR84" s="94"/>
      <c r="SFS84" s="94"/>
      <c r="SFT84" s="94"/>
      <c r="SFU84" s="94"/>
      <c r="SFV84" s="94"/>
      <c r="SFW84" s="94"/>
      <c r="SFX84" s="94"/>
      <c r="SFY84" s="94"/>
      <c r="SFZ84" s="94"/>
      <c r="SGA84" s="94"/>
      <c r="SGB84" s="94"/>
      <c r="SGC84" s="94"/>
      <c r="SGD84" s="94"/>
      <c r="SGE84" s="94"/>
      <c r="SGF84" s="94"/>
      <c r="SGG84" s="94"/>
      <c r="SGH84" s="94"/>
      <c r="SGI84" s="94"/>
      <c r="SGJ84" s="94"/>
      <c r="SGK84" s="94"/>
      <c r="SGL84" s="94"/>
      <c r="SGM84" s="94"/>
      <c r="SGN84" s="94"/>
      <c r="SGO84" s="94"/>
      <c r="SGP84" s="94"/>
      <c r="SGQ84" s="94"/>
      <c r="SGR84" s="94"/>
      <c r="SGS84" s="94"/>
      <c r="SGT84" s="94"/>
      <c r="SGU84" s="94"/>
      <c r="SGV84" s="94"/>
      <c r="SGW84" s="94"/>
      <c r="SGX84" s="94"/>
      <c r="SGY84" s="94"/>
      <c r="SGZ84" s="94"/>
      <c r="SHA84" s="94"/>
      <c r="SHB84" s="94"/>
      <c r="SHC84" s="94"/>
      <c r="SHD84" s="94"/>
      <c r="SHE84" s="94"/>
      <c r="SHF84" s="94"/>
      <c r="SHG84" s="94"/>
      <c r="SHH84" s="94"/>
      <c r="SHI84" s="94"/>
      <c r="SHJ84" s="94"/>
      <c r="SHK84" s="94"/>
      <c r="SHL84" s="94"/>
      <c r="SHM84" s="94"/>
      <c r="SHN84" s="94"/>
      <c r="SHO84" s="94"/>
      <c r="SHP84" s="94"/>
      <c r="SHQ84" s="94"/>
      <c r="SHR84" s="94"/>
      <c r="SHS84" s="94"/>
      <c r="SHT84" s="94"/>
      <c r="SHU84" s="94"/>
      <c r="SHV84" s="94"/>
      <c r="SHW84" s="94"/>
      <c r="SHX84" s="94"/>
      <c r="SHY84" s="94"/>
      <c r="SHZ84" s="94"/>
      <c r="SIA84" s="94"/>
      <c r="SIB84" s="94"/>
      <c r="SIC84" s="94"/>
      <c r="SID84" s="94"/>
      <c r="SIE84" s="94"/>
      <c r="SIF84" s="94"/>
      <c r="SIG84" s="94"/>
      <c r="SIH84" s="94"/>
      <c r="SII84" s="94"/>
      <c r="SIJ84" s="94"/>
      <c r="SIK84" s="94"/>
      <c r="SIL84" s="94"/>
      <c r="SIM84" s="94"/>
      <c r="SIN84" s="94"/>
      <c r="SIO84" s="94"/>
      <c r="SIP84" s="94"/>
      <c r="SIQ84" s="94"/>
      <c r="SIR84" s="94"/>
      <c r="SIS84" s="94"/>
      <c r="SIT84" s="94"/>
      <c r="SIU84" s="94"/>
      <c r="SIV84" s="94"/>
      <c r="SIW84" s="94"/>
      <c r="SIX84" s="94"/>
      <c r="SIY84" s="94"/>
      <c r="SIZ84" s="94"/>
      <c r="SJA84" s="94"/>
      <c r="SJB84" s="94"/>
      <c r="SJC84" s="94"/>
      <c r="SJD84" s="94"/>
      <c r="SJE84" s="94"/>
      <c r="SJF84" s="94"/>
      <c r="SJG84" s="94"/>
      <c r="SJH84" s="94"/>
      <c r="SJI84" s="94"/>
      <c r="SJJ84" s="94"/>
      <c r="SJK84" s="94"/>
      <c r="SJL84" s="94"/>
      <c r="SJM84" s="94"/>
      <c r="SJN84" s="94"/>
      <c r="SJO84" s="94"/>
      <c r="SJP84" s="94"/>
      <c r="SJQ84" s="94"/>
      <c r="SJR84" s="94"/>
      <c r="SJS84" s="94"/>
      <c r="SJT84" s="94"/>
      <c r="SJU84" s="94"/>
      <c r="SJV84" s="94"/>
      <c r="SJW84" s="94"/>
      <c r="SJX84" s="94"/>
      <c r="SJY84" s="94"/>
      <c r="SJZ84" s="94"/>
      <c r="SKA84" s="94"/>
      <c r="SKB84" s="94"/>
      <c r="SKC84" s="94"/>
      <c r="SKD84" s="94"/>
      <c r="SKE84" s="94"/>
      <c r="SKF84" s="94"/>
      <c r="SKG84" s="94"/>
      <c r="SKH84" s="94"/>
      <c r="SKI84" s="94"/>
      <c r="SKJ84" s="94"/>
      <c r="SKK84" s="94"/>
      <c r="SKL84" s="94"/>
      <c r="SKM84" s="94"/>
      <c r="SKN84" s="94"/>
      <c r="SKO84" s="94"/>
      <c r="SKP84" s="94"/>
      <c r="SKQ84" s="94"/>
      <c r="SKR84" s="94"/>
      <c r="SKS84" s="94"/>
      <c r="SKT84" s="94"/>
      <c r="SKU84" s="94"/>
      <c r="SKV84" s="94"/>
      <c r="SKW84" s="94"/>
      <c r="SKX84" s="94"/>
      <c r="SKY84" s="94"/>
      <c r="SKZ84" s="94"/>
      <c r="SLA84" s="94"/>
      <c r="SLB84" s="94"/>
      <c r="SLC84" s="94"/>
      <c r="SLD84" s="94"/>
      <c r="SLE84" s="94"/>
      <c r="SLF84" s="94"/>
      <c r="SLG84" s="94"/>
      <c r="SLH84" s="94"/>
      <c r="SLI84" s="94"/>
      <c r="SLJ84" s="94"/>
      <c r="SLK84" s="94"/>
      <c r="SLL84" s="94"/>
      <c r="SLM84" s="94"/>
      <c r="SLN84" s="94"/>
      <c r="SLO84" s="94"/>
      <c r="SLP84" s="94"/>
      <c r="SLQ84" s="94"/>
      <c r="SLR84" s="94"/>
      <c r="SLS84" s="94"/>
      <c r="SLT84" s="94"/>
      <c r="SLU84" s="94"/>
      <c r="SLV84" s="94"/>
      <c r="SLW84" s="94"/>
      <c r="SLX84" s="94"/>
      <c r="SLY84" s="94"/>
      <c r="SLZ84" s="94"/>
      <c r="SMA84" s="94"/>
      <c r="SMB84" s="94"/>
      <c r="SMC84" s="94"/>
      <c r="SMD84" s="94"/>
      <c r="SME84" s="94"/>
      <c r="SMF84" s="94"/>
      <c r="SMG84" s="94"/>
      <c r="SMH84" s="94"/>
      <c r="SMI84" s="94"/>
      <c r="SMJ84" s="94"/>
      <c r="SMK84" s="94"/>
      <c r="SML84" s="94"/>
      <c r="SMM84" s="94"/>
      <c r="SMN84" s="94"/>
      <c r="SMO84" s="94"/>
      <c r="SMP84" s="94"/>
      <c r="SMQ84" s="94"/>
      <c r="SMR84" s="94"/>
      <c r="SMS84" s="94"/>
      <c r="SMT84" s="94"/>
      <c r="SMU84" s="94"/>
      <c r="SMV84" s="94"/>
      <c r="SMW84" s="94"/>
      <c r="SMX84" s="94"/>
      <c r="SMY84" s="94"/>
      <c r="SMZ84" s="94"/>
      <c r="SNA84" s="94"/>
      <c r="SNB84" s="94"/>
      <c r="SNC84" s="94"/>
      <c r="SND84" s="94"/>
      <c r="SNE84" s="94"/>
      <c r="SNF84" s="94"/>
      <c r="SNG84" s="94"/>
      <c r="SNH84" s="94"/>
      <c r="SNI84" s="94"/>
      <c r="SNJ84" s="94"/>
      <c r="SNK84" s="94"/>
      <c r="SNL84" s="94"/>
      <c r="SNM84" s="94"/>
      <c r="SNN84" s="94"/>
      <c r="SNO84" s="94"/>
      <c r="SNP84" s="94"/>
      <c r="SNQ84" s="94"/>
      <c r="SNR84" s="94"/>
      <c r="SNS84" s="94"/>
      <c r="SNT84" s="94"/>
      <c r="SNU84" s="94"/>
      <c r="SNV84" s="94"/>
      <c r="SNW84" s="94"/>
      <c r="SNX84" s="94"/>
      <c r="SNY84" s="94"/>
      <c r="SNZ84" s="94"/>
      <c r="SOA84" s="94"/>
      <c r="SOB84" s="94"/>
      <c r="SOC84" s="94"/>
      <c r="SOD84" s="94"/>
      <c r="SOE84" s="94"/>
      <c r="SOF84" s="94"/>
      <c r="SOG84" s="94"/>
      <c r="SOH84" s="94"/>
      <c r="SOI84" s="94"/>
      <c r="SOJ84" s="94"/>
      <c r="SOK84" s="94"/>
      <c r="SOL84" s="94"/>
      <c r="SOM84" s="94"/>
      <c r="SON84" s="94"/>
      <c r="SOO84" s="94"/>
      <c r="SOP84" s="94"/>
      <c r="SOQ84" s="94"/>
      <c r="SOR84" s="94"/>
      <c r="SOS84" s="94"/>
      <c r="SOT84" s="94"/>
      <c r="SOU84" s="94"/>
      <c r="SOV84" s="94"/>
      <c r="SOW84" s="94"/>
      <c r="SOX84" s="94"/>
      <c r="SOY84" s="94"/>
      <c r="SOZ84" s="94"/>
      <c r="SPA84" s="94"/>
      <c r="SPB84" s="94"/>
      <c r="SPC84" s="94"/>
      <c r="SPD84" s="94"/>
      <c r="SPE84" s="94"/>
      <c r="SPF84" s="94"/>
      <c r="SPG84" s="94"/>
      <c r="SPH84" s="94"/>
      <c r="SPI84" s="94"/>
      <c r="SPJ84" s="94"/>
      <c r="SPK84" s="94"/>
      <c r="SPL84" s="94"/>
      <c r="SPM84" s="94"/>
      <c r="SPN84" s="94"/>
      <c r="SPO84" s="94"/>
      <c r="SPP84" s="94"/>
      <c r="SPQ84" s="94"/>
      <c r="SPR84" s="94"/>
      <c r="SPS84" s="94"/>
      <c r="SPT84" s="94"/>
      <c r="SPU84" s="94"/>
      <c r="SPV84" s="94"/>
      <c r="SPW84" s="94"/>
      <c r="SPX84" s="94"/>
      <c r="SPY84" s="94"/>
      <c r="SPZ84" s="94"/>
      <c r="SQA84" s="94"/>
      <c r="SQB84" s="94"/>
      <c r="SQC84" s="94"/>
      <c r="SQD84" s="94"/>
      <c r="SQE84" s="94"/>
      <c r="SQF84" s="94"/>
      <c r="SQG84" s="94"/>
      <c r="SQH84" s="94"/>
      <c r="SQI84" s="94"/>
      <c r="SQJ84" s="94"/>
      <c r="SQK84" s="94"/>
      <c r="SQL84" s="94"/>
      <c r="SQM84" s="94"/>
      <c r="SQN84" s="94"/>
      <c r="SQO84" s="94"/>
      <c r="SQP84" s="94"/>
      <c r="SQQ84" s="94"/>
      <c r="SQR84" s="94"/>
      <c r="SQS84" s="94"/>
      <c r="SQT84" s="94"/>
      <c r="SQU84" s="94"/>
      <c r="SQV84" s="94"/>
      <c r="SQW84" s="94"/>
      <c r="SQX84" s="94"/>
      <c r="SQY84" s="94"/>
      <c r="SQZ84" s="94"/>
      <c r="SRA84" s="94"/>
      <c r="SRB84" s="94"/>
      <c r="SRC84" s="94"/>
      <c r="SRD84" s="94"/>
      <c r="SRE84" s="94"/>
      <c r="SRF84" s="94"/>
      <c r="SRG84" s="94"/>
      <c r="SRH84" s="94"/>
      <c r="SRI84" s="94"/>
      <c r="SRJ84" s="94"/>
      <c r="SRK84" s="94"/>
      <c r="SRL84" s="94"/>
      <c r="SRM84" s="94"/>
      <c r="SRN84" s="94"/>
      <c r="SRO84" s="94"/>
      <c r="SRP84" s="94"/>
      <c r="SRQ84" s="94"/>
      <c r="SRR84" s="94"/>
      <c r="SRS84" s="94"/>
      <c r="SRT84" s="94"/>
      <c r="SRU84" s="94"/>
      <c r="SRV84" s="94"/>
      <c r="SRW84" s="94"/>
      <c r="SRX84" s="94"/>
      <c r="SRY84" s="94"/>
      <c r="SRZ84" s="94"/>
      <c r="SSA84" s="94"/>
      <c r="SSB84" s="94"/>
      <c r="SSC84" s="94"/>
      <c r="SSD84" s="94"/>
      <c r="SSE84" s="94"/>
      <c r="SSF84" s="94"/>
      <c r="SSG84" s="94"/>
      <c r="SSH84" s="94"/>
      <c r="SSI84" s="94"/>
      <c r="SSJ84" s="94"/>
      <c r="SSK84" s="94"/>
      <c r="SSL84" s="94"/>
      <c r="SSM84" s="94"/>
      <c r="SSN84" s="94"/>
      <c r="SSO84" s="94"/>
      <c r="SSP84" s="94"/>
      <c r="SSQ84" s="94"/>
      <c r="SSR84" s="94"/>
      <c r="SSS84" s="94"/>
      <c r="SST84" s="94"/>
      <c r="SSU84" s="94"/>
      <c r="SSV84" s="94"/>
      <c r="SSW84" s="94"/>
      <c r="SSX84" s="94"/>
      <c r="SSY84" s="94"/>
      <c r="SSZ84" s="94"/>
      <c r="STA84" s="94"/>
      <c r="STB84" s="94"/>
      <c r="STC84" s="94"/>
      <c r="STD84" s="94"/>
      <c r="STE84" s="94"/>
      <c r="STF84" s="94"/>
      <c r="STG84" s="94"/>
      <c r="STH84" s="94"/>
      <c r="STI84" s="94"/>
      <c r="STJ84" s="94"/>
      <c r="STK84" s="94"/>
      <c r="STL84" s="94"/>
      <c r="STM84" s="94"/>
      <c r="STN84" s="94"/>
      <c r="STO84" s="94"/>
      <c r="STP84" s="94"/>
      <c r="STQ84" s="94"/>
      <c r="STR84" s="94"/>
      <c r="STS84" s="94"/>
      <c r="STT84" s="94"/>
      <c r="STU84" s="94"/>
      <c r="STV84" s="94"/>
      <c r="STW84" s="94"/>
      <c r="STX84" s="94"/>
      <c r="STY84" s="94"/>
      <c r="STZ84" s="94"/>
      <c r="SUA84" s="94"/>
      <c r="SUB84" s="94"/>
      <c r="SUC84" s="94"/>
      <c r="SUD84" s="94"/>
      <c r="SUE84" s="94"/>
      <c r="SUF84" s="94"/>
      <c r="SUG84" s="94"/>
      <c r="SUH84" s="94"/>
      <c r="SUI84" s="94"/>
      <c r="SUJ84" s="94"/>
      <c r="SUK84" s="94"/>
      <c r="SUL84" s="94"/>
      <c r="SUM84" s="94"/>
      <c r="SUN84" s="94"/>
      <c r="SUO84" s="94"/>
      <c r="SUP84" s="94"/>
      <c r="SUQ84" s="94"/>
      <c r="SUR84" s="94"/>
      <c r="SUS84" s="94"/>
      <c r="SUT84" s="94"/>
      <c r="SUU84" s="94"/>
      <c r="SUV84" s="94"/>
      <c r="SUW84" s="94"/>
      <c r="SUX84" s="94"/>
      <c r="SUY84" s="94"/>
      <c r="SUZ84" s="94"/>
      <c r="SVA84" s="94"/>
      <c r="SVB84" s="94"/>
      <c r="SVC84" s="94"/>
      <c r="SVD84" s="94"/>
      <c r="SVE84" s="94"/>
      <c r="SVF84" s="94"/>
      <c r="SVG84" s="94"/>
      <c r="SVH84" s="94"/>
      <c r="SVI84" s="94"/>
      <c r="SVJ84" s="94"/>
      <c r="SVK84" s="94"/>
      <c r="SVL84" s="94"/>
      <c r="SVM84" s="94"/>
      <c r="SVN84" s="94"/>
      <c r="SVO84" s="94"/>
      <c r="SVP84" s="94"/>
      <c r="SVQ84" s="94"/>
      <c r="SVR84" s="94"/>
      <c r="SVS84" s="94"/>
      <c r="SVT84" s="94"/>
      <c r="SVU84" s="94"/>
      <c r="SVV84" s="94"/>
      <c r="SVW84" s="94"/>
      <c r="SVX84" s="94"/>
      <c r="SVY84" s="94"/>
      <c r="SVZ84" s="94"/>
      <c r="SWA84" s="94"/>
      <c r="SWB84" s="94"/>
      <c r="SWC84" s="94"/>
      <c r="SWD84" s="94"/>
      <c r="SWE84" s="94"/>
      <c r="SWF84" s="94"/>
      <c r="SWG84" s="94"/>
      <c r="SWH84" s="94"/>
      <c r="SWI84" s="94"/>
      <c r="SWJ84" s="94"/>
      <c r="SWK84" s="94"/>
      <c r="SWL84" s="94"/>
      <c r="SWM84" s="94"/>
      <c r="SWN84" s="94"/>
      <c r="SWO84" s="94"/>
      <c r="SWP84" s="94"/>
      <c r="SWQ84" s="94"/>
      <c r="SWR84" s="94"/>
      <c r="SWS84" s="94"/>
      <c r="SWT84" s="94"/>
      <c r="SWU84" s="94"/>
      <c r="SWV84" s="94"/>
      <c r="SWW84" s="94"/>
      <c r="SWX84" s="94"/>
      <c r="SWY84" s="94"/>
      <c r="SWZ84" s="94"/>
      <c r="SXA84" s="94"/>
      <c r="SXB84" s="94"/>
      <c r="SXC84" s="94"/>
      <c r="SXD84" s="94"/>
      <c r="SXE84" s="94"/>
      <c r="SXF84" s="94"/>
      <c r="SXG84" s="94"/>
      <c r="SXH84" s="94"/>
      <c r="SXI84" s="94"/>
      <c r="SXJ84" s="94"/>
      <c r="SXK84" s="94"/>
      <c r="SXL84" s="94"/>
      <c r="SXM84" s="94"/>
      <c r="SXN84" s="94"/>
      <c r="SXO84" s="94"/>
      <c r="SXP84" s="94"/>
      <c r="SXQ84" s="94"/>
      <c r="SXR84" s="94"/>
      <c r="SXS84" s="94"/>
      <c r="SXT84" s="94"/>
      <c r="SXU84" s="94"/>
      <c r="SXV84" s="94"/>
      <c r="SXW84" s="94"/>
      <c r="SXX84" s="94"/>
      <c r="SXY84" s="94"/>
      <c r="SXZ84" s="94"/>
      <c r="SYA84" s="94"/>
      <c r="SYB84" s="94"/>
      <c r="SYC84" s="94"/>
      <c r="SYD84" s="94"/>
      <c r="SYE84" s="94"/>
      <c r="SYF84" s="94"/>
      <c r="SYG84" s="94"/>
      <c r="SYH84" s="94"/>
      <c r="SYI84" s="94"/>
      <c r="SYJ84" s="94"/>
      <c r="SYK84" s="94"/>
      <c r="SYL84" s="94"/>
      <c r="SYM84" s="94"/>
      <c r="SYN84" s="94"/>
      <c r="SYO84" s="94"/>
      <c r="SYP84" s="94"/>
      <c r="SYQ84" s="94"/>
      <c r="SYR84" s="94"/>
      <c r="SYS84" s="94"/>
      <c r="SYT84" s="94"/>
      <c r="SYU84" s="94"/>
      <c r="SYV84" s="94"/>
      <c r="SYW84" s="94"/>
      <c r="SYX84" s="94"/>
      <c r="SYY84" s="94"/>
      <c r="SYZ84" s="94"/>
      <c r="SZA84" s="94"/>
      <c r="SZB84" s="94"/>
      <c r="SZC84" s="94"/>
      <c r="SZD84" s="94"/>
      <c r="SZE84" s="94"/>
      <c r="SZF84" s="94"/>
      <c r="SZG84" s="94"/>
      <c r="SZH84" s="94"/>
      <c r="SZI84" s="94"/>
      <c r="SZJ84" s="94"/>
      <c r="SZK84" s="94"/>
      <c r="SZL84" s="94"/>
      <c r="SZM84" s="94"/>
      <c r="SZN84" s="94"/>
      <c r="SZO84" s="94"/>
      <c r="SZP84" s="94"/>
      <c r="SZQ84" s="94"/>
      <c r="SZR84" s="94"/>
      <c r="SZS84" s="94"/>
      <c r="SZT84" s="94"/>
      <c r="SZU84" s="94"/>
      <c r="SZV84" s="94"/>
      <c r="SZW84" s="94"/>
      <c r="SZX84" s="94"/>
      <c r="SZY84" s="94"/>
      <c r="SZZ84" s="94"/>
      <c r="TAA84" s="94"/>
      <c r="TAB84" s="94"/>
      <c r="TAC84" s="94"/>
      <c r="TAD84" s="94"/>
      <c r="TAE84" s="94"/>
      <c r="TAF84" s="94"/>
      <c r="TAG84" s="94"/>
      <c r="TAH84" s="94"/>
      <c r="TAI84" s="94"/>
      <c r="TAJ84" s="94"/>
      <c r="TAK84" s="94"/>
      <c r="TAL84" s="94"/>
      <c r="TAM84" s="94"/>
      <c r="TAN84" s="94"/>
      <c r="TAO84" s="94"/>
      <c r="TAP84" s="94"/>
      <c r="TAQ84" s="94"/>
      <c r="TAR84" s="94"/>
      <c r="TAS84" s="94"/>
      <c r="TAT84" s="94"/>
      <c r="TAU84" s="94"/>
      <c r="TAV84" s="94"/>
      <c r="TAW84" s="94"/>
      <c r="TAX84" s="94"/>
      <c r="TAY84" s="94"/>
      <c r="TAZ84" s="94"/>
      <c r="TBA84" s="94"/>
      <c r="TBB84" s="94"/>
      <c r="TBC84" s="94"/>
      <c r="TBD84" s="94"/>
      <c r="TBE84" s="94"/>
      <c r="TBF84" s="94"/>
      <c r="TBG84" s="94"/>
      <c r="TBH84" s="94"/>
      <c r="TBI84" s="94"/>
      <c r="TBJ84" s="94"/>
      <c r="TBK84" s="94"/>
      <c r="TBL84" s="94"/>
      <c r="TBM84" s="94"/>
      <c r="TBN84" s="94"/>
      <c r="TBO84" s="94"/>
      <c r="TBP84" s="94"/>
      <c r="TBQ84" s="94"/>
      <c r="TBR84" s="94"/>
      <c r="TBS84" s="94"/>
      <c r="TBT84" s="94"/>
      <c r="TBU84" s="94"/>
      <c r="TBV84" s="94"/>
      <c r="TBW84" s="94"/>
      <c r="TBX84" s="94"/>
      <c r="TBY84" s="94"/>
      <c r="TBZ84" s="94"/>
      <c r="TCA84" s="94"/>
      <c r="TCB84" s="94"/>
      <c r="TCC84" s="94"/>
      <c r="TCD84" s="94"/>
      <c r="TCE84" s="94"/>
      <c r="TCF84" s="94"/>
      <c r="TCG84" s="94"/>
      <c r="TCH84" s="94"/>
      <c r="TCI84" s="94"/>
      <c r="TCJ84" s="94"/>
      <c r="TCK84" s="94"/>
      <c r="TCL84" s="94"/>
      <c r="TCM84" s="94"/>
      <c r="TCN84" s="94"/>
      <c r="TCO84" s="94"/>
      <c r="TCP84" s="94"/>
      <c r="TCQ84" s="94"/>
      <c r="TCR84" s="94"/>
      <c r="TCS84" s="94"/>
      <c r="TCT84" s="94"/>
      <c r="TCU84" s="94"/>
      <c r="TCV84" s="94"/>
      <c r="TCW84" s="94"/>
      <c r="TCX84" s="94"/>
      <c r="TCY84" s="94"/>
      <c r="TCZ84" s="94"/>
      <c r="TDA84" s="94"/>
      <c r="TDB84" s="94"/>
      <c r="TDC84" s="94"/>
      <c r="TDD84" s="94"/>
      <c r="TDE84" s="94"/>
      <c r="TDF84" s="94"/>
      <c r="TDG84" s="94"/>
      <c r="TDH84" s="94"/>
      <c r="TDI84" s="94"/>
      <c r="TDJ84" s="94"/>
      <c r="TDK84" s="94"/>
      <c r="TDL84" s="94"/>
      <c r="TDM84" s="94"/>
      <c r="TDN84" s="94"/>
      <c r="TDO84" s="94"/>
      <c r="TDP84" s="94"/>
      <c r="TDQ84" s="94"/>
      <c r="TDR84" s="94"/>
      <c r="TDS84" s="94"/>
      <c r="TDT84" s="94"/>
      <c r="TDU84" s="94"/>
      <c r="TDV84" s="94"/>
      <c r="TDW84" s="94"/>
      <c r="TDX84" s="94"/>
      <c r="TDY84" s="94"/>
      <c r="TDZ84" s="94"/>
      <c r="TEA84" s="94"/>
      <c r="TEB84" s="94"/>
      <c r="TEC84" s="94"/>
      <c r="TED84" s="94"/>
      <c r="TEE84" s="94"/>
      <c r="TEF84" s="94"/>
      <c r="TEG84" s="94"/>
      <c r="TEH84" s="94"/>
      <c r="TEI84" s="94"/>
      <c r="TEJ84" s="94"/>
      <c r="TEK84" s="94"/>
      <c r="TEL84" s="94"/>
      <c r="TEM84" s="94"/>
      <c r="TEN84" s="94"/>
      <c r="TEO84" s="94"/>
      <c r="TEP84" s="94"/>
      <c r="TEQ84" s="94"/>
      <c r="TER84" s="94"/>
      <c r="TES84" s="94"/>
      <c r="TET84" s="94"/>
      <c r="TEU84" s="94"/>
      <c r="TEV84" s="94"/>
      <c r="TEW84" s="94"/>
      <c r="TEX84" s="94"/>
      <c r="TEY84" s="94"/>
      <c r="TEZ84" s="94"/>
      <c r="TFA84" s="94"/>
      <c r="TFB84" s="94"/>
      <c r="TFC84" s="94"/>
      <c r="TFD84" s="94"/>
      <c r="TFE84" s="94"/>
      <c r="TFF84" s="94"/>
      <c r="TFG84" s="94"/>
      <c r="TFH84" s="94"/>
      <c r="TFI84" s="94"/>
      <c r="TFJ84" s="94"/>
      <c r="TFK84" s="94"/>
      <c r="TFL84" s="94"/>
      <c r="TFM84" s="94"/>
      <c r="TFN84" s="94"/>
      <c r="TFO84" s="94"/>
      <c r="TFP84" s="94"/>
      <c r="TFQ84" s="94"/>
      <c r="TFR84" s="94"/>
      <c r="TFS84" s="94"/>
      <c r="TFT84" s="94"/>
      <c r="TFU84" s="94"/>
      <c r="TFV84" s="94"/>
      <c r="TFW84" s="94"/>
      <c r="TFX84" s="94"/>
      <c r="TFY84" s="94"/>
      <c r="TFZ84" s="94"/>
      <c r="TGA84" s="94"/>
      <c r="TGB84" s="94"/>
      <c r="TGC84" s="94"/>
      <c r="TGD84" s="94"/>
      <c r="TGE84" s="94"/>
      <c r="TGF84" s="94"/>
      <c r="TGG84" s="94"/>
      <c r="TGH84" s="94"/>
      <c r="TGI84" s="94"/>
      <c r="TGJ84" s="94"/>
      <c r="TGK84" s="94"/>
      <c r="TGL84" s="94"/>
      <c r="TGM84" s="94"/>
      <c r="TGN84" s="94"/>
      <c r="TGO84" s="94"/>
      <c r="TGP84" s="94"/>
      <c r="TGQ84" s="94"/>
      <c r="TGR84" s="94"/>
      <c r="TGS84" s="94"/>
      <c r="TGT84" s="94"/>
      <c r="TGU84" s="94"/>
      <c r="TGV84" s="94"/>
      <c r="TGW84" s="94"/>
      <c r="TGX84" s="94"/>
      <c r="TGY84" s="94"/>
      <c r="TGZ84" s="94"/>
      <c r="THA84" s="94"/>
      <c r="THB84" s="94"/>
      <c r="THC84" s="94"/>
      <c r="THD84" s="94"/>
      <c r="THE84" s="94"/>
      <c r="THF84" s="94"/>
      <c r="THG84" s="94"/>
      <c r="THH84" s="94"/>
      <c r="THI84" s="94"/>
      <c r="THJ84" s="94"/>
      <c r="THK84" s="94"/>
      <c r="THL84" s="94"/>
      <c r="THM84" s="94"/>
      <c r="THN84" s="94"/>
      <c r="THO84" s="94"/>
      <c r="THP84" s="94"/>
      <c r="THQ84" s="94"/>
      <c r="THR84" s="94"/>
      <c r="THS84" s="94"/>
      <c r="THT84" s="94"/>
      <c r="THU84" s="94"/>
      <c r="THV84" s="94"/>
      <c r="THW84" s="94"/>
      <c r="THX84" s="94"/>
      <c r="THY84" s="94"/>
      <c r="THZ84" s="94"/>
      <c r="TIA84" s="94"/>
      <c r="TIB84" s="94"/>
      <c r="TIC84" s="94"/>
      <c r="TID84" s="94"/>
      <c r="TIE84" s="94"/>
      <c r="TIF84" s="94"/>
      <c r="TIG84" s="94"/>
      <c r="TIH84" s="94"/>
      <c r="TII84" s="94"/>
      <c r="TIJ84" s="94"/>
      <c r="TIK84" s="94"/>
      <c r="TIL84" s="94"/>
      <c r="TIM84" s="94"/>
      <c r="TIN84" s="94"/>
      <c r="TIO84" s="94"/>
      <c r="TIP84" s="94"/>
      <c r="TIQ84" s="94"/>
      <c r="TIR84" s="94"/>
      <c r="TIS84" s="94"/>
      <c r="TIT84" s="94"/>
      <c r="TIU84" s="94"/>
      <c r="TIV84" s="94"/>
      <c r="TIW84" s="94"/>
      <c r="TIX84" s="94"/>
      <c r="TIY84" s="94"/>
      <c r="TIZ84" s="94"/>
      <c r="TJA84" s="94"/>
      <c r="TJB84" s="94"/>
      <c r="TJC84" s="94"/>
      <c r="TJD84" s="94"/>
      <c r="TJE84" s="94"/>
      <c r="TJF84" s="94"/>
      <c r="TJG84" s="94"/>
      <c r="TJH84" s="94"/>
      <c r="TJI84" s="94"/>
      <c r="TJJ84" s="94"/>
      <c r="TJK84" s="94"/>
      <c r="TJL84" s="94"/>
      <c r="TJM84" s="94"/>
      <c r="TJN84" s="94"/>
      <c r="TJO84" s="94"/>
      <c r="TJP84" s="94"/>
      <c r="TJQ84" s="94"/>
      <c r="TJR84" s="94"/>
      <c r="TJS84" s="94"/>
      <c r="TJT84" s="94"/>
      <c r="TJU84" s="94"/>
      <c r="TJV84" s="94"/>
      <c r="TJW84" s="94"/>
      <c r="TJX84" s="94"/>
      <c r="TJY84" s="94"/>
      <c r="TJZ84" s="94"/>
      <c r="TKA84" s="94"/>
      <c r="TKB84" s="94"/>
      <c r="TKC84" s="94"/>
      <c r="TKD84" s="94"/>
      <c r="TKE84" s="94"/>
      <c r="TKF84" s="94"/>
      <c r="TKG84" s="94"/>
      <c r="TKH84" s="94"/>
      <c r="TKI84" s="94"/>
      <c r="TKJ84" s="94"/>
      <c r="TKK84" s="94"/>
      <c r="TKL84" s="94"/>
      <c r="TKM84" s="94"/>
      <c r="TKN84" s="94"/>
      <c r="TKO84" s="94"/>
      <c r="TKP84" s="94"/>
      <c r="TKQ84" s="94"/>
      <c r="TKR84" s="94"/>
      <c r="TKS84" s="94"/>
      <c r="TKT84" s="94"/>
      <c r="TKU84" s="94"/>
      <c r="TKV84" s="94"/>
      <c r="TKW84" s="94"/>
      <c r="TKX84" s="94"/>
      <c r="TKY84" s="94"/>
      <c r="TKZ84" s="94"/>
      <c r="TLA84" s="94"/>
      <c r="TLB84" s="94"/>
      <c r="TLC84" s="94"/>
      <c r="TLD84" s="94"/>
      <c r="TLE84" s="94"/>
      <c r="TLF84" s="94"/>
      <c r="TLG84" s="94"/>
      <c r="TLH84" s="94"/>
      <c r="TLI84" s="94"/>
      <c r="TLJ84" s="94"/>
      <c r="TLK84" s="94"/>
      <c r="TLL84" s="94"/>
      <c r="TLM84" s="94"/>
      <c r="TLN84" s="94"/>
      <c r="TLO84" s="94"/>
      <c r="TLP84" s="94"/>
      <c r="TLQ84" s="94"/>
      <c r="TLR84" s="94"/>
      <c r="TLS84" s="94"/>
      <c r="TLT84" s="94"/>
      <c r="TLU84" s="94"/>
      <c r="TLV84" s="94"/>
      <c r="TLW84" s="94"/>
      <c r="TLX84" s="94"/>
      <c r="TLY84" s="94"/>
      <c r="TLZ84" s="94"/>
      <c r="TMA84" s="94"/>
      <c r="TMB84" s="94"/>
      <c r="TMC84" s="94"/>
      <c r="TMD84" s="94"/>
      <c r="TME84" s="94"/>
      <c r="TMF84" s="94"/>
      <c r="TMG84" s="94"/>
      <c r="TMH84" s="94"/>
      <c r="TMI84" s="94"/>
      <c r="TMJ84" s="94"/>
      <c r="TMK84" s="94"/>
      <c r="TML84" s="94"/>
      <c r="TMM84" s="94"/>
      <c r="TMN84" s="94"/>
      <c r="TMO84" s="94"/>
      <c r="TMP84" s="94"/>
      <c r="TMQ84" s="94"/>
      <c r="TMR84" s="94"/>
      <c r="TMS84" s="94"/>
      <c r="TMT84" s="94"/>
      <c r="TMU84" s="94"/>
      <c r="TMV84" s="94"/>
      <c r="TMW84" s="94"/>
      <c r="TMX84" s="94"/>
      <c r="TMY84" s="94"/>
      <c r="TMZ84" s="94"/>
      <c r="TNA84" s="94"/>
      <c r="TNB84" s="94"/>
      <c r="TNC84" s="94"/>
      <c r="TND84" s="94"/>
      <c r="TNE84" s="94"/>
      <c r="TNF84" s="94"/>
      <c r="TNG84" s="94"/>
      <c r="TNH84" s="94"/>
      <c r="TNI84" s="94"/>
      <c r="TNJ84" s="94"/>
      <c r="TNK84" s="94"/>
      <c r="TNL84" s="94"/>
      <c r="TNM84" s="94"/>
      <c r="TNN84" s="94"/>
      <c r="TNO84" s="94"/>
      <c r="TNP84" s="94"/>
      <c r="TNQ84" s="94"/>
      <c r="TNR84" s="94"/>
      <c r="TNS84" s="94"/>
      <c r="TNT84" s="94"/>
      <c r="TNU84" s="94"/>
      <c r="TNV84" s="94"/>
      <c r="TNW84" s="94"/>
      <c r="TNX84" s="94"/>
      <c r="TNY84" s="94"/>
      <c r="TNZ84" s="94"/>
      <c r="TOA84" s="94"/>
      <c r="TOB84" s="94"/>
      <c r="TOC84" s="94"/>
      <c r="TOD84" s="94"/>
      <c r="TOE84" s="94"/>
      <c r="TOF84" s="94"/>
      <c r="TOG84" s="94"/>
      <c r="TOH84" s="94"/>
      <c r="TOI84" s="94"/>
      <c r="TOJ84" s="94"/>
      <c r="TOK84" s="94"/>
      <c r="TOL84" s="94"/>
      <c r="TOM84" s="94"/>
      <c r="TON84" s="94"/>
      <c r="TOO84" s="94"/>
      <c r="TOP84" s="94"/>
      <c r="TOQ84" s="94"/>
      <c r="TOR84" s="94"/>
      <c r="TOS84" s="94"/>
      <c r="TOT84" s="94"/>
      <c r="TOU84" s="94"/>
      <c r="TOV84" s="94"/>
      <c r="TOW84" s="94"/>
      <c r="TOX84" s="94"/>
      <c r="TOY84" s="94"/>
      <c r="TOZ84" s="94"/>
      <c r="TPA84" s="94"/>
      <c r="TPB84" s="94"/>
      <c r="TPC84" s="94"/>
      <c r="TPD84" s="94"/>
      <c r="TPE84" s="94"/>
      <c r="TPF84" s="94"/>
      <c r="TPG84" s="94"/>
      <c r="TPH84" s="94"/>
      <c r="TPI84" s="94"/>
      <c r="TPJ84" s="94"/>
      <c r="TPK84" s="94"/>
      <c r="TPL84" s="94"/>
      <c r="TPM84" s="94"/>
      <c r="TPN84" s="94"/>
      <c r="TPO84" s="94"/>
      <c r="TPP84" s="94"/>
      <c r="TPQ84" s="94"/>
      <c r="TPR84" s="94"/>
      <c r="TPS84" s="94"/>
      <c r="TPT84" s="94"/>
      <c r="TPU84" s="94"/>
      <c r="TPV84" s="94"/>
      <c r="TPW84" s="94"/>
      <c r="TPX84" s="94"/>
      <c r="TPY84" s="94"/>
      <c r="TPZ84" s="94"/>
      <c r="TQA84" s="94"/>
      <c r="TQB84" s="94"/>
      <c r="TQC84" s="94"/>
      <c r="TQD84" s="94"/>
      <c r="TQE84" s="94"/>
      <c r="TQF84" s="94"/>
      <c r="TQG84" s="94"/>
      <c r="TQH84" s="94"/>
      <c r="TQI84" s="94"/>
      <c r="TQJ84" s="94"/>
      <c r="TQK84" s="94"/>
      <c r="TQL84" s="94"/>
      <c r="TQM84" s="94"/>
      <c r="TQN84" s="94"/>
      <c r="TQO84" s="94"/>
      <c r="TQP84" s="94"/>
      <c r="TQQ84" s="94"/>
      <c r="TQR84" s="94"/>
      <c r="TQS84" s="94"/>
      <c r="TQT84" s="94"/>
      <c r="TQU84" s="94"/>
      <c r="TQV84" s="94"/>
      <c r="TQW84" s="94"/>
      <c r="TQX84" s="94"/>
      <c r="TQY84" s="94"/>
      <c r="TQZ84" s="94"/>
      <c r="TRA84" s="94"/>
      <c r="TRB84" s="94"/>
      <c r="TRC84" s="94"/>
      <c r="TRD84" s="94"/>
      <c r="TRE84" s="94"/>
      <c r="TRF84" s="94"/>
      <c r="TRG84" s="94"/>
      <c r="TRH84" s="94"/>
      <c r="TRI84" s="94"/>
      <c r="TRJ84" s="94"/>
      <c r="TRK84" s="94"/>
      <c r="TRL84" s="94"/>
      <c r="TRM84" s="94"/>
      <c r="TRN84" s="94"/>
      <c r="TRO84" s="94"/>
      <c r="TRP84" s="94"/>
      <c r="TRQ84" s="94"/>
      <c r="TRR84" s="94"/>
      <c r="TRS84" s="94"/>
      <c r="TRT84" s="94"/>
      <c r="TRU84" s="94"/>
      <c r="TRV84" s="94"/>
      <c r="TRW84" s="94"/>
      <c r="TRX84" s="94"/>
      <c r="TRY84" s="94"/>
      <c r="TRZ84" s="94"/>
      <c r="TSA84" s="94"/>
      <c r="TSB84" s="94"/>
      <c r="TSC84" s="94"/>
      <c r="TSD84" s="94"/>
      <c r="TSE84" s="94"/>
      <c r="TSF84" s="94"/>
      <c r="TSG84" s="94"/>
      <c r="TSH84" s="94"/>
      <c r="TSI84" s="94"/>
      <c r="TSJ84" s="94"/>
      <c r="TSK84" s="94"/>
      <c r="TSL84" s="94"/>
      <c r="TSM84" s="94"/>
      <c r="TSN84" s="94"/>
      <c r="TSO84" s="94"/>
      <c r="TSP84" s="94"/>
      <c r="TSQ84" s="94"/>
      <c r="TSR84" s="94"/>
      <c r="TSS84" s="94"/>
      <c r="TST84" s="94"/>
      <c r="TSU84" s="94"/>
      <c r="TSV84" s="94"/>
      <c r="TSW84" s="94"/>
      <c r="TSX84" s="94"/>
      <c r="TSY84" s="94"/>
      <c r="TSZ84" s="94"/>
      <c r="TTA84" s="94"/>
      <c r="TTB84" s="94"/>
      <c r="TTC84" s="94"/>
      <c r="TTD84" s="94"/>
      <c r="TTE84" s="94"/>
      <c r="TTF84" s="94"/>
      <c r="TTG84" s="94"/>
      <c r="TTH84" s="94"/>
      <c r="TTI84" s="94"/>
      <c r="TTJ84" s="94"/>
      <c r="TTK84" s="94"/>
      <c r="TTL84" s="94"/>
      <c r="TTM84" s="94"/>
      <c r="TTN84" s="94"/>
      <c r="TTO84" s="94"/>
      <c r="TTP84" s="94"/>
      <c r="TTQ84" s="94"/>
      <c r="TTR84" s="94"/>
      <c r="TTS84" s="94"/>
      <c r="TTT84" s="94"/>
      <c r="TTU84" s="94"/>
      <c r="TTV84" s="94"/>
      <c r="TTW84" s="94"/>
      <c r="TTX84" s="94"/>
      <c r="TTY84" s="94"/>
      <c r="TTZ84" s="94"/>
      <c r="TUA84" s="94"/>
      <c r="TUB84" s="94"/>
      <c r="TUC84" s="94"/>
      <c r="TUD84" s="94"/>
      <c r="TUE84" s="94"/>
      <c r="TUF84" s="94"/>
      <c r="TUG84" s="94"/>
      <c r="TUH84" s="94"/>
      <c r="TUI84" s="94"/>
      <c r="TUJ84" s="94"/>
      <c r="TUK84" s="94"/>
      <c r="TUL84" s="94"/>
      <c r="TUM84" s="94"/>
      <c r="TUN84" s="94"/>
      <c r="TUO84" s="94"/>
      <c r="TUP84" s="94"/>
      <c r="TUQ84" s="94"/>
      <c r="TUR84" s="94"/>
      <c r="TUS84" s="94"/>
      <c r="TUT84" s="94"/>
      <c r="TUU84" s="94"/>
      <c r="TUV84" s="94"/>
      <c r="TUW84" s="94"/>
      <c r="TUX84" s="94"/>
      <c r="TUY84" s="94"/>
      <c r="TUZ84" s="94"/>
      <c r="TVA84" s="94"/>
      <c r="TVB84" s="94"/>
      <c r="TVC84" s="94"/>
      <c r="TVD84" s="94"/>
      <c r="TVE84" s="94"/>
      <c r="TVF84" s="94"/>
      <c r="TVG84" s="94"/>
      <c r="TVH84" s="94"/>
      <c r="TVI84" s="94"/>
      <c r="TVJ84" s="94"/>
      <c r="TVK84" s="94"/>
      <c r="TVL84" s="94"/>
      <c r="TVM84" s="94"/>
      <c r="TVN84" s="94"/>
      <c r="TVO84" s="94"/>
      <c r="TVP84" s="94"/>
      <c r="TVQ84" s="94"/>
      <c r="TVR84" s="94"/>
      <c r="TVS84" s="94"/>
      <c r="TVT84" s="94"/>
      <c r="TVU84" s="94"/>
      <c r="TVV84" s="94"/>
      <c r="TVW84" s="94"/>
      <c r="TVX84" s="94"/>
      <c r="TVY84" s="94"/>
      <c r="TVZ84" s="94"/>
      <c r="TWA84" s="94"/>
      <c r="TWB84" s="94"/>
      <c r="TWC84" s="94"/>
      <c r="TWD84" s="94"/>
      <c r="TWE84" s="94"/>
      <c r="TWF84" s="94"/>
      <c r="TWG84" s="94"/>
      <c r="TWH84" s="94"/>
      <c r="TWI84" s="94"/>
      <c r="TWJ84" s="94"/>
      <c r="TWK84" s="94"/>
      <c r="TWL84" s="94"/>
      <c r="TWM84" s="94"/>
      <c r="TWN84" s="94"/>
      <c r="TWO84" s="94"/>
      <c r="TWP84" s="94"/>
      <c r="TWQ84" s="94"/>
      <c r="TWR84" s="94"/>
      <c r="TWS84" s="94"/>
      <c r="TWT84" s="94"/>
      <c r="TWU84" s="94"/>
      <c r="TWV84" s="94"/>
      <c r="TWW84" s="94"/>
      <c r="TWX84" s="94"/>
      <c r="TWY84" s="94"/>
      <c r="TWZ84" s="94"/>
      <c r="TXA84" s="94"/>
      <c r="TXB84" s="94"/>
      <c r="TXC84" s="94"/>
      <c r="TXD84" s="94"/>
      <c r="TXE84" s="94"/>
      <c r="TXF84" s="94"/>
      <c r="TXG84" s="94"/>
      <c r="TXH84" s="94"/>
      <c r="TXI84" s="94"/>
      <c r="TXJ84" s="94"/>
      <c r="TXK84" s="94"/>
      <c r="TXL84" s="94"/>
      <c r="TXM84" s="94"/>
      <c r="TXN84" s="94"/>
      <c r="TXO84" s="94"/>
      <c r="TXP84" s="94"/>
      <c r="TXQ84" s="94"/>
      <c r="TXR84" s="94"/>
      <c r="TXS84" s="94"/>
      <c r="TXT84" s="94"/>
      <c r="TXU84" s="94"/>
      <c r="TXV84" s="94"/>
      <c r="TXW84" s="94"/>
      <c r="TXX84" s="94"/>
      <c r="TXY84" s="94"/>
      <c r="TXZ84" s="94"/>
      <c r="TYA84" s="94"/>
      <c r="TYB84" s="94"/>
      <c r="TYC84" s="94"/>
      <c r="TYD84" s="94"/>
      <c r="TYE84" s="94"/>
      <c r="TYF84" s="94"/>
      <c r="TYG84" s="94"/>
      <c r="TYH84" s="94"/>
      <c r="TYI84" s="94"/>
      <c r="TYJ84" s="94"/>
      <c r="TYK84" s="94"/>
      <c r="TYL84" s="94"/>
      <c r="TYM84" s="94"/>
      <c r="TYN84" s="94"/>
      <c r="TYO84" s="94"/>
      <c r="TYP84" s="94"/>
      <c r="TYQ84" s="94"/>
      <c r="TYR84" s="94"/>
      <c r="TYS84" s="94"/>
      <c r="TYT84" s="94"/>
      <c r="TYU84" s="94"/>
      <c r="TYV84" s="94"/>
      <c r="TYW84" s="94"/>
      <c r="TYX84" s="94"/>
      <c r="TYY84" s="94"/>
      <c r="TYZ84" s="94"/>
      <c r="TZA84" s="94"/>
      <c r="TZB84" s="94"/>
      <c r="TZC84" s="94"/>
      <c r="TZD84" s="94"/>
      <c r="TZE84" s="94"/>
      <c r="TZF84" s="94"/>
      <c r="TZG84" s="94"/>
      <c r="TZH84" s="94"/>
      <c r="TZI84" s="94"/>
      <c r="TZJ84" s="94"/>
      <c r="TZK84" s="94"/>
      <c r="TZL84" s="94"/>
      <c r="TZM84" s="94"/>
      <c r="TZN84" s="94"/>
      <c r="TZO84" s="94"/>
      <c r="TZP84" s="94"/>
      <c r="TZQ84" s="94"/>
      <c r="TZR84" s="94"/>
      <c r="TZS84" s="94"/>
      <c r="TZT84" s="94"/>
      <c r="TZU84" s="94"/>
      <c r="TZV84" s="94"/>
      <c r="TZW84" s="94"/>
      <c r="TZX84" s="94"/>
      <c r="TZY84" s="94"/>
      <c r="TZZ84" s="94"/>
      <c r="UAA84" s="94"/>
      <c r="UAB84" s="94"/>
      <c r="UAC84" s="94"/>
      <c r="UAD84" s="94"/>
      <c r="UAE84" s="94"/>
      <c r="UAF84" s="94"/>
      <c r="UAG84" s="94"/>
      <c r="UAH84" s="94"/>
      <c r="UAI84" s="94"/>
      <c r="UAJ84" s="94"/>
      <c r="UAK84" s="94"/>
      <c r="UAL84" s="94"/>
      <c r="UAM84" s="94"/>
      <c r="UAN84" s="94"/>
      <c r="UAO84" s="94"/>
      <c r="UAP84" s="94"/>
      <c r="UAQ84" s="94"/>
      <c r="UAR84" s="94"/>
      <c r="UAS84" s="94"/>
      <c r="UAT84" s="94"/>
      <c r="UAU84" s="94"/>
      <c r="UAV84" s="94"/>
      <c r="UAW84" s="94"/>
      <c r="UAX84" s="94"/>
      <c r="UAY84" s="94"/>
      <c r="UAZ84" s="94"/>
      <c r="UBA84" s="94"/>
      <c r="UBB84" s="94"/>
      <c r="UBC84" s="94"/>
      <c r="UBD84" s="94"/>
      <c r="UBE84" s="94"/>
      <c r="UBF84" s="94"/>
      <c r="UBG84" s="94"/>
      <c r="UBH84" s="94"/>
      <c r="UBI84" s="94"/>
      <c r="UBJ84" s="94"/>
      <c r="UBK84" s="94"/>
      <c r="UBL84" s="94"/>
      <c r="UBM84" s="94"/>
      <c r="UBN84" s="94"/>
      <c r="UBO84" s="94"/>
      <c r="UBP84" s="94"/>
      <c r="UBQ84" s="94"/>
      <c r="UBR84" s="94"/>
      <c r="UBS84" s="94"/>
      <c r="UBT84" s="94"/>
      <c r="UBU84" s="94"/>
      <c r="UBV84" s="94"/>
      <c r="UBW84" s="94"/>
      <c r="UBX84" s="94"/>
      <c r="UBY84" s="94"/>
      <c r="UBZ84" s="94"/>
      <c r="UCA84" s="94"/>
      <c r="UCB84" s="94"/>
      <c r="UCC84" s="94"/>
      <c r="UCD84" s="94"/>
      <c r="UCE84" s="94"/>
      <c r="UCF84" s="94"/>
      <c r="UCG84" s="94"/>
      <c r="UCH84" s="94"/>
      <c r="UCI84" s="94"/>
      <c r="UCJ84" s="94"/>
      <c r="UCK84" s="94"/>
      <c r="UCL84" s="94"/>
      <c r="UCM84" s="94"/>
      <c r="UCN84" s="94"/>
      <c r="UCO84" s="94"/>
      <c r="UCP84" s="94"/>
      <c r="UCQ84" s="94"/>
      <c r="UCR84" s="94"/>
      <c r="UCS84" s="94"/>
      <c r="UCT84" s="94"/>
      <c r="UCU84" s="94"/>
      <c r="UCV84" s="94"/>
      <c r="UCW84" s="94"/>
      <c r="UCX84" s="94"/>
      <c r="UCY84" s="94"/>
      <c r="UCZ84" s="94"/>
      <c r="UDA84" s="94"/>
      <c r="UDB84" s="94"/>
      <c r="UDC84" s="94"/>
      <c r="UDD84" s="94"/>
      <c r="UDE84" s="94"/>
      <c r="UDF84" s="94"/>
      <c r="UDG84" s="94"/>
      <c r="UDH84" s="94"/>
      <c r="UDI84" s="94"/>
      <c r="UDJ84" s="94"/>
      <c r="UDK84" s="94"/>
      <c r="UDL84" s="94"/>
      <c r="UDM84" s="94"/>
      <c r="UDN84" s="94"/>
      <c r="UDO84" s="94"/>
      <c r="UDP84" s="94"/>
      <c r="UDQ84" s="94"/>
      <c r="UDR84" s="94"/>
      <c r="UDS84" s="94"/>
      <c r="UDT84" s="94"/>
      <c r="UDU84" s="94"/>
      <c r="UDV84" s="94"/>
      <c r="UDW84" s="94"/>
      <c r="UDX84" s="94"/>
      <c r="UDY84" s="94"/>
      <c r="UDZ84" s="94"/>
      <c r="UEA84" s="94"/>
      <c r="UEB84" s="94"/>
      <c r="UEC84" s="94"/>
      <c r="UED84" s="94"/>
      <c r="UEE84" s="94"/>
      <c r="UEF84" s="94"/>
      <c r="UEG84" s="94"/>
      <c r="UEH84" s="94"/>
      <c r="UEI84" s="94"/>
      <c r="UEJ84" s="94"/>
      <c r="UEK84" s="94"/>
      <c r="UEL84" s="94"/>
      <c r="UEM84" s="94"/>
      <c r="UEN84" s="94"/>
      <c r="UEO84" s="94"/>
      <c r="UEP84" s="94"/>
      <c r="UEQ84" s="94"/>
      <c r="UER84" s="94"/>
      <c r="UES84" s="94"/>
      <c r="UET84" s="94"/>
      <c r="UEU84" s="94"/>
      <c r="UEV84" s="94"/>
      <c r="UEW84" s="94"/>
      <c r="UEX84" s="94"/>
      <c r="UEY84" s="94"/>
      <c r="UEZ84" s="94"/>
      <c r="UFA84" s="94"/>
      <c r="UFB84" s="94"/>
      <c r="UFC84" s="94"/>
      <c r="UFD84" s="94"/>
      <c r="UFE84" s="94"/>
      <c r="UFF84" s="94"/>
      <c r="UFG84" s="94"/>
      <c r="UFH84" s="94"/>
      <c r="UFI84" s="94"/>
      <c r="UFJ84" s="94"/>
      <c r="UFK84" s="94"/>
      <c r="UFL84" s="94"/>
      <c r="UFM84" s="94"/>
      <c r="UFN84" s="94"/>
      <c r="UFO84" s="94"/>
      <c r="UFP84" s="94"/>
      <c r="UFQ84" s="94"/>
      <c r="UFR84" s="94"/>
      <c r="UFS84" s="94"/>
      <c r="UFT84" s="94"/>
      <c r="UFU84" s="94"/>
      <c r="UFV84" s="94"/>
      <c r="UFW84" s="94"/>
      <c r="UFX84" s="94"/>
      <c r="UFY84" s="94"/>
      <c r="UFZ84" s="94"/>
      <c r="UGA84" s="94"/>
      <c r="UGB84" s="94"/>
      <c r="UGC84" s="94"/>
      <c r="UGD84" s="94"/>
      <c r="UGE84" s="94"/>
      <c r="UGF84" s="94"/>
      <c r="UGG84" s="94"/>
      <c r="UGH84" s="94"/>
      <c r="UGI84" s="94"/>
      <c r="UGJ84" s="94"/>
      <c r="UGK84" s="94"/>
      <c r="UGL84" s="94"/>
      <c r="UGM84" s="94"/>
      <c r="UGN84" s="94"/>
      <c r="UGO84" s="94"/>
      <c r="UGP84" s="94"/>
      <c r="UGQ84" s="94"/>
      <c r="UGR84" s="94"/>
      <c r="UGS84" s="94"/>
      <c r="UGT84" s="94"/>
      <c r="UGU84" s="94"/>
      <c r="UGV84" s="94"/>
      <c r="UGW84" s="94"/>
      <c r="UGX84" s="94"/>
      <c r="UGY84" s="94"/>
      <c r="UGZ84" s="94"/>
      <c r="UHA84" s="94"/>
      <c r="UHB84" s="94"/>
      <c r="UHC84" s="94"/>
      <c r="UHD84" s="94"/>
      <c r="UHE84" s="94"/>
      <c r="UHF84" s="94"/>
      <c r="UHG84" s="94"/>
      <c r="UHH84" s="94"/>
      <c r="UHI84" s="94"/>
      <c r="UHJ84" s="94"/>
      <c r="UHK84" s="94"/>
      <c r="UHL84" s="94"/>
      <c r="UHM84" s="94"/>
      <c r="UHN84" s="94"/>
      <c r="UHO84" s="94"/>
      <c r="UHP84" s="94"/>
      <c r="UHQ84" s="94"/>
      <c r="UHR84" s="94"/>
      <c r="UHS84" s="94"/>
      <c r="UHT84" s="94"/>
      <c r="UHU84" s="94"/>
      <c r="UHV84" s="94"/>
      <c r="UHW84" s="94"/>
      <c r="UHX84" s="94"/>
      <c r="UHY84" s="94"/>
      <c r="UHZ84" s="94"/>
      <c r="UIA84" s="94"/>
      <c r="UIB84" s="94"/>
      <c r="UIC84" s="94"/>
      <c r="UID84" s="94"/>
      <c r="UIE84" s="94"/>
      <c r="UIF84" s="94"/>
      <c r="UIG84" s="94"/>
      <c r="UIH84" s="94"/>
      <c r="UII84" s="94"/>
      <c r="UIJ84" s="94"/>
      <c r="UIK84" s="94"/>
      <c r="UIL84" s="94"/>
      <c r="UIM84" s="94"/>
      <c r="UIN84" s="94"/>
      <c r="UIO84" s="94"/>
      <c r="UIP84" s="94"/>
      <c r="UIQ84" s="94"/>
      <c r="UIR84" s="94"/>
      <c r="UIS84" s="94"/>
      <c r="UIT84" s="94"/>
      <c r="UIU84" s="94"/>
      <c r="UIV84" s="94"/>
      <c r="UIW84" s="94"/>
      <c r="UIX84" s="94"/>
      <c r="UIY84" s="94"/>
      <c r="UIZ84" s="94"/>
      <c r="UJA84" s="94"/>
      <c r="UJB84" s="94"/>
      <c r="UJC84" s="94"/>
      <c r="UJD84" s="94"/>
      <c r="UJE84" s="94"/>
      <c r="UJF84" s="94"/>
      <c r="UJG84" s="94"/>
      <c r="UJH84" s="94"/>
      <c r="UJI84" s="94"/>
      <c r="UJJ84" s="94"/>
      <c r="UJK84" s="94"/>
      <c r="UJL84" s="94"/>
      <c r="UJM84" s="94"/>
      <c r="UJN84" s="94"/>
      <c r="UJO84" s="94"/>
      <c r="UJP84" s="94"/>
      <c r="UJQ84" s="94"/>
      <c r="UJR84" s="94"/>
      <c r="UJS84" s="94"/>
      <c r="UJT84" s="94"/>
      <c r="UJU84" s="94"/>
      <c r="UJV84" s="94"/>
      <c r="UJW84" s="94"/>
      <c r="UJX84" s="94"/>
      <c r="UJY84" s="94"/>
      <c r="UJZ84" s="94"/>
      <c r="UKA84" s="94"/>
      <c r="UKB84" s="94"/>
      <c r="UKC84" s="94"/>
      <c r="UKD84" s="94"/>
      <c r="UKE84" s="94"/>
      <c r="UKF84" s="94"/>
      <c r="UKG84" s="94"/>
      <c r="UKH84" s="94"/>
      <c r="UKI84" s="94"/>
      <c r="UKJ84" s="94"/>
      <c r="UKK84" s="94"/>
      <c r="UKL84" s="94"/>
      <c r="UKM84" s="94"/>
      <c r="UKN84" s="94"/>
      <c r="UKO84" s="94"/>
      <c r="UKP84" s="94"/>
      <c r="UKQ84" s="94"/>
      <c r="UKR84" s="94"/>
      <c r="UKS84" s="94"/>
      <c r="UKT84" s="94"/>
      <c r="UKU84" s="94"/>
      <c r="UKV84" s="94"/>
      <c r="UKW84" s="94"/>
      <c r="UKX84" s="94"/>
      <c r="UKY84" s="94"/>
      <c r="UKZ84" s="94"/>
      <c r="ULA84" s="94"/>
      <c r="ULB84" s="94"/>
      <c r="ULC84" s="94"/>
      <c r="ULD84" s="94"/>
      <c r="ULE84" s="94"/>
      <c r="ULF84" s="94"/>
      <c r="ULG84" s="94"/>
      <c r="ULH84" s="94"/>
      <c r="ULI84" s="94"/>
      <c r="ULJ84" s="94"/>
      <c r="ULK84" s="94"/>
      <c r="ULL84" s="94"/>
      <c r="ULM84" s="94"/>
      <c r="ULN84" s="94"/>
      <c r="ULO84" s="94"/>
      <c r="ULP84" s="94"/>
      <c r="ULQ84" s="94"/>
      <c r="ULR84" s="94"/>
      <c r="ULS84" s="94"/>
      <c r="ULT84" s="94"/>
      <c r="ULU84" s="94"/>
      <c r="ULV84" s="94"/>
      <c r="ULW84" s="94"/>
      <c r="ULX84" s="94"/>
      <c r="ULY84" s="94"/>
      <c r="ULZ84" s="94"/>
      <c r="UMA84" s="94"/>
      <c r="UMB84" s="94"/>
      <c r="UMC84" s="94"/>
      <c r="UMD84" s="94"/>
      <c r="UME84" s="94"/>
      <c r="UMF84" s="94"/>
      <c r="UMG84" s="94"/>
      <c r="UMH84" s="94"/>
      <c r="UMI84" s="94"/>
      <c r="UMJ84" s="94"/>
      <c r="UMK84" s="94"/>
      <c r="UML84" s="94"/>
      <c r="UMM84" s="94"/>
      <c r="UMN84" s="94"/>
      <c r="UMO84" s="94"/>
      <c r="UMP84" s="94"/>
      <c r="UMQ84" s="94"/>
      <c r="UMR84" s="94"/>
      <c r="UMS84" s="94"/>
      <c r="UMT84" s="94"/>
      <c r="UMU84" s="94"/>
      <c r="UMV84" s="94"/>
      <c r="UMW84" s="94"/>
      <c r="UMX84" s="94"/>
      <c r="UMY84" s="94"/>
      <c r="UMZ84" s="94"/>
      <c r="UNA84" s="94"/>
      <c r="UNB84" s="94"/>
      <c r="UNC84" s="94"/>
      <c r="UND84" s="94"/>
      <c r="UNE84" s="94"/>
      <c r="UNF84" s="94"/>
      <c r="UNG84" s="94"/>
      <c r="UNH84" s="94"/>
      <c r="UNI84" s="94"/>
      <c r="UNJ84" s="94"/>
      <c r="UNK84" s="94"/>
      <c r="UNL84" s="94"/>
      <c r="UNM84" s="94"/>
      <c r="UNN84" s="94"/>
      <c r="UNO84" s="94"/>
      <c r="UNP84" s="94"/>
      <c r="UNQ84" s="94"/>
      <c r="UNR84" s="94"/>
      <c r="UNS84" s="94"/>
      <c r="UNT84" s="94"/>
      <c r="UNU84" s="94"/>
      <c r="UNV84" s="94"/>
      <c r="UNW84" s="94"/>
      <c r="UNX84" s="94"/>
      <c r="UNY84" s="94"/>
      <c r="UNZ84" s="94"/>
      <c r="UOA84" s="94"/>
      <c r="UOB84" s="94"/>
      <c r="UOC84" s="94"/>
      <c r="UOD84" s="94"/>
      <c r="UOE84" s="94"/>
      <c r="UOF84" s="94"/>
      <c r="UOG84" s="94"/>
      <c r="UOH84" s="94"/>
      <c r="UOI84" s="94"/>
      <c r="UOJ84" s="94"/>
      <c r="UOK84" s="94"/>
      <c r="UOL84" s="94"/>
      <c r="UOM84" s="94"/>
      <c r="UON84" s="94"/>
      <c r="UOO84" s="94"/>
      <c r="UOP84" s="94"/>
      <c r="UOQ84" s="94"/>
      <c r="UOR84" s="94"/>
      <c r="UOS84" s="94"/>
      <c r="UOT84" s="94"/>
      <c r="UOU84" s="94"/>
      <c r="UOV84" s="94"/>
      <c r="UOW84" s="94"/>
      <c r="UOX84" s="94"/>
      <c r="UOY84" s="94"/>
      <c r="UOZ84" s="94"/>
      <c r="UPA84" s="94"/>
      <c r="UPB84" s="94"/>
      <c r="UPC84" s="94"/>
      <c r="UPD84" s="94"/>
      <c r="UPE84" s="94"/>
      <c r="UPF84" s="94"/>
      <c r="UPG84" s="94"/>
      <c r="UPH84" s="94"/>
      <c r="UPI84" s="94"/>
      <c r="UPJ84" s="94"/>
      <c r="UPK84" s="94"/>
      <c r="UPL84" s="94"/>
      <c r="UPM84" s="94"/>
      <c r="UPN84" s="94"/>
      <c r="UPO84" s="94"/>
      <c r="UPP84" s="94"/>
      <c r="UPQ84" s="94"/>
      <c r="UPR84" s="94"/>
      <c r="UPS84" s="94"/>
      <c r="UPT84" s="94"/>
      <c r="UPU84" s="94"/>
      <c r="UPV84" s="94"/>
      <c r="UPW84" s="94"/>
      <c r="UPX84" s="94"/>
      <c r="UPY84" s="94"/>
      <c r="UPZ84" s="94"/>
      <c r="UQA84" s="94"/>
      <c r="UQB84" s="94"/>
      <c r="UQC84" s="94"/>
      <c r="UQD84" s="94"/>
      <c r="UQE84" s="94"/>
      <c r="UQF84" s="94"/>
      <c r="UQG84" s="94"/>
      <c r="UQH84" s="94"/>
      <c r="UQI84" s="94"/>
      <c r="UQJ84" s="94"/>
      <c r="UQK84" s="94"/>
      <c r="UQL84" s="94"/>
      <c r="UQM84" s="94"/>
      <c r="UQN84" s="94"/>
      <c r="UQO84" s="94"/>
      <c r="UQP84" s="94"/>
      <c r="UQQ84" s="94"/>
      <c r="UQR84" s="94"/>
      <c r="UQS84" s="94"/>
      <c r="UQT84" s="94"/>
      <c r="UQU84" s="94"/>
      <c r="UQV84" s="94"/>
      <c r="UQW84" s="94"/>
      <c r="UQX84" s="94"/>
      <c r="UQY84" s="94"/>
      <c r="UQZ84" s="94"/>
      <c r="URA84" s="94"/>
      <c r="URB84" s="94"/>
      <c r="URC84" s="94"/>
      <c r="URD84" s="94"/>
      <c r="URE84" s="94"/>
      <c r="URF84" s="94"/>
      <c r="URG84" s="94"/>
      <c r="URH84" s="94"/>
      <c r="URI84" s="94"/>
      <c r="URJ84" s="94"/>
      <c r="URK84" s="94"/>
      <c r="URL84" s="94"/>
      <c r="URM84" s="94"/>
      <c r="URN84" s="94"/>
      <c r="URO84" s="94"/>
      <c r="URP84" s="94"/>
      <c r="URQ84" s="94"/>
      <c r="URR84" s="94"/>
      <c r="URS84" s="94"/>
      <c r="URT84" s="94"/>
      <c r="URU84" s="94"/>
      <c r="URV84" s="94"/>
      <c r="URW84" s="94"/>
      <c r="URX84" s="94"/>
      <c r="URY84" s="94"/>
      <c r="URZ84" s="94"/>
      <c r="USA84" s="94"/>
      <c r="USB84" s="94"/>
      <c r="USC84" s="94"/>
      <c r="USD84" s="94"/>
      <c r="USE84" s="94"/>
      <c r="USF84" s="94"/>
      <c r="USG84" s="94"/>
      <c r="USH84" s="94"/>
      <c r="USI84" s="94"/>
      <c r="USJ84" s="94"/>
      <c r="USK84" s="94"/>
      <c r="USL84" s="94"/>
      <c r="USM84" s="94"/>
      <c r="USN84" s="94"/>
      <c r="USO84" s="94"/>
      <c r="USP84" s="94"/>
      <c r="USQ84" s="94"/>
      <c r="USR84" s="94"/>
      <c r="USS84" s="94"/>
      <c r="UST84" s="94"/>
      <c r="USU84" s="94"/>
      <c r="USV84" s="94"/>
      <c r="USW84" s="94"/>
      <c r="USX84" s="94"/>
      <c r="USY84" s="94"/>
      <c r="USZ84" s="94"/>
      <c r="UTA84" s="94"/>
      <c r="UTB84" s="94"/>
      <c r="UTC84" s="94"/>
      <c r="UTD84" s="94"/>
      <c r="UTE84" s="94"/>
      <c r="UTF84" s="94"/>
      <c r="UTG84" s="94"/>
      <c r="UTH84" s="94"/>
      <c r="UTI84" s="94"/>
      <c r="UTJ84" s="94"/>
      <c r="UTK84" s="94"/>
      <c r="UTL84" s="94"/>
      <c r="UTM84" s="94"/>
      <c r="UTN84" s="94"/>
      <c r="UTO84" s="94"/>
      <c r="UTP84" s="94"/>
      <c r="UTQ84" s="94"/>
      <c r="UTR84" s="94"/>
      <c r="UTS84" s="94"/>
      <c r="UTT84" s="94"/>
      <c r="UTU84" s="94"/>
      <c r="UTV84" s="94"/>
      <c r="UTW84" s="94"/>
      <c r="UTX84" s="94"/>
      <c r="UTY84" s="94"/>
      <c r="UTZ84" s="94"/>
      <c r="UUA84" s="94"/>
      <c r="UUB84" s="94"/>
      <c r="UUC84" s="94"/>
      <c r="UUD84" s="94"/>
      <c r="UUE84" s="94"/>
      <c r="UUF84" s="94"/>
      <c r="UUG84" s="94"/>
      <c r="UUH84" s="94"/>
      <c r="UUI84" s="94"/>
      <c r="UUJ84" s="94"/>
      <c r="UUK84" s="94"/>
      <c r="UUL84" s="94"/>
      <c r="UUM84" s="94"/>
      <c r="UUN84" s="94"/>
      <c r="UUO84" s="94"/>
      <c r="UUP84" s="94"/>
      <c r="UUQ84" s="94"/>
      <c r="UUR84" s="94"/>
      <c r="UUS84" s="94"/>
      <c r="UUT84" s="94"/>
      <c r="UUU84" s="94"/>
      <c r="UUV84" s="94"/>
      <c r="UUW84" s="94"/>
      <c r="UUX84" s="94"/>
      <c r="UUY84" s="94"/>
      <c r="UUZ84" s="94"/>
      <c r="UVA84" s="94"/>
      <c r="UVB84" s="94"/>
      <c r="UVC84" s="94"/>
      <c r="UVD84" s="94"/>
      <c r="UVE84" s="94"/>
      <c r="UVF84" s="94"/>
      <c r="UVG84" s="94"/>
      <c r="UVH84" s="94"/>
      <c r="UVI84" s="94"/>
      <c r="UVJ84" s="94"/>
      <c r="UVK84" s="94"/>
      <c r="UVL84" s="94"/>
      <c r="UVM84" s="94"/>
      <c r="UVN84" s="94"/>
      <c r="UVO84" s="94"/>
      <c r="UVP84" s="94"/>
      <c r="UVQ84" s="94"/>
      <c r="UVR84" s="94"/>
      <c r="UVS84" s="94"/>
      <c r="UVT84" s="94"/>
      <c r="UVU84" s="94"/>
      <c r="UVV84" s="94"/>
      <c r="UVW84" s="94"/>
      <c r="UVX84" s="94"/>
      <c r="UVY84" s="94"/>
      <c r="UVZ84" s="94"/>
      <c r="UWA84" s="94"/>
      <c r="UWB84" s="94"/>
      <c r="UWC84" s="94"/>
      <c r="UWD84" s="94"/>
      <c r="UWE84" s="94"/>
      <c r="UWF84" s="94"/>
      <c r="UWG84" s="94"/>
      <c r="UWH84" s="94"/>
      <c r="UWI84" s="94"/>
      <c r="UWJ84" s="94"/>
      <c r="UWK84" s="94"/>
      <c r="UWL84" s="94"/>
      <c r="UWM84" s="94"/>
      <c r="UWN84" s="94"/>
      <c r="UWO84" s="94"/>
      <c r="UWP84" s="94"/>
      <c r="UWQ84" s="94"/>
      <c r="UWR84" s="94"/>
      <c r="UWS84" s="94"/>
      <c r="UWT84" s="94"/>
      <c r="UWU84" s="94"/>
      <c r="UWV84" s="94"/>
      <c r="UWW84" s="94"/>
      <c r="UWX84" s="94"/>
      <c r="UWY84" s="94"/>
      <c r="UWZ84" s="94"/>
      <c r="UXA84" s="94"/>
      <c r="UXB84" s="94"/>
      <c r="UXC84" s="94"/>
      <c r="UXD84" s="94"/>
      <c r="UXE84" s="94"/>
      <c r="UXF84" s="94"/>
      <c r="UXG84" s="94"/>
      <c r="UXH84" s="94"/>
      <c r="UXI84" s="94"/>
      <c r="UXJ84" s="94"/>
      <c r="UXK84" s="94"/>
      <c r="UXL84" s="94"/>
      <c r="UXM84" s="94"/>
      <c r="UXN84" s="94"/>
      <c r="UXO84" s="94"/>
      <c r="UXP84" s="94"/>
      <c r="UXQ84" s="94"/>
      <c r="UXR84" s="94"/>
      <c r="UXS84" s="94"/>
      <c r="UXT84" s="94"/>
      <c r="UXU84" s="94"/>
      <c r="UXV84" s="94"/>
      <c r="UXW84" s="94"/>
      <c r="UXX84" s="94"/>
      <c r="UXY84" s="94"/>
      <c r="UXZ84" s="94"/>
      <c r="UYA84" s="94"/>
      <c r="UYB84" s="94"/>
      <c r="UYC84" s="94"/>
      <c r="UYD84" s="94"/>
      <c r="UYE84" s="94"/>
      <c r="UYF84" s="94"/>
      <c r="UYG84" s="94"/>
      <c r="UYH84" s="94"/>
      <c r="UYI84" s="94"/>
      <c r="UYJ84" s="94"/>
      <c r="UYK84" s="94"/>
      <c r="UYL84" s="94"/>
      <c r="UYM84" s="94"/>
      <c r="UYN84" s="94"/>
      <c r="UYO84" s="94"/>
      <c r="UYP84" s="94"/>
      <c r="UYQ84" s="94"/>
      <c r="UYR84" s="94"/>
      <c r="UYS84" s="94"/>
      <c r="UYT84" s="94"/>
      <c r="UYU84" s="94"/>
      <c r="UYV84" s="94"/>
      <c r="UYW84" s="94"/>
      <c r="UYX84" s="94"/>
      <c r="UYY84" s="94"/>
      <c r="UYZ84" s="94"/>
      <c r="UZA84" s="94"/>
      <c r="UZB84" s="94"/>
      <c r="UZC84" s="94"/>
      <c r="UZD84" s="94"/>
      <c r="UZE84" s="94"/>
      <c r="UZF84" s="94"/>
      <c r="UZG84" s="94"/>
      <c r="UZH84" s="94"/>
      <c r="UZI84" s="94"/>
      <c r="UZJ84" s="94"/>
      <c r="UZK84" s="94"/>
      <c r="UZL84" s="94"/>
      <c r="UZM84" s="94"/>
      <c r="UZN84" s="94"/>
      <c r="UZO84" s="94"/>
      <c r="UZP84" s="94"/>
      <c r="UZQ84" s="94"/>
      <c r="UZR84" s="94"/>
      <c r="UZS84" s="94"/>
      <c r="UZT84" s="94"/>
      <c r="UZU84" s="94"/>
      <c r="UZV84" s="94"/>
      <c r="UZW84" s="94"/>
      <c r="UZX84" s="94"/>
      <c r="UZY84" s="94"/>
      <c r="UZZ84" s="94"/>
      <c r="VAA84" s="94"/>
      <c r="VAB84" s="94"/>
      <c r="VAC84" s="94"/>
      <c r="VAD84" s="94"/>
      <c r="VAE84" s="94"/>
      <c r="VAF84" s="94"/>
      <c r="VAG84" s="94"/>
      <c r="VAH84" s="94"/>
      <c r="VAI84" s="94"/>
      <c r="VAJ84" s="94"/>
      <c r="VAK84" s="94"/>
      <c r="VAL84" s="94"/>
      <c r="VAM84" s="94"/>
      <c r="VAN84" s="94"/>
      <c r="VAO84" s="94"/>
      <c r="VAP84" s="94"/>
      <c r="VAQ84" s="94"/>
      <c r="VAR84" s="94"/>
      <c r="VAS84" s="94"/>
      <c r="VAT84" s="94"/>
      <c r="VAU84" s="94"/>
      <c r="VAV84" s="94"/>
      <c r="VAW84" s="94"/>
      <c r="VAX84" s="94"/>
      <c r="VAY84" s="94"/>
      <c r="VAZ84" s="94"/>
      <c r="VBA84" s="94"/>
      <c r="VBB84" s="94"/>
      <c r="VBC84" s="94"/>
      <c r="VBD84" s="94"/>
      <c r="VBE84" s="94"/>
      <c r="VBF84" s="94"/>
      <c r="VBG84" s="94"/>
      <c r="VBH84" s="94"/>
      <c r="VBI84" s="94"/>
      <c r="VBJ84" s="94"/>
      <c r="VBK84" s="94"/>
      <c r="VBL84" s="94"/>
      <c r="VBM84" s="94"/>
      <c r="VBN84" s="94"/>
      <c r="VBO84" s="94"/>
      <c r="VBP84" s="94"/>
      <c r="VBQ84" s="94"/>
      <c r="VBR84" s="94"/>
      <c r="VBS84" s="94"/>
      <c r="VBT84" s="94"/>
      <c r="VBU84" s="94"/>
      <c r="VBV84" s="94"/>
      <c r="VBW84" s="94"/>
      <c r="VBX84" s="94"/>
      <c r="VBY84" s="94"/>
      <c r="VBZ84" s="94"/>
      <c r="VCA84" s="94"/>
      <c r="VCB84" s="94"/>
      <c r="VCC84" s="94"/>
      <c r="VCD84" s="94"/>
      <c r="VCE84" s="94"/>
      <c r="VCF84" s="94"/>
      <c r="VCG84" s="94"/>
      <c r="VCH84" s="94"/>
      <c r="VCI84" s="94"/>
      <c r="VCJ84" s="94"/>
      <c r="VCK84" s="94"/>
      <c r="VCL84" s="94"/>
      <c r="VCM84" s="94"/>
      <c r="VCN84" s="94"/>
      <c r="VCO84" s="94"/>
      <c r="VCP84" s="94"/>
      <c r="VCQ84" s="94"/>
      <c r="VCR84" s="94"/>
      <c r="VCS84" s="94"/>
      <c r="VCT84" s="94"/>
      <c r="VCU84" s="94"/>
      <c r="VCV84" s="94"/>
      <c r="VCW84" s="94"/>
      <c r="VCX84" s="94"/>
      <c r="VCY84" s="94"/>
      <c r="VCZ84" s="94"/>
      <c r="VDA84" s="94"/>
      <c r="VDB84" s="94"/>
      <c r="VDC84" s="94"/>
      <c r="VDD84" s="94"/>
      <c r="VDE84" s="94"/>
      <c r="VDF84" s="94"/>
      <c r="VDG84" s="94"/>
      <c r="VDH84" s="94"/>
      <c r="VDI84" s="94"/>
      <c r="VDJ84" s="94"/>
      <c r="VDK84" s="94"/>
      <c r="VDL84" s="94"/>
      <c r="VDM84" s="94"/>
      <c r="VDN84" s="94"/>
      <c r="VDO84" s="94"/>
      <c r="VDP84" s="94"/>
      <c r="VDQ84" s="94"/>
      <c r="VDR84" s="94"/>
      <c r="VDS84" s="94"/>
      <c r="VDT84" s="94"/>
      <c r="VDU84" s="94"/>
      <c r="VDV84" s="94"/>
      <c r="VDW84" s="94"/>
      <c r="VDX84" s="94"/>
      <c r="VDY84" s="94"/>
      <c r="VDZ84" s="94"/>
      <c r="VEA84" s="94"/>
      <c r="VEB84" s="94"/>
      <c r="VEC84" s="94"/>
      <c r="VED84" s="94"/>
      <c r="VEE84" s="94"/>
      <c r="VEF84" s="94"/>
      <c r="VEG84" s="94"/>
      <c r="VEH84" s="94"/>
      <c r="VEI84" s="94"/>
      <c r="VEJ84" s="94"/>
      <c r="VEK84" s="94"/>
      <c r="VEL84" s="94"/>
      <c r="VEM84" s="94"/>
      <c r="VEN84" s="94"/>
      <c r="VEO84" s="94"/>
      <c r="VEP84" s="94"/>
      <c r="VEQ84" s="94"/>
      <c r="VER84" s="94"/>
      <c r="VES84" s="94"/>
      <c r="VET84" s="94"/>
      <c r="VEU84" s="94"/>
      <c r="VEV84" s="94"/>
      <c r="VEW84" s="94"/>
      <c r="VEX84" s="94"/>
      <c r="VEY84" s="94"/>
      <c r="VEZ84" s="94"/>
      <c r="VFA84" s="94"/>
      <c r="VFB84" s="94"/>
      <c r="VFC84" s="94"/>
      <c r="VFD84" s="94"/>
      <c r="VFE84" s="94"/>
      <c r="VFF84" s="94"/>
      <c r="VFG84" s="94"/>
      <c r="VFH84" s="94"/>
      <c r="VFI84" s="94"/>
      <c r="VFJ84" s="94"/>
      <c r="VFK84" s="94"/>
      <c r="VFL84" s="94"/>
      <c r="VFM84" s="94"/>
      <c r="VFN84" s="94"/>
      <c r="VFO84" s="94"/>
      <c r="VFP84" s="94"/>
      <c r="VFQ84" s="94"/>
      <c r="VFR84" s="94"/>
      <c r="VFS84" s="94"/>
      <c r="VFT84" s="94"/>
      <c r="VFU84" s="94"/>
      <c r="VFV84" s="94"/>
      <c r="VFW84" s="94"/>
      <c r="VFX84" s="94"/>
      <c r="VFY84" s="94"/>
      <c r="VFZ84" s="94"/>
      <c r="VGA84" s="94"/>
      <c r="VGB84" s="94"/>
      <c r="VGC84" s="94"/>
      <c r="VGD84" s="94"/>
      <c r="VGE84" s="94"/>
      <c r="VGF84" s="94"/>
      <c r="VGG84" s="94"/>
      <c r="VGH84" s="94"/>
      <c r="VGI84" s="94"/>
      <c r="VGJ84" s="94"/>
      <c r="VGK84" s="94"/>
      <c r="VGL84" s="94"/>
      <c r="VGM84" s="94"/>
      <c r="VGN84" s="94"/>
      <c r="VGO84" s="94"/>
      <c r="VGP84" s="94"/>
      <c r="VGQ84" s="94"/>
      <c r="VGR84" s="94"/>
      <c r="VGS84" s="94"/>
      <c r="VGT84" s="94"/>
      <c r="VGU84" s="94"/>
      <c r="VGV84" s="94"/>
      <c r="VGW84" s="94"/>
      <c r="VGX84" s="94"/>
      <c r="VGY84" s="94"/>
      <c r="VGZ84" s="94"/>
      <c r="VHA84" s="94"/>
      <c r="VHB84" s="94"/>
      <c r="VHC84" s="94"/>
      <c r="VHD84" s="94"/>
      <c r="VHE84" s="94"/>
      <c r="VHF84" s="94"/>
      <c r="VHG84" s="94"/>
      <c r="VHH84" s="94"/>
      <c r="VHI84" s="94"/>
      <c r="VHJ84" s="94"/>
      <c r="VHK84" s="94"/>
      <c r="VHL84" s="94"/>
      <c r="VHM84" s="94"/>
      <c r="VHN84" s="94"/>
      <c r="VHO84" s="94"/>
      <c r="VHP84" s="94"/>
      <c r="VHQ84" s="94"/>
      <c r="VHR84" s="94"/>
      <c r="VHS84" s="94"/>
      <c r="VHT84" s="94"/>
      <c r="VHU84" s="94"/>
      <c r="VHV84" s="94"/>
      <c r="VHW84" s="94"/>
      <c r="VHX84" s="94"/>
      <c r="VHY84" s="94"/>
      <c r="VHZ84" s="94"/>
      <c r="VIA84" s="94"/>
      <c r="VIB84" s="94"/>
      <c r="VIC84" s="94"/>
      <c r="VID84" s="94"/>
      <c r="VIE84" s="94"/>
      <c r="VIF84" s="94"/>
      <c r="VIG84" s="94"/>
      <c r="VIH84" s="94"/>
      <c r="VII84" s="94"/>
      <c r="VIJ84" s="94"/>
      <c r="VIK84" s="94"/>
      <c r="VIL84" s="94"/>
      <c r="VIM84" s="94"/>
      <c r="VIN84" s="94"/>
      <c r="VIO84" s="94"/>
      <c r="VIP84" s="94"/>
      <c r="VIQ84" s="94"/>
      <c r="VIR84" s="94"/>
      <c r="VIS84" s="94"/>
      <c r="VIT84" s="94"/>
      <c r="VIU84" s="94"/>
      <c r="VIV84" s="94"/>
      <c r="VIW84" s="94"/>
      <c r="VIX84" s="94"/>
      <c r="VIY84" s="94"/>
      <c r="VIZ84" s="94"/>
      <c r="VJA84" s="94"/>
      <c r="VJB84" s="94"/>
      <c r="VJC84" s="94"/>
      <c r="VJD84" s="94"/>
      <c r="VJE84" s="94"/>
      <c r="VJF84" s="94"/>
      <c r="VJG84" s="94"/>
      <c r="VJH84" s="94"/>
      <c r="VJI84" s="94"/>
      <c r="VJJ84" s="94"/>
      <c r="VJK84" s="94"/>
      <c r="VJL84" s="94"/>
      <c r="VJM84" s="94"/>
      <c r="VJN84" s="94"/>
      <c r="VJO84" s="94"/>
      <c r="VJP84" s="94"/>
      <c r="VJQ84" s="94"/>
      <c r="VJR84" s="94"/>
      <c r="VJS84" s="94"/>
      <c r="VJT84" s="94"/>
      <c r="VJU84" s="94"/>
      <c r="VJV84" s="94"/>
      <c r="VJW84" s="94"/>
      <c r="VJX84" s="94"/>
      <c r="VJY84" s="94"/>
      <c r="VJZ84" s="94"/>
      <c r="VKA84" s="94"/>
      <c r="VKB84" s="94"/>
      <c r="VKC84" s="94"/>
      <c r="VKD84" s="94"/>
      <c r="VKE84" s="94"/>
      <c r="VKF84" s="94"/>
      <c r="VKG84" s="94"/>
      <c r="VKH84" s="94"/>
      <c r="VKI84" s="94"/>
      <c r="VKJ84" s="94"/>
      <c r="VKK84" s="94"/>
      <c r="VKL84" s="94"/>
      <c r="VKM84" s="94"/>
      <c r="VKN84" s="94"/>
      <c r="VKO84" s="94"/>
      <c r="VKP84" s="94"/>
      <c r="VKQ84" s="94"/>
      <c r="VKR84" s="94"/>
      <c r="VKS84" s="94"/>
      <c r="VKT84" s="94"/>
      <c r="VKU84" s="94"/>
      <c r="VKV84" s="94"/>
      <c r="VKW84" s="94"/>
      <c r="VKX84" s="94"/>
      <c r="VKY84" s="94"/>
      <c r="VKZ84" s="94"/>
      <c r="VLA84" s="94"/>
      <c r="VLB84" s="94"/>
      <c r="VLC84" s="94"/>
      <c r="VLD84" s="94"/>
      <c r="VLE84" s="94"/>
      <c r="VLF84" s="94"/>
      <c r="VLG84" s="94"/>
      <c r="VLH84" s="94"/>
      <c r="VLI84" s="94"/>
      <c r="VLJ84" s="94"/>
      <c r="VLK84" s="94"/>
      <c r="VLL84" s="94"/>
      <c r="VLM84" s="94"/>
      <c r="VLN84" s="94"/>
      <c r="VLO84" s="94"/>
      <c r="VLP84" s="94"/>
      <c r="VLQ84" s="94"/>
      <c r="VLR84" s="94"/>
      <c r="VLS84" s="94"/>
      <c r="VLT84" s="94"/>
      <c r="VLU84" s="94"/>
      <c r="VLV84" s="94"/>
      <c r="VLW84" s="94"/>
      <c r="VLX84" s="94"/>
      <c r="VLY84" s="94"/>
      <c r="VLZ84" s="94"/>
      <c r="VMA84" s="94"/>
      <c r="VMB84" s="94"/>
      <c r="VMC84" s="94"/>
      <c r="VMD84" s="94"/>
      <c r="VME84" s="94"/>
      <c r="VMF84" s="94"/>
      <c r="VMG84" s="94"/>
      <c r="VMH84" s="94"/>
      <c r="VMI84" s="94"/>
      <c r="VMJ84" s="94"/>
      <c r="VMK84" s="94"/>
      <c r="VML84" s="94"/>
      <c r="VMM84" s="94"/>
      <c r="VMN84" s="94"/>
      <c r="VMO84" s="94"/>
      <c r="VMP84" s="94"/>
      <c r="VMQ84" s="94"/>
      <c r="VMR84" s="94"/>
      <c r="VMS84" s="94"/>
      <c r="VMT84" s="94"/>
      <c r="VMU84" s="94"/>
      <c r="VMV84" s="94"/>
      <c r="VMW84" s="94"/>
      <c r="VMX84" s="94"/>
      <c r="VMY84" s="94"/>
      <c r="VMZ84" s="94"/>
      <c r="VNA84" s="94"/>
      <c r="VNB84" s="94"/>
      <c r="VNC84" s="94"/>
      <c r="VND84" s="94"/>
      <c r="VNE84" s="94"/>
      <c r="VNF84" s="94"/>
      <c r="VNG84" s="94"/>
      <c r="VNH84" s="94"/>
      <c r="VNI84" s="94"/>
      <c r="VNJ84" s="94"/>
      <c r="VNK84" s="94"/>
      <c r="VNL84" s="94"/>
      <c r="VNM84" s="94"/>
      <c r="VNN84" s="94"/>
      <c r="VNO84" s="94"/>
      <c r="VNP84" s="94"/>
      <c r="VNQ84" s="94"/>
      <c r="VNR84" s="94"/>
      <c r="VNS84" s="94"/>
      <c r="VNT84" s="94"/>
      <c r="VNU84" s="94"/>
      <c r="VNV84" s="94"/>
      <c r="VNW84" s="94"/>
      <c r="VNX84" s="94"/>
      <c r="VNY84" s="94"/>
      <c r="VNZ84" s="94"/>
      <c r="VOA84" s="94"/>
      <c r="VOB84" s="94"/>
      <c r="VOC84" s="94"/>
      <c r="VOD84" s="94"/>
      <c r="VOE84" s="94"/>
      <c r="VOF84" s="94"/>
      <c r="VOG84" s="94"/>
      <c r="VOH84" s="94"/>
      <c r="VOI84" s="94"/>
      <c r="VOJ84" s="94"/>
      <c r="VOK84" s="94"/>
      <c r="VOL84" s="94"/>
      <c r="VOM84" s="94"/>
      <c r="VON84" s="94"/>
      <c r="VOO84" s="94"/>
      <c r="VOP84" s="94"/>
      <c r="VOQ84" s="94"/>
      <c r="VOR84" s="94"/>
      <c r="VOS84" s="94"/>
      <c r="VOT84" s="94"/>
      <c r="VOU84" s="94"/>
      <c r="VOV84" s="94"/>
      <c r="VOW84" s="94"/>
      <c r="VOX84" s="94"/>
      <c r="VOY84" s="94"/>
      <c r="VOZ84" s="94"/>
      <c r="VPA84" s="94"/>
      <c r="VPB84" s="94"/>
      <c r="VPC84" s="94"/>
      <c r="VPD84" s="94"/>
      <c r="VPE84" s="94"/>
      <c r="VPF84" s="94"/>
      <c r="VPG84" s="94"/>
      <c r="VPH84" s="94"/>
      <c r="VPI84" s="94"/>
      <c r="VPJ84" s="94"/>
      <c r="VPK84" s="94"/>
      <c r="VPL84" s="94"/>
      <c r="VPM84" s="94"/>
      <c r="VPN84" s="94"/>
      <c r="VPO84" s="94"/>
      <c r="VPP84" s="94"/>
      <c r="VPQ84" s="94"/>
      <c r="VPR84" s="94"/>
      <c r="VPS84" s="94"/>
      <c r="VPT84" s="94"/>
      <c r="VPU84" s="94"/>
      <c r="VPV84" s="94"/>
      <c r="VPW84" s="94"/>
      <c r="VPX84" s="94"/>
      <c r="VPY84" s="94"/>
      <c r="VPZ84" s="94"/>
      <c r="VQA84" s="94"/>
      <c r="VQB84" s="94"/>
      <c r="VQC84" s="94"/>
      <c r="VQD84" s="94"/>
      <c r="VQE84" s="94"/>
      <c r="VQF84" s="94"/>
      <c r="VQG84" s="94"/>
      <c r="VQH84" s="94"/>
      <c r="VQI84" s="94"/>
      <c r="VQJ84" s="94"/>
      <c r="VQK84" s="94"/>
      <c r="VQL84" s="94"/>
      <c r="VQM84" s="94"/>
      <c r="VQN84" s="94"/>
      <c r="VQO84" s="94"/>
      <c r="VQP84" s="94"/>
      <c r="VQQ84" s="94"/>
      <c r="VQR84" s="94"/>
      <c r="VQS84" s="94"/>
      <c r="VQT84" s="94"/>
      <c r="VQU84" s="94"/>
      <c r="VQV84" s="94"/>
      <c r="VQW84" s="94"/>
      <c r="VQX84" s="94"/>
      <c r="VQY84" s="94"/>
      <c r="VQZ84" s="94"/>
      <c r="VRA84" s="94"/>
      <c r="VRB84" s="94"/>
      <c r="VRC84" s="94"/>
      <c r="VRD84" s="94"/>
      <c r="VRE84" s="94"/>
      <c r="VRF84" s="94"/>
      <c r="VRG84" s="94"/>
      <c r="VRH84" s="94"/>
      <c r="VRI84" s="94"/>
      <c r="VRJ84" s="94"/>
      <c r="VRK84" s="94"/>
      <c r="VRL84" s="94"/>
      <c r="VRM84" s="94"/>
      <c r="VRN84" s="94"/>
      <c r="VRO84" s="94"/>
      <c r="VRP84" s="94"/>
      <c r="VRQ84" s="94"/>
      <c r="VRR84" s="94"/>
      <c r="VRS84" s="94"/>
      <c r="VRT84" s="94"/>
      <c r="VRU84" s="94"/>
      <c r="VRV84" s="94"/>
      <c r="VRW84" s="94"/>
      <c r="VRX84" s="94"/>
      <c r="VRY84" s="94"/>
      <c r="VRZ84" s="94"/>
      <c r="VSA84" s="94"/>
      <c r="VSB84" s="94"/>
      <c r="VSC84" s="94"/>
      <c r="VSD84" s="94"/>
      <c r="VSE84" s="94"/>
      <c r="VSF84" s="94"/>
      <c r="VSG84" s="94"/>
      <c r="VSH84" s="94"/>
      <c r="VSI84" s="94"/>
      <c r="VSJ84" s="94"/>
      <c r="VSK84" s="94"/>
      <c r="VSL84" s="94"/>
      <c r="VSM84" s="94"/>
      <c r="VSN84" s="94"/>
      <c r="VSO84" s="94"/>
      <c r="VSP84" s="94"/>
      <c r="VSQ84" s="94"/>
      <c r="VSR84" s="94"/>
      <c r="VSS84" s="94"/>
      <c r="VST84" s="94"/>
      <c r="VSU84" s="94"/>
      <c r="VSV84" s="94"/>
      <c r="VSW84" s="94"/>
      <c r="VSX84" s="94"/>
      <c r="VSY84" s="94"/>
      <c r="VSZ84" s="94"/>
      <c r="VTA84" s="94"/>
      <c r="VTB84" s="94"/>
      <c r="VTC84" s="94"/>
      <c r="VTD84" s="94"/>
      <c r="VTE84" s="94"/>
      <c r="VTF84" s="94"/>
      <c r="VTG84" s="94"/>
      <c r="VTH84" s="94"/>
      <c r="VTI84" s="94"/>
      <c r="VTJ84" s="94"/>
      <c r="VTK84" s="94"/>
      <c r="VTL84" s="94"/>
      <c r="VTM84" s="94"/>
      <c r="VTN84" s="94"/>
      <c r="VTO84" s="94"/>
      <c r="VTP84" s="94"/>
      <c r="VTQ84" s="94"/>
      <c r="VTR84" s="94"/>
      <c r="VTS84" s="94"/>
      <c r="VTT84" s="94"/>
      <c r="VTU84" s="94"/>
      <c r="VTV84" s="94"/>
      <c r="VTW84" s="94"/>
      <c r="VTX84" s="94"/>
      <c r="VTY84" s="94"/>
      <c r="VTZ84" s="94"/>
      <c r="VUA84" s="94"/>
      <c r="VUB84" s="94"/>
      <c r="VUC84" s="94"/>
      <c r="VUD84" s="94"/>
      <c r="VUE84" s="94"/>
      <c r="VUF84" s="94"/>
      <c r="VUG84" s="94"/>
      <c r="VUH84" s="94"/>
      <c r="VUI84" s="94"/>
      <c r="VUJ84" s="94"/>
      <c r="VUK84" s="94"/>
      <c r="VUL84" s="94"/>
      <c r="VUM84" s="94"/>
      <c r="VUN84" s="94"/>
      <c r="VUO84" s="94"/>
      <c r="VUP84" s="94"/>
      <c r="VUQ84" s="94"/>
      <c r="VUR84" s="94"/>
      <c r="VUS84" s="94"/>
      <c r="VUT84" s="94"/>
      <c r="VUU84" s="94"/>
      <c r="VUV84" s="94"/>
      <c r="VUW84" s="94"/>
      <c r="VUX84" s="94"/>
      <c r="VUY84" s="94"/>
      <c r="VUZ84" s="94"/>
      <c r="VVA84" s="94"/>
      <c r="VVB84" s="94"/>
      <c r="VVC84" s="94"/>
      <c r="VVD84" s="94"/>
      <c r="VVE84" s="94"/>
      <c r="VVF84" s="94"/>
      <c r="VVG84" s="94"/>
      <c r="VVH84" s="94"/>
      <c r="VVI84" s="94"/>
      <c r="VVJ84" s="94"/>
      <c r="VVK84" s="94"/>
      <c r="VVL84" s="94"/>
      <c r="VVM84" s="94"/>
      <c r="VVN84" s="94"/>
      <c r="VVO84" s="94"/>
      <c r="VVP84" s="94"/>
      <c r="VVQ84" s="94"/>
      <c r="VVR84" s="94"/>
      <c r="VVS84" s="94"/>
      <c r="VVT84" s="94"/>
      <c r="VVU84" s="94"/>
      <c r="VVV84" s="94"/>
      <c r="VVW84" s="94"/>
      <c r="VVX84" s="94"/>
      <c r="VVY84" s="94"/>
      <c r="VVZ84" s="94"/>
      <c r="VWA84" s="94"/>
      <c r="VWB84" s="94"/>
      <c r="VWC84" s="94"/>
      <c r="VWD84" s="94"/>
      <c r="VWE84" s="94"/>
      <c r="VWF84" s="94"/>
      <c r="VWG84" s="94"/>
      <c r="VWH84" s="94"/>
      <c r="VWI84" s="94"/>
      <c r="VWJ84" s="94"/>
      <c r="VWK84" s="94"/>
      <c r="VWL84" s="94"/>
      <c r="VWM84" s="94"/>
      <c r="VWN84" s="94"/>
      <c r="VWO84" s="94"/>
      <c r="VWP84" s="94"/>
      <c r="VWQ84" s="94"/>
      <c r="VWR84" s="94"/>
      <c r="VWS84" s="94"/>
      <c r="VWT84" s="94"/>
      <c r="VWU84" s="94"/>
      <c r="VWV84" s="94"/>
      <c r="VWW84" s="94"/>
      <c r="VWX84" s="94"/>
      <c r="VWY84" s="94"/>
      <c r="VWZ84" s="94"/>
      <c r="VXA84" s="94"/>
      <c r="VXB84" s="94"/>
      <c r="VXC84" s="94"/>
      <c r="VXD84" s="94"/>
      <c r="VXE84" s="94"/>
      <c r="VXF84" s="94"/>
      <c r="VXG84" s="94"/>
      <c r="VXH84" s="94"/>
      <c r="VXI84" s="94"/>
      <c r="VXJ84" s="94"/>
      <c r="VXK84" s="94"/>
      <c r="VXL84" s="94"/>
      <c r="VXM84" s="94"/>
      <c r="VXN84" s="94"/>
      <c r="VXO84" s="94"/>
      <c r="VXP84" s="94"/>
      <c r="VXQ84" s="94"/>
      <c r="VXR84" s="94"/>
      <c r="VXS84" s="94"/>
      <c r="VXT84" s="94"/>
      <c r="VXU84" s="94"/>
      <c r="VXV84" s="94"/>
      <c r="VXW84" s="94"/>
      <c r="VXX84" s="94"/>
      <c r="VXY84" s="94"/>
      <c r="VXZ84" s="94"/>
      <c r="VYA84" s="94"/>
      <c r="VYB84" s="94"/>
      <c r="VYC84" s="94"/>
      <c r="VYD84" s="94"/>
      <c r="VYE84" s="94"/>
      <c r="VYF84" s="94"/>
      <c r="VYG84" s="94"/>
      <c r="VYH84" s="94"/>
      <c r="VYI84" s="94"/>
      <c r="VYJ84" s="94"/>
      <c r="VYK84" s="94"/>
      <c r="VYL84" s="94"/>
      <c r="VYM84" s="94"/>
      <c r="VYN84" s="94"/>
      <c r="VYO84" s="94"/>
      <c r="VYP84" s="94"/>
      <c r="VYQ84" s="94"/>
      <c r="VYR84" s="94"/>
      <c r="VYS84" s="94"/>
      <c r="VYT84" s="94"/>
      <c r="VYU84" s="94"/>
      <c r="VYV84" s="94"/>
      <c r="VYW84" s="94"/>
      <c r="VYX84" s="94"/>
      <c r="VYY84" s="94"/>
      <c r="VYZ84" s="94"/>
      <c r="VZA84" s="94"/>
      <c r="VZB84" s="94"/>
      <c r="VZC84" s="94"/>
      <c r="VZD84" s="94"/>
      <c r="VZE84" s="94"/>
      <c r="VZF84" s="94"/>
      <c r="VZG84" s="94"/>
      <c r="VZH84" s="94"/>
      <c r="VZI84" s="94"/>
      <c r="VZJ84" s="94"/>
      <c r="VZK84" s="94"/>
      <c r="VZL84" s="94"/>
      <c r="VZM84" s="94"/>
      <c r="VZN84" s="94"/>
      <c r="VZO84" s="94"/>
      <c r="VZP84" s="94"/>
      <c r="VZQ84" s="94"/>
      <c r="VZR84" s="94"/>
      <c r="VZS84" s="94"/>
      <c r="VZT84" s="94"/>
      <c r="VZU84" s="94"/>
      <c r="VZV84" s="94"/>
      <c r="VZW84" s="94"/>
      <c r="VZX84" s="94"/>
      <c r="VZY84" s="94"/>
      <c r="VZZ84" s="94"/>
      <c r="WAA84" s="94"/>
      <c r="WAB84" s="94"/>
      <c r="WAC84" s="94"/>
      <c r="WAD84" s="94"/>
      <c r="WAE84" s="94"/>
      <c r="WAF84" s="94"/>
      <c r="WAG84" s="94"/>
      <c r="WAH84" s="94"/>
      <c r="WAI84" s="94"/>
      <c r="WAJ84" s="94"/>
      <c r="WAK84" s="94"/>
      <c r="WAL84" s="94"/>
      <c r="WAM84" s="94"/>
      <c r="WAN84" s="94"/>
      <c r="WAO84" s="94"/>
      <c r="WAP84" s="94"/>
      <c r="WAQ84" s="94"/>
      <c r="WAR84" s="94"/>
      <c r="WAS84" s="94"/>
      <c r="WAT84" s="94"/>
      <c r="WAU84" s="94"/>
      <c r="WAV84" s="94"/>
      <c r="WAW84" s="94"/>
      <c r="WAX84" s="94"/>
      <c r="WAY84" s="94"/>
      <c r="WAZ84" s="94"/>
      <c r="WBA84" s="94"/>
      <c r="WBB84" s="94"/>
      <c r="WBC84" s="94"/>
      <c r="WBD84" s="94"/>
      <c r="WBE84" s="94"/>
      <c r="WBF84" s="94"/>
      <c r="WBG84" s="94"/>
      <c r="WBH84" s="94"/>
      <c r="WBI84" s="94"/>
      <c r="WBJ84" s="94"/>
      <c r="WBK84" s="94"/>
      <c r="WBL84" s="94"/>
      <c r="WBM84" s="94"/>
      <c r="WBN84" s="94"/>
      <c r="WBO84" s="94"/>
      <c r="WBP84" s="94"/>
      <c r="WBQ84" s="94"/>
      <c r="WBR84" s="94"/>
      <c r="WBS84" s="94"/>
      <c r="WBT84" s="94"/>
      <c r="WBU84" s="94"/>
      <c r="WBV84" s="94"/>
      <c r="WBW84" s="94"/>
      <c r="WBX84" s="94"/>
      <c r="WBY84" s="94"/>
      <c r="WBZ84" s="94"/>
      <c r="WCA84" s="94"/>
      <c r="WCB84" s="94"/>
      <c r="WCC84" s="94"/>
      <c r="WCD84" s="94"/>
      <c r="WCE84" s="94"/>
      <c r="WCF84" s="94"/>
      <c r="WCG84" s="94"/>
      <c r="WCH84" s="94"/>
      <c r="WCI84" s="94"/>
      <c r="WCJ84" s="94"/>
      <c r="WCK84" s="94"/>
      <c r="WCL84" s="94"/>
      <c r="WCM84" s="94"/>
      <c r="WCN84" s="94"/>
      <c r="WCO84" s="94"/>
      <c r="WCP84" s="94"/>
      <c r="WCQ84" s="94"/>
      <c r="WCR84" s="94"/>
      <c r="WCS84" s="94"/>
      <c r="WCT84" s="94"/>
      <c r="WCU84" s="94"/>
      <c r="WCV84" s="94"/>
      <c r="WCW84" s="94"/>
      <c r="WCX84" s="94"/>
      <c r="WCY84" s="94"/>
      <c r="WCZ84" s="94"/>
      <c r="WDA84" s="94"/>
      <c r="WDB84" s="94"/>
      <c r="WDC84" s="94"/>
      <c r="WDD84" s="94"/>
      <c r="WDE84" s="94"/>
      <c r="WDF84" s="94"/>
      <c r="WDG84" s="94"/>
      <c r="WDH84" s="94"/>
      <c r="WDI84" s="94"/>
      <c r="WDJ84" s="94"/>
      <c r="WDK84" s="94"/>
      <c r="WDL84" s="94"/>
      <c r="WDM84" s="94"/>
      <c r="WDN84" s="94"/>
      <c r="WDO84" s="94"/>
      <c r="WDP84" s="94"/>
      <c r="WDQ84" s="94"/>
      <c r="WDR84" s="94"/>
      <c r="WDS84" s="94"/>
      <c r="WDT84" s="94"/>
      <c r="WDU84" s="94"/>
      <c r="WDV84" s="94"/>
      <c r="WDW84" s="94"/>
      <c r="WDX84" s="94"/>
      <c r="WDY84" s="94"/>
      <c r="WDZ84" s="94"/>
      <c r="WEA84" s="94"/>
      <c r="WEB84" s="94"/>
      <c r="WEC84" s="94"/>
      <c r="WED84" s="94"/>
      <c r="WEE84" s="94"/>
      <c r="WEF84" s="94"/>
      <c r="WEG84" s="94"/>
      <c r="WEH84" s="94"/>
      <c r="WEI84" s="94"/>
      <c r="WEJ84" s="94"/>
      <c r="WEK84" s="94"/>
      <c r="WEL84" s="94"/>
      <c r="WEM84" s="94"/>
      <c r="WEN84" s="94"/>
      <c r="WEO84" s="94"/>
      <c r="WEP84" s="94"/>
      <c r="WEQ84" s="94"/>
      <c r="WER84" s="94"/>
      <c r="WES84" s="94"/>
      <c r="WET84" s="94"/>
      <c r="WEU84" s="94"/>
      <c r="WEV84" s="94"/>
      <c r="WEW84" s="94"/>
      <c r="WEX84" s="94"/>
      <c r="WEY84" s="94"/>
      <c r="WEZ84" s="94"/>
      <c r="WFA84" s="94"/>
      <c r="WFB84" s="94"/>
      <c r="WFC84" s="94"/>
      <c r="WFD84" s="94"/>
      <c r="WFE84" s="94"/>
      <c r="WFF84" s="94"/>
      <c r="WFG84" s="94"/>
      <c r="WFH84" s="94"/>
      <c r="WFI84" s="94"/>
      <c r="WFJ84" s="94"/>
      <c r="WFK84" s="94"/>
      <c r="WFL84" s="94"/>
      <c r="WFM84" s="94"/>
      <c r="WFN84" s="94"/>
      <c r="WFO84" s="94"/>
      <c r="WFP84" s="94"/>
      <c r="WFQ84" s="94"/>
      <c r="WFR84" s="94"/>
      <c r="WFS84" s="94"/>
      <c r="WFT84" s="94"/>
      <c r="WFU84" s="94"/>
      <c r="WFV84" s="94"/>
      <c r="WFW84" s="94"/>
      <c r="WFX84" s="94"/>
      <c r="WFY84" s="94"/>
      <c r="WFZ84" s="94"/>
      <c r="WGA84" s="94"/>
      <c r="WGB84" s="94"/>
      <c r="WGC84" s="94"/>
      <c r="WGD84" s="94"/>
      <c r="WGE84" s="94"/>
      <c r="WGF84" s="94"/>
      <c r="WGG84" s="94"/>
      <c r="WGH84" s="94"/>
      <c r="WGI84" s="94"/>
      <c r="WGJ84" s="94"/>
      <c r="WGK84" s="94"/>
      <c r="WGL84" s="94"/>
      <c r="WGM84" s="94"/>
      <c r="WGN84" s="94"/>
      <c r="WGO84" s="94"/>
      <c r="WGP84" s="94"/>
      <c r="WGQ84" s="94"/>
      <c r="WGR84" s="94"/>
      <c r="WGS84" s="94"/>
      <c r="WGT84" s="94"/>
      <c r="WGU84" s="94"/>
      <c r="WGV84" s="94"/>
      <c r="WGW84" s="94"/>
      <c r="WGX84" s="94"/>
      <c r="WGY84" s="94"/>
      <c r="WGZ84" s="94"/>
      <c r="WHA84" s="94"/>
      <c r="WHB84" s="94"/>
      <c r="WHC84" s="94"/>
      <c r="WHD84" s="94"/>
      <c r="WHE84" s="94"/>
      <c r="WHF84" s="94"/>
      <c r="WHG84" s="94"/>
      <c r="WHH84" s="94"/>
      <c r="WHI84" s="94"/>
      <c r="WHJ84" s="94"/>
      <c r="WHK84" s="94"/>
      <c r="WHL84" s="94"/>
      <c r="WHM84" s="94"/>
      <c r="WHN84" s="94"/>
      <c r="WHO84" s="94"/>
      <c r="WHP84" s="94"/>
      <c r="WHQ84" s="94"/>
      <c r="WHR84" s="94"/>
      <c r="WHS84" s="94"/>
      <c r="WHT84" s="94"/>
      <c r="WHU84" s="94"/>
      <c r="WHV84" s="94"/>
      <c r="WHW84" s="94"/>
      <c r="WHX84" s="94"/>
      <c r="WHY84" s="94"/>
      <c r="WHZ84" s="94"/>
      <c r="WIA84" s="94"/>
      <c r="WIB84" s="94"/>
      <c r="WIC84" s="94"/>
      <c r="WID84" s="94"/>
      <c r="WIE84" s="94"/>
      <c r="WIF84" s="94"/>
      <c r="WIG84" s="94"/>
      <c r="WIH84" s="94"/>
      <c r="WII84" s="94"/>
      <c r="WIJ84" s="94"/>
      <c r="WIK84" s="94"/>
      <c r="WIL84" s="94"/>
      <c r="WIM84" s="94"/>
      <c r="WIN84" s="94"/>
      <c r="WIO84" s="94"/>
      <c r="WIP84" s="94"/>
      <c r="WIQ84" s="94"/>
      <c r="WIR84" s="94"/>
      <c r="WIS84" s="94"/>
      <c r="WIT84" s="94"/>
      <c r="WIU84" s="94"/>
      <c r="WIV84" s="94"/>
      <c r="WIW84" s="94"/>
      <c r="WIX84" s="94"/>
      <c r="WIY84" s="94"/>
      <c r="WIZ84" s="94"/>
      <c r="WJA84" s="94"/>
      <c r="WJB84" s="94"/>
      <c r="WJC84" s="94"/>
      <c r="WJD84" s="94"/>
      <c r="WJE84" s="94"/>
      <c r="WJF84" s="94"/>
      <c r="WJG84" s="94"/>
      <c r="WJH84" s="94"/>
      <c r="WJI84" s="94"/>
      <c r="WJJ84" s="94"/>
      <c r="WJK84" s="94"/>
      <c r="WJL84" s="94"/>
      <c r="WJM84" s="94"/>
      <c r="WJN84" s="94"/>
      <c r="WJO84" s="94"/>
      <c r="WJP84" s="94"/>
      <c r="WJQ84" s="94"/>
      <c r="WJR84" s="94"/>
      <c r="WJS84" s="94"/>
      <c r="WJT84" s="94"/>
      <c r="WJU84" s="94"/>
      <c r="WJV84" s="94"/>
      <c r="WJW84" s="94"/>
      <c r="WJX84" s="94"/>
      <c r="WJY84" s="94"/>
      <c r="WJZ84" s="94"/>
      <c r="WKA84" s="94"/>
      <c r="WKB84" s="94"/>
      <c r="WKC84" s="94"/>
      <c r="WKD84" s="94"/>
      <c r="WKE84" s="94"/>
      <c r="WKF84" s="94"/>
      <c r="WKG84" s="94"/>
      <c r="WKH84" s="94"/>
      <c r="WKI84" s="94"/>
      <c r="WKJ84" s="94"/>
      <c r="WKK84" s="94"/>
      <c r="WKL84" s="94"/>
      <c r="WKM84" s="94"/>
      <c r="WKN84" s="94"/>
      <c r="WKO84" s="94"/>
      <c r="WKP84" s="94"/>
      <c r="WKQ84" s="94"/>
      <c r="WKR84" s="94"/>
      <c r="WKS84" s="94"/>
      <c r="WKT84" s="94"/>
      <c r="WKU84" s="94"/>
      <c r="WKV84" s="94"/>
      <c r="WKW84" s="94"/>
      <c r="WKX84" s="94"/>
      <c r="WKY84" s="94"/>
      <c r="WKZ84" s="94"/>
      <c r="WLA84" s="94"/>
      <c r="WLB84" s="94"/>
      <c r="WLC84" s="94"/>
      <c r="WLD84" s="94"/>
      <c r="WLE84" s="94"/>
      <c r="WLF84" s="94"/>
      <c r="WLG84" s="94"/>
      <c r="WLH84" s="94"/>
      <c r="WLI84" s="94"/>
      <c r="WLJ84" s="94"/>
      <c r="WLK84" s="94"/>
      <c r="WLL84" s="94"/>
      <c r="WLM84" s="94"/>
      <c r="WLN84" s="94"/>
      <c r="WLO84" s="94"/>
      <c r="WLP84" s="94"/>
      <c r="WLQ84" s="94"/>
      <c r="WLR84" s="94"/>
      <c r="WLS84" s="94"/>
      <c r="WLT84" s="94"/>
      <c r="WLU84" s="94"/>
      <c r="WLV84" s="94"/>
      <c r="WLW84" s="94"/>
      <c r="WLX84" s="94"/>
      <c r="WLY84" s="94"/>
      <c r="WLZ84" s="94"/>
      <c r="WMA84" s="94"/>
      <c r="WMB84" s="94"/>
      <c r="WMC84" s="94"/>
      <c r="WMD84" s="94"/>
      <c r="WME84" s="94"/>
      <c r="WMF84" s="94"/>
      <c r="WMG84" s="94"/>
      <c r="WMH84" s="94"/>
      <c r="WMI84" s="94"/>
      <c r="WMJ84" s="94"/>
      <c r="WMK84" s="94"/>
      <c r="WML84" s="94"/>
      <c r="WMM84" s="94"/>
      <c r="WMN84" s="94"/>
      <c r="WMO84" s="94"/>
      <c r="WMP84" s="94"/>
      <c r="WMQ84" s="94"/>
      <c r="WMR84" s="94"/>
      <c r="WMS84" s="94"/>
      <c r="WMT84" s="94"/>
      <c r="WMU84" s="94"/>
      <c r="WMV84" s="94"/>
      <c r="WMW84" s="94"/>
      <c r="WMX84" s="94"/>
      <c r="WMY84" s="94"/>
      <c r="WMZ84" s="94"/>
      <c r="WNA84" s="94"/>
      <c r="WNB84" s="94"/>
      <c r="WNC84" s="94"/>
      <c r="WND84" s="94"/>
      <c r="WNE84" s="94"/>
      <c r="WNF84" s="94"/>
      <c r="WNG84" s="94"/>
      <c r="WNH84" s="94"/>
      <c r="WNI84" s="94"/>
      <c r="WNJ84" s="94"/>
      <c r="WNK84" s="94"/>
      <c r="WNL84" s="94"/>
      <c r="WNM84" s="94"/>
      <c r="WNN84" s="94"/>
      <c r="WNO84" s="94"/>
      <c r="WNP84" s="94"/>
      <c r="WNQ84" s="94"/>
      <c r="WNR84" s="94"/>
      <c r="WNS84" s="94"/>
      <c r="WNT84" s="94"/>
      <c r="WNU84" s="94"/>
      <c r="WNV84" s="94"/>
      <c r="WNW84" s="94"/>
      <c r="WNX84" s="94"/>
      <c r="WNY84" s="94"/>
      <c r="WNZ84" s="94"/>
      <c r="WOA84" s="94"/>
      <c r="WOB84" s="94"/>
      <c r="WOC84" s="94"/>
      <c r="WOD84" s="94"/>
      <c r="WOE84" s="94"/>
      <c r="WOF84" s="94"/>
      <c r="WOG84" s="94"/>
      <c r="WOH84" s="94"/>
      <c r="WOI84" s="94"/>
      <c r="WOJ84" s="94"/>
      <c r="WOK84" s="94"/>
      <c r="WOL84" s="94"/>
      <c r="WOM84" s="94"/>
      <c r="WON84" s="94"/>
      <c r="WOO84" s="94"/>
      <c r="WOP84" s="94"/>
      <c r="WOQ84" s="94"/>
      <c r="WOR84" s="94"/>
      <c r="WOS84" s="94"/>
      <c r="WOT84" s="94"/>
      <c r="WOU84" s="94"/>
      <c r="WOV84" s="94"/>
      <c r="WOW84" s="94"/>
      <c r="WOX84" s="94"/>
      <c r="WOY84" s="94"/>
      <c r="WOZ84" s="94"/>
      <c r="WPA84" s="94"/>
      <c r="WPB84" s="94"/>
      <c r="WPC84" s="94"/>
      <c r="WPD84" s="94"/>
      <c r="WPE84" s="94"/>
      <c r="WPF84" s="94"/>
      <c r="WPG84" s="94"/>
      <c r="WPH84" s="94"/>
      <c r="WPI84" s="94"/>
      <c r="WPJ84" s="94"/>
      <c r="WPK84" s="94"/>
      <c r="WPL84" s="94"/>
      <c r="WPM84" s="94"/>
      <c r="WPN84" s="94"/>
      <c r="WPO84" s="94"/>
      <c r="WPP84" s="94"/>
      <c r="WPQ84" s="94"/>
      <c r="WPR84" s="94"/>
      <c r="WPS84" s="94"/>
      <c r="WPT84" s="94"/>
      <c r="WPU84" s="94"/>
      <c r="WPV84" s="94"/>
      <c r="WPW84" s="94"/>
      <c r="WPX84" s="94"/>
      <c r="WPY84" s="94"/>
      <c r="WPZ84" s="94"/>
      <c r="WQA84" s="94"/>
      <c r="WQB84" s="94"/>
      <c r="WQC84" s="94"/>
      <c r="WQD84" s="94"/>
      <c r="WQE84" s="94"/>
      <c r="WQF84" s="94"/>
      <c r="WQG84" s="94"/>
      <c r="WQH84" s="94"/>
      <c r="WQI84" s="94"/>
      <c r="WQJ84" s="94"/>
      <c r="WQK84" s="94"/>
      <c r="WQL84" s="94"/>
      <c r="WQM84" s="94"/>
      <c r="WQN84" s="94"/>
      <c r="WQO84" s="94"/>
      <c r="WQP84" s="94"/>
      <c r="WQQ84" s="94"/>
      <c r="WQR84" s="94"/>
      <c r="WQS84" s="94"/>
      <c r="WQT84" s="94"/>
      <c r="WQU84" s="94"/>
      <c r="WQV84" s="94"/>
      <c r="WQW84" s="94"/>
      <c r="WQX84" s="94"/>
      <c r="WQY84" s="94"/>
      <c r="WQZ84" s="94"/>
      <c r="WRA84" s="94"/>
      <c r="WRB84" s="94"/>
      <c r="WRC84" s="94"/>
      <c r="WRD84" s="94"/>
      <c r="WRE84" s="94"/>
      <c r="WRF84" s="94"/>
      <c r="WRG84" s="94"/>
      <c r="WRH84" s="94"/>
      <c r="WRI84" s="94"/>
      <c r="WRJ84" s="94"/>
      <c r="WRK84" s="94"/>
      <c r="WRL84" s="94"/>
      <c r="WRM84" s="94"/>
      <c r="WRN84" s="94"/>
      <c r="WRO84" s="94"/>
      <c r="WRP84" s="94"/>
      <c r="WRQ84" s="94"/>
      <c r="WRR84" s="94"/>
      <c r="WRS84" s="94"/>
      <c r="WRT84" s="94"/>
      <c r="WRU84" s="94"/>
      <c r="WRV84" s="94"/>
      <c r="WRW84" s="94"/>
      <c r="WRX84" s="94"/>
      <c r="WRY84" s="94"/>
      <c r="WRZ84" s="94"/>
      <c r="WSA84" s="94"/>
      <c r="WSB84" s="94"/>
      <c r="WSC84" s="94"/>
      <c r="WSD84" s="94"/>
      <c r="WSE84" s="94"/>
      <c r="WSF84" s="94"/>
      <c r="WSG84" s="94"/>
      <c r="WSH84" s="94"/>
      <c r="WSI84" s="94"/>
      <c r="WSJ84" s="94"/>
      <c r="WSK84" s="94"/>
      <c r="WSL84" s="94"/>
      <c r="WSM84" s="94"/>
      <c r="WSN84" s="94"/>
      <c r="WSO84" s="94"/>
      <c r="WSP84" s="94"/>
      <c r="WSQ84" s="94"/>
      <c r="WSR84" s="94"/>
      <c r="WSS84" s="94"/>
      <c r="WST84" s="94"/>
      <c r="WSU84" s="94"/>
      <c r="WSV84" s="94"/>
      <c r="WSW84" s="94"/>
      <c r="WSX84" s="94"/>
      <c r="WSY84" s="94"/>
      <c r="WSZ84" s="94"/>
      <c r="WTA84" s="94"/>
      <c r="WTB84" s="94"/>
      <c r="WTC84" s="94"/>
      <c r="WTD84" s="94"/>
      <c r="WTE84" s="94"/>
      <c r="WTF84" s="94"/>
      <c r="WTG84" s="94"/>
      <c r="WTH84" s="94"/>
      <c r="WTI84" s="94"/>
      <c r="WTJ84" s="94"/>
      <c r="WTK84" s="94"/>
      <c r="WTL84" s="94"/>
      <c r="WTM84" s="94"/>
      <c r="WTN84" s="94"/>
      <c r="WTO84" s="94"/>
      <c r="WTP84" s="94"/>
      <c r="WTQ84" s="94"/>
      <c r="WTR84" s="94"/>
      <c r="WTS84" s="94"/>
      <c r="WTT84" s="94"/>
      <c r="WTU84" s="94"/>
      <c r="WTV84" s="94"/>
      <c r="WTW84" s="94"/>
      <c r="WTX84" s="94"/>
      <c r="WTY84" s="94"/>
      <c r="WTZ84" s="94"/>
      <c r="WUA84" s="94"/>
      <c r="WUB84" s="94"/>
      <c r="WUC84" s="94"/>
      <c r="WUD84" s="94"/>
      <c r="WUE84" s="94"/>
      <c r="WUF84" s="94"/>
      <c r="WUG84" s="94"/>
      <c r="WUH84" s="94"/>
      <c r="WUI84" s="94"/>
      <c r="WUJ84" s="94"/>
      <c r="WUK84" s="94"/>
      <c r="WUL84" s="94"/>
      <c r="WUM84" s="94"/>
      <c r="WUN84" s="94"/>
      <c r="WUO84" s="94"/>
      <c r="WUP84" s="94"/>
      <c r="WUQ84" s="94"/>
      <c r="WUR84" s="94"/>
      <c r="WUS84" s="94"/>
      <c r="WUT84" s="94"/>
      <c r="WUU84" s="94"/>
      <c r="WUV84" s="94"/>
      <c r="WUW84" s="94"/>
      <c r="WUX84" s="94"/>
      <c r="WUY84" s="94"/>
      <c r="WUZ84" s="94"/>
      <c r="WVA84" s="94"/>
      <c r="WVB84" s="94"/>
      <c r="WVC84" s="94"/>
      <c r="WVD84" s="94"/>
      <c r="WVE84" s="94"/>
      <c r="WVF84" s="94"/>
      <c r="WVG84" s="94"/>
      <c r="WVH84" s="94"/>
      <c r="WVI84" s="94"/>
      <c r="WVJ84" s="94"/>
      <c r="WVK84" s="94"/>
      <c r="WVL84" s="94"/>
      <c r="WVM84" s="94"/>
      <c r="WVN84" s="94"/>
      <c r="WVO84" s="94"/>
      <c r="WVP84" s="94"/>
      <c r="WVQ84" s="94"/>
      <c r="WVR84" s="94"/>
      <c r="WVS84" s="94"/>
      <c r="WVT84" s="94"/>
      <c r="WVU84" s="94"/>
      <c r="WVV84" s="94"/>
      <c r="WVW84" s="94"/>
      <c r="WVX84" s="94"/>
      <c r="WVY84" s="94"/>
      <c r="WVZ84" s="94"/>
      <c r="WWA84" s="94"/>
      <c r="WWB84" s="94"/>
      <c r="WWC84" s="94"/>
      <c r="WWD84" s="94"/>
      <c r="WWE84" s="94"/>
      <c r="WWF84" s="94"/>
      <c r="WWG84" s="94"/>
      <c r="WWH84" s="94"/>
      <c r="WWI84" s="94"/>
      <c r="WWJ84" s="94"/>
      <c r="WWK84" s="94"/>
      <c r="WWL84" s="94"/>
      <c r="WWM84" s="94"/>
      <c r="WWN84" s="94"/>
      <c r="WWO84" s="94"/>
      <c r="WWP84" s="94"/>
      <c r="WWQ84" s="94"/>
      <c r="WWR84" s="94"/>
      <c r="WWS84" s="94"/>
      <c r="WWT84" s="94"/>
      <c r="WWU84" s="94"/>
      <c r="WWV84" s="94"/>
      <c r="WWW84" s="94"/>
      <c r="WWX84" s="94"/>
      <c r="WWY84" s="94"/>
      <c r="WWZ84" s="94"/>
      <c r="WXA84" s="94"/>
      <c r="WXB84" s="94"/>
      <c r="WXC84" s="94"/>
      <c r="WXD84" s="94"/>
      <c r="WXE84" s="94"/>
      <c r="WXF84" s="94"/>
      <c r="WXG84" s="94"/>
      <c r="WXH84" s="94"/>
      <c r="WXI84" s="94"/>
      <c r="WXJ84" s="94"/>
      <c r="WXK84" s="94"/>
      <c r="WXL84" s="94"/>
      <c r="WXM84" s="94"/>
      <c r="WXN84" s="94"/>
      <c r="WXO84" s="94"/>
      <c r="WXP84" s="94"/>
      <c r="WXQ84" s="94"/>
      <c r="WXR84" s="94"/>
      <c r="WXS84" s="94"/>
      <c r="WXT84" s="94"/>
      <c r="WXU84" s="94"/>
      <c r="WXV84" s="94"/>
      <c r="WXW84" s="94"/>
      <c r="WXX84" s="94"/>
      <c r="WXY84" s="94"/>
      <c r="WXZ84" s="94"/>
      <c r="WYA84" s="94"/>
      <c r="WYB84" s="94"/>
      <c r="WYC84" s="94"/>
      <c r="WYD84" s="94"/>
      <c r="WYE84" s="94"/>
      <c r="WYF84" s="94"/>
      <c r="WYG84" s="94"/>
      <c r="WYH84" s="94"/>
      <c r="WYI84" s="94"/>
      <c r="WYJ84" s="94"/>
      <c r="WYK84" s="94"/>
      <c r="WYL84" s="94"/>
      <c r="WYM84" s="94"/>
      <c r="WYN84" s="94"/>
      <c r="WYO84" s="94"/>
      <c r="WYP84" s="94"/>
      <c r="WYQ84" s="94"/>
      <c r="WYR84" s="94"/>
      <c r="WYS84" s="94"/>
      <c r="WYT84" s="94"/>
      <c r="WYU84" s="94"/>
      <c r="WYV84" s="94"/>
      <c r="WYW84" s="94"/>
      <c r="WYX84" s="94"/>
      <c r="WYY84" s="94"/>
      <c r="WYZ84" s="94"/>
      <c r="WZA84" s="94"/>
      <c r="WZB84" s="94"/>
      <c r="WZC84" s="94"/>
      <c r="WZD84" s="94"/>
      <c r="WZE84" s="94"/>
      <c r="WZF84" s="94"/>
      <c r="WZG84" s="94"/>
      <c r="WZH84" s="94"/>
      <c r="WZI84" s="94"/>
      <c r="WZJ84" s="94"/>
      <c r="WZK84" s="94"/>
      <c r="WZL84" s="94"/>
      <c r="WZM84" s="94"/>
      <c r="WZN84" s="94"/>
      <c r="WZO84" s="94"/>
      <c r="WZP84" s="94"/>
      <c r="WZQ84" s="94"/>
      <c r="WZR84" s="94"/>
      <c r="WZS84" s="94"/>
      <c r="WZT84" s="94"/>
      <c r="WZU84" s="94"/>
      <c r="WZV84" s="94"/>
      <c r="WZW84" s="94"/>
      <c r="WZX84" s="94"/>
      <c r="WZY84" s="94"/>
      <c r="WZZ84" s="94"/>
      <c r="XAA84" s="94"/>
      <c r="XAB84" s="94"/>
      <c r="XAC84" s="94"/>
      <c r="XAD84" s="94"/>
      <c r="XAE84" s="94"/>
      <c r="XAF84" s="94"/>
      <c r="XAG84" s="94"/>
      <c r="XAH84" s="94"/>
      <c r="XAI84" s="94"/>
      <c r="XAJ84" s="94"/>
      <c r="XAK84" s="94"/>
      <c r="XAL84" s="94"/>
      <c r="XAM84" s="94"/>
      <c r="XAN84" s="94"/>
      <c r="XAO84" s="94"/>
      <c r="XAP84" s="94"/>
      <c r="XAQ84" s="94"/>
      <c r="XAR84" s="94"/>
      <c r="XAS84" s="94"/>
      <c r="XAT84" s="94"/>
      <c r="XAU84" s="94"/>
      <c r="XAV84" s="94"/>
      <c r="XAW84" s="94"/>
      <c r="XAX84" s="94"/>
      <c r="XAY84" s="94"/>
      <c r="XAZ84" s="94"/>
      <c r="XBA84" s="94"/>
      <c r="XBB84" s="94"/>
      <c r="XBC84" s="94"/>
      <c r="XBD84" s="94"/>
      <c r="XBE84" s="94"/>
      <c r="XBF84" s="94"/>
      <c r="XBG84" s="94"/>
      <c r="XBH84" s="94"/>
      <c r="XBI84" s="94"/>
      <c r="XBJ84" s="94"/>
      <c r="XBK84" s="94"/>
      <c r="XBL84" s="94"/>
      <c r="XBM84" s="94"/>
      <c r="XBN84" s="94"/>
      <c r="XBO84" s="94"/>
      <c r="XBP84" s="94"/>
      <c r="XBQ84" s="94"/>
      <c r="XBR84" s="94"/>
      <c r="XBS84" s="94"/>
      <c r="XBT84" s="94"/>
      <c r="XBU84" s="94"/>
      <c r="XBV84" s="94"/>
      <c r="XBW84" s="94"/>
      <c r="XBX84" s="94"/>
      <c r="XBY84" s="94"/>
      <c r="XBZ84" s="94"/>
      <c r="XCA84" s="94"/>
      <c r="XCB84" s="94"/>
      <c r="XCC84" s="94"/>
      <c r="XCD84" s="94"/>
      <c r="XCE84" s="94"/>
      <c r="XCF84" s="94"/>
      <c r="XCG84" s="94"/>
      <c r="XCH84" s="94"/>
      <c r="XCI84" s="94"/>
      <c r="XCJ84" s="94"/>
      <c r="XCK84" s="94"/>
      <c r="XCL84" s="94"/>
      <c r="XCM84" s="94"/>
      <c r="XCN84" s="94"/>
      <c r="XCO84" s="94"/>
      <c r="XCP84" s="94"/>
      <c r="XCQ84" s="94"/>
      <c r="XCR84" s="94"/>
      <c r="XCS84" s="94"/>
      <c r="XCT84" s="94"/>
      <c r="XCU84" s="94"/>
      <c r="XCV84" s="94"/>
      <c r="XCW84" s="94"/>
      <c r="XCX84" s="94"/>
      <c r="XCY84" s="94"/>
      <c r="XCZ84" s="94"/>
      <c r="XDA84" s="94"/>
      <c r="XDB84" s="94"/>
      <c r="XDC84" s="94"/>
      <c r="XDD84" s="94"/>
      <c r="XDE84" s="94"/>
      <c r="XDF84" s="94"/>
      <c r="XDG84" s="94"/>
      <c r="XDH84" s="94"/>
      <c r="XDI84" s="94"/>
      <c r="XDJ84" s="94"/>
      <c r="XDK84" s="94"/>
      <c r="XDL84" s="94"/>
      <c r="XDM84" s="94"/>
      <c r="XDN84" s="94"/>
      <c r="XDO84" s="94"/>
      <c r="XDP84" s="94"/>
      <c r="XDQ84" s="94"/>
      <c r="XDR84" s="94"/>
      <c r="XDS84" s="94"/>
      <c r="XDT84" s="94"/>
      <c r="XDU84" s="94"/>
      <c r="XDV84" s="94"/>
      <c r="XDW84" s="94"/>
      <c r="XDX84" s="94"/>
      <c r="XDY84" s="94"/>
      <c r="XDZ84" s="94"/>
      <c r="XEA84" s="94"/>
      <c r="XEB84" s="94"/>
      <c r="XEC84" s="94"/>
      <c r="XED84" s="94"/>
      <c r="XEE84" s="94"/>
      <c r="XEF84" s="94"/>
      <c r="XEG84" s="94"/>
      <c r="XEH84" s="94"/>
      <c r="XEI84" s="94"/>
      <c r="XEJ84" s="94"/>
      <c r="XEK84" s="94"/>
      <c r="XEL84" s="94"/>
      <c r="XEM84" s="94"/>
      <c r="XEN84" s="94"/>
      <c r="XEO84" s="94"/>
      <c r="XEP84" s="94"/>
      <c r="XEQ84" s="94"/>
      <c r="XER84" s="94"/>
      <c r="XES84" s="94"/>
      <c r="XET84" s="94"/>
      <c r="XEU84" s="94"/>
      <c r="XEV84" s="94"/>
      <c r="XEW84" s="94"/>
      <c r="XEX84" s="94"/>
      <c r="XEY84" s="94"/>
      <c r="XEZ84" s="94"/>
      <c r="XFA84" s="94"/>
      <c r="XFB84" s="94"/>
      <c r="XFC84" s="94"/>
      <c r="XFD84" s="94"/>
    </row>
    <row r="85" spans="1:16384" s="15" customFormat="1" ht="30" hidden="1" customHeight="1" outlineLevel="1">
      <c r="B85" s="76" t="s">
        <v>2637</v>
      </c>
      <c r="C85" s="95"/>
      <c r="D85" s="35" t="s">
        <v>227</v>
      </c>
      <c r="E85" s="95"/>
      <c r="F85" s="24"/>
      <c r="BL85" s="26"/>
    </row>
    <row r="86" spans="1:16384" s="15" customFormat="1" ht="15" hidden="1" customHeight="1" outlineLevel="1">
      <c r="B86" s="76"/>
      <c r="C86" s="35"/>
      <c r="D86" s="35"/>
      <c r="E86" s="35"/>
      <c r="F86" s="24"/>
      <c r="BL86" s="26"/>
    </row>
    <row r="87" spans="1:16384" s="15" customFormat="1" ht="15" collapsed="1">
      <c r="A87" s="92">
        <v>1.6</v>
      </c>
      <c r="B87" s="76" t="s">
        <v>2762</v>
      </c>
      <c r="C87" s="1018"/>
      <c r="D87" s="35"/>
      <c r="E87" s="35"/>
      <c r="F87" s="24"/>
      <c r="BL87" s="26"/>
    </row>
    <row r="88" spans="1:16384" s="15" customFormat="1" ht="15">
      <c r="B88" s="76"/>
      <c r="C88" s="97"/>
      <c r="D88" s="35"/>
      <c r="E88" s="35"/>
      <c r="F88" s="24"/>
      <c r="BL88" s="26"/>
    </row>
    <row r="89" spans="1:16384" s="15" customFormat="1" ht="15">
      <c r="B89" s="98" t="s">
        <v>534</v>
      </c>
      <c r="C89" s="97"/>
      <c r="D89" s="35"/>
      <c r="E89" s="35"/>
      <c r="F89" s="24"/>
      <c r="BL89" s="26"/>
    </row>
    <row r="90" spans="1:16384" s="15" customFormat="1" ht="15">
      <c r="B90" s="98"/>
      <c r="C90" s="97"/>
      <c r="D90" s="35"/>
      <c r="E90" s="35"/>
      <c r="F90" s="24"/>
      <c r="BL90" s="26"/>
    </row>
    <row r="91" spans="1:16384" s="15" customFormat="1" ht="28.5">
      <c r="A91" s="15" t="s">
        <v>413</v>
      </c>
      <c r="B91" s="76" t="s">
        <v>2763</v>
      </c>
      <c r="C91" s="96"/>
      <c r="D91" s="35"/>
      <c r="E91" s="35"/>
      <c r="F91" s="24"/>
      <c r="BL91" s="26"/>
    </row>
    <row r="92" spans="1:16384" s="15" customFormat="1" ht="15">
      <c r="B92" s="76"/>
      <c r="C92" s="97"/>
      <c r="D92" s="35"/>
      <c r="E92" s="35"/>
      <c r="F92" s="24"/>
      <c r="BL92" s="26"/>
    </row>
    <row r="93" spans="1:16384" s="15" customFormat="1" ht="28.5">
      <c r="A93" s="15" t="s">
        <v>503</v>
      </c>
      <c r="B93" s="76" t="s">
        <v>2765</v>
      </c>
      <c r="C93" s="99"/>
      <c r="D93" s="35"/>
      <c r="E93" s="35"/>
      <c r="F93" s="24"/>
      <c r="BL93" s="26"/>
    </row>
    <row r="94" spans="1:16384" s="15" customFormat="1" ht="15">
      <c r="B94" s="76"/>
      <c r="C94" s="97"/>
      <c r="D94" s="35"/>
      <c r="E94" s="35"/>
      <c r="F94" s="24"/>
      <c r="BL94" s="26"/>
    </row>
    <row r="95" spans="1:16384" s="15" customFormat="1" ht="30" hidden="1" customHeight="1" outlineLevel="1">
      <c r="B95" s="76" t="s">
        <v>504</v>
      </c>
      <c r="C95" s="100"/>
      <c r="D95" s="35" t="s">
        <v>227</v>
      </c>
      <c r="E95" s="95"/>
      <c r="F95" s="24" t="s">
        <v>2657</v>
      </c>
      <c r="BL95" s="26"/>
    </row>
    <row r="96" spans="1:16384" s="15" customFormat="1" ht="15" hidden="1" customHeight="1" outlineLevel="1">
      <c r="B96" s="76"/>
      <c r="C96" s="97"/>
      <c r="D96" s="35"/>
      <c r="E96" s="35"/>
      <c r="F96" s="24"/>
      <c r="BL96" s="26"/>
    </row>
    <row r="97" spans="1:226" s="15" customFormat="1" ht="15" hidden="1" outlineLevel="1">
      <c r="B97" s="76" t="s">
        <v>624</v>
      </c>
      <c r="C97" s="101"/>
      <c r="D97" s="35"/>
      <c r="E97" s="35"/>
      <c r="F97" s="24"/>
      <c r="BL97" s="26"/>
    </row>
    <row r="98" spans="1:226" s="15" customFormat="1" ht="15" hidden="1" outlineLevel="1">
      <c r="B98" s="76" t="s">
        <v>131</v>
      </c>
      <c r="C98" s="102"/>
      <c r="D98" s="35"/>
      <c r="E98" s="35"/>
      <c r="F98" s="24"/>
      <c r="BL98" s="26"/>
    </row>
    <row r="99" spans="1:226" s="15" customFormat="1" ht="15" hidden="1" customHeight="1" outlineLevel="1">
      <c r="B99" s="26"/>
      <c r="D99" s="35"/>
      <c r="E99" s="35"/>
      <c r="F99" s="24"/>
      <c r="BL99" s="26"/>
    </row>
    <row r="100" spans="1:226" ht="28.5" collapsed="1">
      <c r="A100" s="15" t="s">
        <v>2766</v>
      </c>
      <c r="B100" s="61" t="s">
        <v>2767</v>
      </c>
      <c r="C100" s="103"/>
      <c r="D100" s="104" t="s">
        <v>40</v>
      </c>
      <c r="E100" s="105">
        <f>IF(E81&gt;0,E81*C100,IF(E85&gt;0,E85*C100,0))</f>
        <v>0</v>
      </c>
      <c r="F100" s="15"/>
      <c r="G100" s="15"/>
      <c r="J100" s="29"/>
      <c r="K100" s="29"/>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26"/>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row>
    <row r="101" spans="1:226" ht="28.5">
      <c r="C101" s="15"/>
      <c r="D101" s="106" t="s">
        <v>49</v>
      </c>
      <c r="E101" s="107" t="str">
        <f>IF('9. סיכום'!D18&gt;0,E100/'9. סיכום'!D18,"תא זה יעודכן אוטומטית עם מילוי הטופס")</f>
        <v>תא זה יעודכן אוטומטית עם מילוי הטופס</v>
      </c>
      <c r="G101" s="88"/>
      <c r="H101" s="88"/>
      <c r="I101" s="88"/>
      <c r="J101" s="88"/>
      <c r="K101" s="88"/>
      <c r="L101" s="88"/>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26"/>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row>
    <row r="102" spans="1:226" ht="28.5">
      <c r="C102" s="15"/>
      <c r="D102" s="106" t="s">
        <v>52</v>
      </c>
      <c r="E102" s="108" t="str">
        <f>IF('9. סיכום'!D18&gt;0,E100/'9. סיכום'!E18,"תא זה יעודכן אוטומטית עם מילוי הטופס")</f>
        <v>תא זה יעודכן אוטומטית עם מילוי הטופס</v>
      </c>
      <c r="F102" s="88"/>
      <c r="G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26"/>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row>
    <row r="103" spans="1:226" s="15" customFormat="1">
      <c r="D103" s="35"/>
      <c r="E103" s="35"/>
      <c r="BL103" s="26"/>
    </row>
    <row r="104" spans="1:226" s="15" customFormat="1" ht="16.5" hidden="1" customHeight="1" outlineLevel="1">
      <c r="BL104" s="26"/>
    </row>
    <row r="105" spans="1:226" s="15" customFormat="1" ht="15" hidden="1" outlineLevel="1">
      <c r="B105" s="24" t="s">
        <v>420</v>
      </c>
      <c r="C105" s="95"/>
      <c r="BL105" s="26"/>
    </row>
    <row r="106" spans="1:226" s="15" customFormat="1" collapsed="1">
      <c r="BL106" s="26"/>
    </row>
    <row r="107" spans="1:226" s="15" customFormat="1">
      <c r="BL107" s="26"/>
    </row>
    <row r="108" spans="1:226" s="15" customFormat="1">
      <c r="BL108" s="26"/>
    </row>
    <row r="109" spans="1:226" s="15" customFormat="1">
      <c r="BL109" s="26"/>
    </row>
    <row r="110" spans="1:226" s="15" customFormat="1">
      <c r="BL110" s="26"/>
    </row>
    <row r="111" spans="1:226" s="15" customFormat="1">
      <c r="BL111" s="26"/>
    </row>
    <row r="112" spans="1:226" s="15" customFormat="1">
      <c r="BL112" s="26"/>
    </row>
    <row r="113" spans="64:64" s="15" customFormat="1">
      <c r="BL113" s="26"/>
    </row>
    <row r="114" spans="64:64" s="15" customFormat="1">
      <c r="BL114" s="26"/>
    </row>
    <row r="115" spans="64:64" s="15" customFormat="1">
      <c r="BL115" s="26"/>
    </row>
    <row r="116" spans="64:64" s="15" customFormat="1">
      <c r="BL116" s="26"/>
    </row>
    <row r="117" spans="64:64" s="15" customFormat="1">
      <c r="BL117" s="26"/>
    </row>
    <row r="118" spans="64:64" s="15" customFormat="1">
      <c r="BL118" s="26"/>
    </row>
    <row r="119" spans="64:64" s="15" customFormat="1">
      <c r="BL119" s="26"/>
    </row>
    <row r="120" spans="64:64" s="15" customFormat="1">
      <c r="BL120" s="26"/>
    </row>
    <row r="121" spans="64:64" s="15" customFormat="1">
      <c r="BL121" s="26"/>
    </row>
    <row r="122" spans="64:64" s="15" customFormat="1">
      <c r="BL122" s="26"/>
    </row>
    <row r="123" spans="64:64" s="15" customFormat="1">
      <c r="BL123" s="26"/>
    </row>
    <row r="124" spans="64:64" s="15" customFormat="1">
      <c r="BL124" s="26"/>
    </row>
    <row r="125" spans="64:64" s="15" customFormat="1">
      <c r="BL125" s="26"/>
    </row>
    <row r="126" spans="64:64" s="15" customFormat="1">
      <c r="BL126" s="26"/>
    </row>
    <row r="127" spans="64:64" s="15" customFormat="1">
      <c r="BL127" s="26"/>
    </row>
    <row r="128" spans="64:64" s="15" customFormat="1">
      <c r="BL128" s="26"/>
    </row>
    <row r="129" spans="64:64" s="15" customFormat="1">
      <c r="BL129" s="26"/>
    </row>
    <row r="130" spans="64:64" s="15" customFormat="1">
      <c r="BL130" s="26"/>
    </row>
    <row r="131" spans="64:64" s="15" customFormat="1">
      <c r="BL131" s="26"/>
    </row>
    <row r="132" spans="64:64" s="15" customFormat="1">
      <c r="BL132" s="26"/>
    </row>
    <row r="133" spans="64:64" s="15" customFormat="1">
      <c r="BL133" s="26"/>
    </row>
    <row r="134" spans="64:64" s="15" customFormat="1">
      <c r="BL134" s="26"/>
    </row>
    <row r="135" spans="64:64" s="15" customFormat="1">
      <c r="BL135" s="26"/>
    </row>
    <row r="136" spans="64:64" s="15" customFormat="1">
      <c r="BL136" s="26"/>
    </row>
    <row r="137" spans="64:64" s="15" customFormat="1">
      <c r="BL137" s="26"/>
    </row>
    <row r="138" spans="64:64" s="15" customFormat="1">
      <c r="BL138" s="26"/>
    </row>
    <row r="139" spans="64:64" s="15" customFormat="1">
      <c r="BL139" s="26"/>
    </row>
    <row r="140" spans="64:64" s="15" customFormat="1">
      <c r="BL140" s="26"/>
    </row>
    <row r="141" spans="64:64" s="15" customFormat="1">
      <c r="BL141" s="26"/>
    </row>
    <row r="142" spans="64:64" s="15" customFormat="1">
      <c r="BL142" s="26"/>
    </row>
    <row r="143" spans="64:64" s="15" customFormat="1">
      <c r="BL143" s="26"/>
    </row>
    <row r="144" spans="64:64" s="15" customFormat="1">
      <c r="BL144" s="26"/>
    </row>
    <row r="145" spans="64:64" s="15" customFormat="1">
      <c r="BL145" s="26"/>
    </row>
    <row r="146" spans="64:64" s="15" customFormat="1">
      <c r="BL146" s="26"/>
    </row>
    <row r="147" spans="64:64" s="15" customFormat="1">
      <c r="BL147" s="26"/>
    </row>
    <row r="148" spans="64:64" s="15" customFormat="1">
      <c r="BL148" s="26"/>
    </row>
    <row r="149" spans="64:64" s="15" customFormat="1">
      <c r="BL149" s="26"/>
    </row>
    <row r="150" spans="64:64" s="15" customFormat="1">
      <c r="BL150" s="26"/>
    </row>
    <row r="151" spans="64:64" s="15" customFormat="1">
      <c r="BL151" s="26"/>
    </row>
    <row r="152" spans="64:64" s="15" customFormat="1">
      <c r="BL152" s="26"/>
    </row>
    <row r="153" spans="64:64" s="15" customFormat="1">
      <c r="BL153" s="26"/>
    </row>
    <row r="154" spans="64:64" s="15" customFormat="1">
      <c r="BL154" s="26"/>
    </row>
    <row r="155" spans="64:64" s="15" customFormat="1">
      <c r="BL155" s="26"/>
    </row>
    <row r="156" spans="64:64" s="15" customFormat="1">
      <c r="BL156" s="26"/>
    </row>
    <row r="157" spans="64:64" s="15" customFormat="1">
      <c r="BL157" s="26"/>
    </row>
    <row r="158" spans="64:64" s="15" customFormat="1">
      <c r="BL158" s="26"/>
    </row>
    <row r="159" spans="64:64" s="15" customFormat="1">
      <c r="BL159" s="26"/>
    </row>
    <row r="160" spans="64:64" s="15" customFormat="1">
      <c r="BL160" s="26"/>
    </row>
    <row r="161" spans="64:64" s="15" customFormat="1">
      <c r="BL161" s="26"/>
    </row>
    <row r="162" spans="64:64" s="15" customFormat="1">
      <c r="BL162" s="26"/>
    </row>
    <row r="163" spans="64:64" s="15" customFormat="1">
      <c r="BL163" s="26"/>
    </row>
    <row r="164" spans="64:64" s="15" customFormat="1">
      <c r="BL164" s="26"/>
    </row>
    <row r="165" spans="64:64" s="15" customFormat="1">
      <c r="BL165" s="26"/>
    </row>
    <row r="166" spans="64:64" s="15" customFormat="1">
      <c r="BL166" s="26"/>
    </row>
    <row r="167" spans="64:64" s="15" customFormat="1">
      <c r="BL167" s="26"/>
    </row>
    <row r="168" spans="64:64" s="15" customFormat="1">
      <c r="BL168" s="26"/>
    </row>
    <row r="169" spans="64:64" s="15" customFormat="1">
      <c r="BL169" s="26"/>
    </row>
    <row r="170" spans="64:64" s="15" customFormat="1">
      <c r="BL170" s="26"/>
    </row>
    <row r="171" spans="64:64" s="15" customFormat="1">
      <c r="BL171" s="26"/>
    </row>
    <row r="172" spans="64:64" s="15" customFormat="1">
      <c r="BL172" s="26"/>
    </row>
    <row r="173" spans="64:64" s="15" customFormat="1">
      <c r="BL173" s="26"/>
    </row>
    <row r="174" spans="64:64" s="15" customFormat="1">
      <c r="BL174" s="26"/>
    </row>
    <row r="175" spans="64:64" s="15" customFormat="1">
      <c r="BL175" s="26"/>
    </row>
    <row r="176" spans="64:64" s="15" customFormat="1">
      <c r="BL176" s="26"/>
    </row>
    <row r="177" spans="64:64" s="15" customFormat="1">
      <c r="BL177" s="26"/>
    </row>
    <row r="178" spans="64:64" s="15" customFormat="1">
      <c r="BL178" s="26"/>
    </row>
    <row r="179" spans="64:64" s="15" customFormat="1">
      <c r="BL179" s="26"/>
    </row>
    <row r="180" spans="64:64" s="15" customFormat="1">
      <c r="BL180" s="26"/>
    </row>
    <row r="181" spans="64:64" s="15" customFormat="1">
      <c r="BL181" s="26"/>
    </row>
    <row r="182" spans="64:64" s="15" customFormat="1">
      <c r="BL182" s="26"/>
    </row>
    <row r="183" spans="64:64" s="15" customFormat="1">
      <c r="BL183" s="26"/>
    </row>
    <row r="184" spans="64:64" s="15" customFormat="1">
      <c r="BL184" s="26"/>
    </row>
    <row r="185" spans="64:64" s="15" customFormat="1">
      <c r="BL185" s="26"/>
    </row>
    <row r="186" spans="64:64" s="15" customFormat="1">
      <c r="BL186" s="26"/>
    </row>
    <row r="187" spans="64:64" s="15" customFormat="1">
      <c r="BL187" s="26"/>
    </row>
    <row r="188" spans="64:64" s="15" customFormat="1">
      <c r="BL188" s="26"/>
    </row>
    <row r="189" spans="64:64" s="15" customFormat="1">
      <c r="BL189" s="26"/>
    </row>
    <row r="190" spans="64:64" s="15" customFormat="1">
      <c r="BL190" s="26"/>
    </row>
    <row r="191" spans="64:64" s="15" customFormat="1">
      <c r="BL191" s="26"/>
    </row>
    <row r="192" spans="64:64" s="15" customFormat="1">
      <c r="BL192" s="26"/>
    </row>
    <row r="193" spans="64:64" s="15" customFormat="1">
      <c r="BL193" s="26"/>
    </row>
    <row r="194" spans="64:64" s="15" customFormat="1">
      <c r="BL194" s="26"/>
    </row>
    <row r="195" spans="64:64" s="15" customFormat="1">
      <c r="BL195" s="26"/>
    </row>
    <row r="196" spans="64:64" s="15" customFormat="1">
      <c r="BL196" s="26"/>
    </row>
    <row r="197" spans="64:64" s="15" customFormat="1">
      <c r="BL197" s="26"/>
    </row>
    <row r="198" spans="64:64" s="15" customFormat="1">
      <c r="BL198" s="26"/>
    </row>
    <row r="199" spans="64:64" s="15" customFormat="1">
      <c r="BL199" s="26"/>
    </row>
    <row r="200" spans="64:64" s="15" customFormat="1">
      <c r="BL200" s="26"/>
    </row>
    <row r="201" spans="64:64" s="15" customFormat="1">
      <c r="BL201" s="26"/>
    </row>
    <row r="202" spans="64:64" s="15" customFormat="1">
      <c r="BL202" s="26"/>
    </row>
    <row r="203" spans="64:64" s="15" customFormat="1">
      <c r="BL203" s="26"/>
    </row>
    <row r="204" spans="64:64" s="15" customFormat="1">
      <c r="BL204" s="26"/>
    </row>
    <row r="205" spans="64:64" s="15" customFormat="1">
      <c r="BL205" s="26"/>
    </row>
    <row r="206" spans="64:64" s="15" customFormat="1">
      <c r="BL206" s="26"/>
    </row>
    <row r="207" spans="64:64" s="15" customFormat="1">
      <c r="BL207" s="26"/>
    </row>
    <row r="208" spans="64:64" s="15" customFormat="1">
      <c r="BL208" s="26"/>
    </row>
    <row r="209" spans="64:64" s="15" customFormat="1">
      <c r="BL209" s="26"/>
    </row>
    <row r="210" spans="64:64" s="15" customFormat="1">
      <c r="BL210" s="26"/>
    </row>
    <row r="211" spans="64:64" s="15" customFormat="1">
      <c r="BL211" s="26"/>
    </row>
    <row r="212" spans="64:64" s="15" customFormat="1">
      <c r="BL212" s="26"/>
    </row>
    <row r="213" spans="64:64" s="15" customFormat="1">
      <c r="BL213" s="26"/>
    </row>
    <row r="214" spans="64:64" s="15" customFormat="1">
      <c r="BL214" s="26"/>
    </row>
    <row r="215" spans="64:64" s="15" customFormat="1">
      <c r="BL215" s="26"/>
    </row>
    <row r="216" spans="64:64" s="15" customFormat="1">
      <c r="BL216" s="26"/>
    </row>
    <row r="217" spans="64:64" s="15" customFormat="1">
      <c r="BL217" s="26"/>
    </row>
    <row r="218" spans="64:64" s="15" customFormat="1">
      <c r="BL218" s="26"/>
    </row>
    <row r="219" spans="64:64" s="15" customFormat="1">
      <c r="BL219" s="26"/>
    </row>
    <row r="220" spans="64:64" s="15" customFormat="1">
      <c r="BL220" s="26"/>
    </row>
    <row r="221" spans="64:64" s="15" customFormat="1">
      <c r="BL221" s="26"/>
    </row>
    <row r="222" spans="64:64" s="15" customFormat="1">
      <c r="BL222" s="26"/>
    </row>
    <row r="223" spans="64:64" s="15" customFormat="1">
      <c r="BL223" s="26"/>
    </row>
    <row r="224" spans="64:64" s="15" customFormat="1">
      <c r="BL224" s="26"/>
    </row>
    <row r="225" spans="64:64" s="15" customFormat="1">
      <c r="BL225" s="26"/>
    </row>
    <row r="226" spans="64:64" s="15" customFormat="1">
      <c r="BL226" s="26"/>
    </row>
    <row r="227" spans="64:64" s="15" customFormat="1">
      <c r="BL227" s="26"/>
    </row>
    <row r="228" spans="64:64" s="15" customFormat="1">
      <c r="BL228" s="26"/>
    </row>
    <row r="229" spans="64:64" s="15" customFormat="1">
      <c r="BL229" s="26"/>
    </row>
    <row r="230" spans="64:64" s="15" customFormat="1">
      <c r="BL230" s="26"/>
    </row>
    <row r="231" spans="64:64" s="15" customFormat="1">
      <c r="BL231" s="26"/>
    </row>
    <row r="232" spans="64:64" s="15" customFormat="1">
      <c r="BL232" s="26"/>
    </row>
    <row r="233" spans="64:64" s="15" customFormat="1">
      <c r="BL233" s="26"/>
    </row>
    <row r="234" spans="64:64" s="15" customFormat="1">
      <c r="BL234" s="26"/>
    </row>
    <row r="235" spans="64:64" s="15" customFormat="1">
      <c r="BL235" s="26"/>
    </row>
    <row r="236" spans="64:64" s="15" customFormat="1">
      <c r="BL236" s="26"/>
    </row>
    <row r="237" spans="64:64" s="15" customFormat="1">
      <c r="BL237" s="26"/>
    </row>
    <row r="238" spans="64:64" s="15" customFormat="1">
      <c r="BL238" s="26"/>
    </row>
    <row r="239" spans="64:64" s="15" customFormat="1">
      <c r="BL239" s="26"/>
    </row>
    <row r="240" spans="64:64" s="15" customFormat="1">
      <c r="BL240" s="26"/>
    </row>
    <row r="241" spans="64:64" s="15" customFormat="1">
      <c r="BL241" s="26"/>
    </row>
    <row r="242" spans="64:64" s="15" customFormat="1">
      <c r="BL242" s="26"/>
    </row>
    <row r="243" spans="64:64" s="15" customFormat="1">
      <c r="BL243" s="26"/>
    </row>
    <row r="244" spans="64:64" s="15" customFormat="1">
      <c r="BL244" s="26"/>
    </row>
    <row r="245" spans="64:64" s="15" customFormat="1">
      <c r="BL245" s="26"/>
    </row>
    <row r="246" spans="64:64" s="15" customFormat="1">
      <c r="BL246" s="26"/>
    </row>
    <row r="247" spans="64:64" s="15" customFormat="1">
      <c r="BL247" s="26"/>
    </row>
    <row r="248" spans="64:64" s="15" customFormat="1">
      <c r="BL248" s="26"/>
    </row>
    <row r="249" spans="64:64" s="15" customFormat="1">
      <c r="BL249" s="26"/>
    </row>
    <row r="250" spans="64:64" s="15" customFormat="1">
      <c r="BL250" s="26"/>
    </row>
    <row r="251" spans="64:64" s="15" customFormat="1">
      <c r="BL251" s="26"/>
    </row>
    <row r="252" spans="64:64" s="15" customFormat="1">
      <c r="BL252" s="26"/>
    </row>
    <row r="253" spans="64:64" s="15" customFormat="1">
      <c r="BL253" s="26"/>
    </row>
    <row r="254" spans="64:64" s="15" customFormat="1">
      <c r="BL254" s="26"/>
    </row>
    <row r="255" spans="64:64" s="15" customFormat="1">
      <c r="BL255" s="26"/>
    </row>
    <row r="256" spans="64:64" s="15" customFormat="1">
      <c r="BL256" s="26"/>
    </row>
    <row r="257" spans="64:64" s="15" customFormat="1">
      <c r="BL257" s="26"/>
    </row>
    <row r="258" spans="64:64" s="15" customFormat="1">
      <c r="BL258" s="26"/>
    </row>
    <row r="259" spans="64:64" s="15" customFormat="1">
      <c r="BL259" s="26"/>
    </row>
    <row r="260" spans="64:64" s="15" customFormat="1">
      <c r="BL260" s="26"/>
    </row>
    <row r="261" spans="64:64" s="15" customFormat="1">
      <c r="BL261" s="26"/>
    </row>
    <row r="262" spans="64:64" s="15" customFormat="1">
      <c r="BL262" s="26"/>
    </row>
    <row r="263" spans="64:64" s="15" customFormat="1">
      <c r="BL263" s="26"/>
    </row>
    <row r="264" spans="64:64" s="15" customFormat="1">
      <c r="BL264" s="26"/>
    </row>
    <row r="265" spans="64:64" s="15" customFormat="1">
      <c r="BL265" s="26"/>
    </row>
    <row r="266" spans="64:64" s="15" customFormat="1">
      <c r="BL266" s="26"/>
    </row>
    <row r="267" spans="64:64" s="15" customFormat="1">
      <c r="BL267" s="26"/>
    </row>
    <row r="268" spans="64:64" s="15" customFormat="1">
      <c r="BL268" s="26"/>
    </row>
    <row r="269" spans="64:64" s="15" customFormat="1">
      <c r="BL269" s="26"/>
    </row>
    <row r="270" spans="64:64" s="15" customFormat="1">
      <c r="BL270" s="26"/>
    </row>
    <row r="271" spans="64:64" s="15" customFormat="1">
      <c r="BL271" s="26"/>
    </row>
    <row r="272" spans="64:64" s="15" customFormat="1">
      <c r="BL272" s="26"/>
    </row>
    <row r="273" spans="64:64" s="15" customFormat="1">
      <c r="BL273" s="26"/>
    </row>
    <row r="274" spans="64:64" s="15" customFormat="1">
      <c r="BL274" s="26"/>
    </row>
    <row r="275" spans="64:64" s="15" customFormat="1">
      <c r="BL275" s="26"/>
    </row>
    <row r="276" spans="64:64" s="15" customFormat="1">
      <c r="BL276" s="26"/>
    </row>
    <row r="277" spans="64:64" s="15" customFormat="1">
      <c r="BL277" s="26"/>
    </row>
    <row r="278" spans="64:64" s="15" customFormat="1">
      <c r="BL278" s="26"/>
    </row>
    <row r="279" spans="64:64" s="15" customFormat="1">
      <c r="BL279" s="26"/>
    </row>
    <row r="280" spans="64:64" s="15" customFormat="1">
      <c r="BL280" s="26"/>
    </row>
    <row r="281" spans="64:64" s="15" customFormat="1">
      <c r="BL281" s="26"/>
    </row>
    <row r="282" spans="64:64" s="15" customFormat="1">
      <c r="BL282" s="26"/>
    </row>
    <row r="283" spans="64:64" s="15" customFormat="1">
      <c r="BL283" s="26"/>
    </row>
    <row r="284" spans="64:64" s="15" customFormat="1">
      <c r="BL284" s="26"/>
    </row>
    <row r="285" spans="64:64" s="15" customFormat="1">
      <c r="BL285" s="26"/>
    </row>
    <row r="286" spans="64:64" s="15" customFormat="1">
      <c r="BL286" s="26"/>
    </row>
    <row r="287" spans="64:64" s="15" customFormat="1">
      <c r="BL287" s="26"/>
    </row>
    <row r="288" spans="64:64" s="15" customFormat="1">
      <c r="BL288" s="26"/>
    </row>
    <row r="289" spans="64:64" s="15" customFormat="1">
      <c r="BL289" s="26"/>
    </row>
    <row r="290" spans="64:64" s="15" customFormat="1">
      <c r="BL290" s="26"/>
    </row>
    <row r="291" spans="64:64" s="15" customFormat="1">
      <c r="BL291" s="26"/>
    </row>
    <row r="292" spans="64:64" s="15" customFormat="1">
      <c r="BL292" s="26"/>
    </row>
    <row r="293" spans="64:64" s="15" customFormat="1">
      <c r="BL293" s="26"/>
    </row>
    <row r="294" spans="64:64" s="15" customFormat="1">
      <c r="BL294" s="26"/>
    </row>
    <row r="295" spans="64:64" s="15" customFormat="1">
      <c r="BL295" s="26"/>
    </row>
    <row r="296" spans="64:64" s="15" customFormat="1">
      <c r="BL296" s="26"/>
    </row>
    <row r="297" spans="64:64" s="15" customFormat="1">
      <c r="BL297" s="26"/>
    </row>
    <row r="298" spans="64:64" s="15" customFormat="1">
      <c r="BL298" s="26"/>
    </row>
    <row r="299" spans="64:64" s="15" customFormat="1">
      <c r="BL299" s="26"/>
    </row>
    <row r="300" spans="64:64" s="15" customFormat="1">
      <c r="BL300" s="26"/>
    </row>
    <row r="301" spans="64:64" s="15" customFormat="1">
      <c r="BL301" s="26"/>
    </row>
    <row r="302" spans="64:64" s="15" customFormat="1">
      <c r="BL302" s="26"/>
    </row>
    <row r="303" spans="64:64" s="15" customFormat="1">
      <c r="BL303" s="26"/>
    </row>
    <row r="304" spans="64:64" s="15" customFormat="1">
      <c r="BL304" s="26"/>
    </row>
    <row r="305" spans="64:64" s="15" customFormat="1">
      <c r="BL305" s="26"/>
    </row>
    <row r="306" spans="64:64" s="15" customFormat="1">
      <c r="BL306" s="26"/>
    </row>
    <row r="307" spans="64:64" s="15" customFormat="1">
      <c r="BL307" s="26"/>
    </row>
    <row r="308" spans="64:64" s="15" customFormat="1">
      <c r="BL308" s="26"/>
    </row>
    <row r="309" spans="64:64" s="15" customFormat="1">
      <c r="BL309" s="26"/>
    </row>
    <row r="310" spans="64:64" s="15" customFormat="1">
      <c r="BL310" s="26"/>
    </row>
    <row r="311" spans="64:64" s="15" customFormat="1">
      <c r="BL311" s="26"/>
    </row>
    <row r="312" spans="64:64" s="15" customFormat="1">
      <c r="BL312" s="26"/>
    </row>
    <row r="313" spans="64:64" s="15" customFormat="1">
      <c r="BL313" s="26"/>
    </row>
    <row r="314" spans="64:64" s="15" customFormat="1">
      <c r="BL314" s="26"/>
    </row>
    <row r="315" spans="64:64" s="15" customFormat="1">
      <c r="BL315" s="26"/>
    </row>
    <row r="316" spans="64:64" s="15" customFormat="1">
      <c r="BL316" s="26"/>
    </row>
    <row r="317" spans="64:64" s="15" customFormat="1">
      <c r="BL317" s="26"/>
    </row>
    <row r="318" spans="64:64" s="15" customFormat="1">
      <c r="BL318" s="26"/>
    </row>
    <row r="319" spans="64:64" s="15" customFormat="1">
      <c r="BL319" s="26"/>
    </row>
    <row r="320" spans="64:64" s="15" customFormat="1">
      <c r="BL320" s="26"/>
    </row>
    <row r="321" spans="64:64" s="15" customFormat="1">
      <c r="BL321" s="26"/>
    </row>
    <row r="322" spans="64:64" s="15" customFormat="1">
      <c r="BL322" s="26"/>
    </row>
    <row r="323" spans="64:64" s="15" customFormat="1">
      <c r="BL323" s="26"/>
    </row>
    <row r="324" spans="64:64" s="15" customFormat="1">
      <c r="BL324" s="26"/>
    </row>
    <row r="325" spans="64:64" s="15" customFormat="1">
      <c r="BL325" s="26"/>
    </row>
    <row r="326" spans="64:64" s="15" customFormat="1">
      <c r="BL326" s="26"/>
    </row>
    <row r="327" spans="64:64" s="15" customFormat="1">
      <c r="BL327" s="26"/>
    </row>
    <row r="328" spans="64:64" s="15" customFormat="1">
      <c r="BL328" s="26"/>
    </row>
    <row r="329" spans="64:64" s="15" customFormat="1">
      <c r="BL329" s="26"/>
    </row>
    <row r="330" spans="64:64" s="15" customFormat="1">
      <c r="BL330" s="26"/>
    </row>
    <row r="331" spans="64:64" s="15" customFormat="1">
      <c r="BL331" s="26"/>
    </row>
    <row r="332" spans="64:64" s="15" customFormat="1">
      <c r="BL332" s="26"/>
    </row>
    <row r="333" spans="64:64" s="15" customFormat="1">
      <c r="BL333" s="26"/>
    </row>
    <row r="334" spans="64:64" s="15" customFormat="1">
      <c r="BL334" s="26"/>
    </row>
    <row r="335" spans="64:64" s="15" customFormat="1">
      <c r="BL335" s="26"/>
    </row>
    <row r="336" spans="64:64" s="15" customFormat="1">
      <c r="BL336" s="26"/>
    </row>
    <row r="337" spans="64:64" s="15" customFormat="1">
      <c r="BL337" s="26"/>
    </row>
    <row r="338" spans="64:64" s="15" customFormat="1">
      <c r="BL338" s="26"/>
    </row>
    <row r="339" spans="64:64" s="15" customFormat="1">
      <c r="BL339" s="26"/>
    </row>
    <row r="340" spans="64:64" s="15" customFormat="1">
      <c r="BL340" s="26"/>
    </row>
    <row r="341" spans="64:64" s="15" customFormat="1">
      <c r="BL341" s="26"/>
    </row>
    <row r="342" spans="64:64" s="15" customFormat="1">
      <c r="BL342" s="26"/>
    </row>
    <row r="343" spans="64:64" s="15" customFormat="1">
      <c r="BL343" s="26"/>
    </row>
    <row r="344" spans="64:64" s="15" customFormat="1">
      <c r="BL344" s="26"/>
    </row>
    <row r="345" spans="64:64" s="15" customFormat="1">
      <c r="BL345" s="26"/>
    </row>
    <row r="346" spans="64:64" s="15" customFormat="1">
      <c r="BL346" s="26"/>
    </row>
    <row r="347" spans="64:64" s="15" customFormat="1">
      <c r="BL347" s="26"/>
    </row>
    <row r="348" spans="64:64" s="15" customFormat="1">
      <c r="BL348" s="26"/>
    </row>
    <row r="349" spans="64:64" s="15" customFormat="1">
      <c r="BL349" s="26"/>
    </row>
    <row r="350" spans="64:64" s="15" customFormat="1">
      <c r="BL350" s="26"/>
    </row>
    <row r="351" spans="64:64" s="15" customFormat="1">
      <c r="BL351" s="26"/>
    </row>
    <row r="352" spans="64:64" s="15" customFormat="1">
      <c r="BL352" s="26"/>
    </row>
    <row r="353" spans="64:64" s="15" customFormat="1">
      <c r="BL353" s="26"/>
    </row>
    <row r="354" spans="64:64" s="15" customFormat="1">
      <c r="BL354" s="26"/>
    </row>
    <row r="355" spans="64:64" s="15" customFormat="1">
      <c r="BL355" s="26"/>
    </row>
    <row r="356" spans="64:64" s="15" customFormat="1">
      <c r="BL356" s="26"/>
    </row>
    <row r="357" spans="64:64" s="15" customFormat="1">
      <c r="BL357" s="26"/>
    </row>
    <row r="358" spans="64:64" s="15" customFormat="1">
      <c r="BL358" s="26"/>
    </row>
    <row r="359" spans="64:64" s="15" customFormat="1">
      <c r="BL359" s="26"/>
    </row>
    <row r="360" spans="64:64" s="15" customFormat="1">
      <c r="BL360" s="26"/>
    </row>
    <row r="361" spans="64:64" s="15" customFormat="1">
      <c r="BL361" s="26"/>
    </row>
    <row r="362" spans="64:64" s="15" customFormat="1">
      <c r="BL362" s="26"/>
    </row>
    <row r="363" spans="64:64" s="15" customFormat="1">
      <c r="BL363" s="26"/>
    </row>
    <row r="364" spans="64:64" s="15" customFormat="1">
      <c r="BL364" s="26"/>
    </row>
    <row r="365" spans="64:64" s="15" customFormat="1">
      <c r="BL365" s="26"/>
    </row>
    <row r="366" spans="64:64" s="15" customFormat="1">
      <c r="BL366" s="26"/>
    </row>
    <row r="367" spans="64:64" s="15" customFormat="1">
      <c r="BL367" s="26"/>
    </row>
    <row r="368" spans="64:64" s="15" customFormat="1">
      <c r="BL368" s="26"/>
    </row>
    <row r="369" spans="64:64" s="15" customFormat="1">
      <c r="BL369" s="26"/>
    </row>
    <row r="370" spans="64:64" s="15" customFormat="1">
      <c r="BL370" s="26"/>
    </row>
    <row r="371" spans="64:64" s="15" customFormat="1">
      <c r="BL371" s="26"/>
    </row>
    <row r="372" spans="64:64" s="15" customFormat="1">
      <c r="BL372" s="26"/>
    </row>
    <row r="373" spans="64:64" s="15" customFormat="1">
      <c r="BL373" s="26"/>
    </row>
    <row r="374" spans="64:64" s="15" customFormat="1">
      <c r="BL374" s="26"/>
    </row>
    <row r="375" spans="64:64" s="15" customFormat="1">
      <c r="BL375" s="26"/>
    </row>
    <row r="376" spans="64:64" s="15" customFormat="1">
      <c r="BL376" s="26"/>
    </row>
    <row r="377" spans="64:64" s="15" customFormat="1">
      <c r="BL377" s="26"/>
    </row>
    <row r="378" spans="64:64" s="15" customFormat="1">
      <c r="BL378" s="26"/>
    </row>
    <row r="379" spans="64:64" s="15" customFormat="1">
      <c r="BL379" s="26"/>
    </row>
    <row r="380" spans="64:64" s="15" customFormat="1">
      <c r="BL380" s="26"/>
    </row>
    <row r="381" spans="64:64" s="15" customFormat="1">
      <c r="BL381" s="26"/>
    </row>
    <row r="382" spans="64:64" s="15" customFormat="1">
      <c r="BL382" s="26"/>
    </row>
    <row r="383" spans="64:64" s="15" customFormat="1">
      <c r="BL383" s="26"/>
    </row>
    <row r="384" spans="64:64" s="15" customFormat="1">
      <c r="BL384" s="26"/>
    </row>
    <row r="385" spans="4:64" s="15" customFormat="1">
      <c r="BL385" s="26"/>
    </row>
    <row r="386" spans="4:64" s="15" customFormat="1">
      <c r="BL386" s="26"/>
    </row>
    <row r="387" spans="4:64" s="15" customFormat="1">
      <c r="BL387" s="26"/>
    </row>
    <row r="388" spans="4:64" s="15" customFormat="1">
      <c r="BL388" s="26"/>
    </row>
    <row r="389" spans="4:64" s="15" customFormat="1">
      <c r="D389" s="29"/>
      <c r="BL389" s="26"/>
    </row>
    <row r="390" spans="4:64">
      <c r="E390" s="15"/>
    </row>
  </sheetData>
  <sheetProtection password="CC86" sheet="1" objects="1" scenarios="1" insertRows="0" insertHyperlinks="0"/>
  <customSheetViews>
    <customSheetView guid="{2DAA1D84-496C-43B3-9B3D-F6443FDB70D2}" scale="90" hiddenRows="1" hiddenColumns="1" topLeftCell="A47">
      <selection activeCell="D50" sqref="D50"/>
      <pageMargins left="0.7" right="0.7" top="0.75" bottom="0.75" header="0.3" footer="0.3"/>
      <pageSetup orientation="portrait" r:id="rId1"/>
    </customSheetView>
    <customSheetView guid="{4795D392-B56F-435A-BCD0-DB99C7E0A0B0}" scale="90" hiddenRows="1" hiddenColumns="1" topLeftCell="A50">
      <selection activeCell="D60" sqref="D60:D61"/>
      <pageMargins left="0.7" right="0.7" top="0.75" bottom="0.75" header="0.3" footer="0.3"/>
      <pageSetup orientation="portrait" r:id="rId2"/>
    </customSheetView>
  </customSheetViews>
  <mergeCells count="4">
    <mergeCell ref="C1:E1"/>
    <mergeCell ref="B60:D60"/>
    <mergeCell ref="C45:E45"/>
    <mergeCell ref="I36:I38"/>
  </mergeCells>
  <conditionalFormatting sqref="A41:XFD102">
    <cfRule type="expression" dxfId="553" priority="22">
      <formula>$C$39=TRUE</formula>
    </cfRule>
  </conditionalFormatting>
  <conditionalFormatting sqref="D63:D80">
    <cfRule type="expression" dxfId="552" priority="3">
      <formula>$C$39=TRUE</formula>
    </cfRule>
  </conditionalFormatting>
  <dataValidations count="24">
    <dataValidation type="decimal" allowBlank="1" showInputMessage="1" showErrorMessage="1" sqref="C100">
      <formula1>0.01</formula1>
      <formula2>0.2</formula2>
    </dataValidation>
    <dataValidation type="list" allowBlank="1" showInputMessage="1" showErrorMessage="1" sqref="C93 C97 C33">
      <formula1>כן_לא</formula1>
    </dataValidation>
    <dataValidation type="list" allowBlank="1" showInputMessage="1" showErrorMessage="1" sqref="C57">
      <formula1>אתרים</formula1>
    </dataValidation>
    <dataValidation type="list" allowBlank="1" showInputMessage="1" showErrorMessage="1" sqref="E51:E52">
      <formula1>חודשים</formula1>
    </dataValidation>
    <dataValidation type="list" allowBlank="1" showInputMessage="1" showErrorMessage="1" sqref="D51:D52">
      <formula1>שנה</formula1>
    </dataValidation>
    <dataValidation type="custom" showErrorMessage="1" error="אנא הכנס דוא&quot;ל תקין" sqref="C18 H36:H38">
      <formula1>AND( FIND(".",C18), FIND("@",C18))</formula1>
    </dataValidation>
    <dataValidation type="textLength" showInputMessage="1" showErrorMessage="1" error="אנא הכנס כתובת למשלוח דואר" sqref="I36">
      <formula1>1</formula1>
      <formula2>100</formula2>
    </dataValidation>
    <dataValidation type="textLength" showErrorMessage="1" error="אנא הכנס מספר טלפון תקין" sqref="F36:G36 C17">
      <formula1>9</formula1>
      <formula2>10</formula2>
    </dataValidation>
    <dataValidation type="textLength" showInputMessage="1" showErrorMessage="1" sqref="F37:G38">
      <formula1>9</formula1>
      <formula2>10</formula2>
    </dataValidation>
    <dataValidation type="list" allowBlank="1" showInputMessage="1" showErrorMessage="1" sqref="C48">
      <formula1>לא_ידוע</formula1>
    </dataValidation>
    <dataValidation type="list" allowBlank="1" showInputMessage="1" showErrorMessage="1" sqref="C43">
      <formula1>מגזר</formula1>
    </dataValidation>
    <dataValidation type="custom" operator="greaterThan" showInputMessage="1" showErrorMessage="1" error="אנא הכנס שם תקין" sqref="D36:E36">
      <formula1>ISTEXT(D36)</formula1>
    </dataValidation>
    <dataValidation type="custom" showInputMessage="1" showErrorMessage="1" sqref="D37:E38">
      <formula1>ISTEXT(D37)</formula1>
    </dataValidation>
    <dataValidation operator="greaterThan" showErrorMessage="1" error="אנא בחר תפקיד" sqref="C36:C38"/>
    <dataValidation type="list" allowBlank="1" showInputMessage="1" showErrorMessage="1" sqref="C21">
      <formula1>סוג_יזם</formula1>
    </dataValidation>
    <dataValidation type="list" allowBlank="1" showInputMessage="1" showErrorMessage="1" sqref="D63:D80">
      <formula1>סוג_פרויקט</formula1>
    </dataValidation>
    <dataValidation type="decimal" operator="greaterThanOrEqual" allowBlank="1" showInputMessage="1" showErrorMessage="1" sqref="E63:E80">
      <formula1>0</formula1>
    </dataValidation>
    <dataValidation type="list" allowBlank="1" showInputMessage="1" showErrorMessage="1" sqref="I28:I31 C15:C16">
      <formula1>ארץ_רישום_וארץ_תושבות</formula1>
    </dataValidation>
    <dataValidation type="list" allowBlank="1" showInputMessage="1" showErrorMessage="1" sqref="C25">
      <formula1>שם_ישוב</formula1>
    </dataValidation>
    <dataValidation type="list" allowBlank="1" showInputMessage="1" showErrorMessage="1" sqref="C28:C31">
      <formula1>סוג_בעל_מניות</formula1>
    </dataValidation>
    <dataValidation type="list" allowBlank="1" showInputMessage="1" showErrorMessage="1" sqref="C83">
      <formula1>תוכנית_עסקית</formula1>
    </dataValidation>
    <dataValidation showInputMessage="1" showErrorMessage="1" sqref="C45:E45"/>
    <dataValidation type="list" allowBlank="1" showInputMessage="1" showErrorMessage="1" sqref="C87">
      <formula1>אסקו</formula1>
    </dataValidation>
    <dataValidation type="list" allowBlank="1" showInputMessage="1" showErrorMessage="1" sqref="C91">
      <formula1>מאשר</formula1>
    </dataValidation>
  </dataValidations>
  <pageMargins left="0.7" right="0.7" top="0.75" bottom="0.75" header="0.3" footer="0.3"/>
  <pageSetup orientation="portrait" r:id="rId3"/>
  <ignoredErrors>
    <ignoredError sqref="A15:A16 A17:A35 A100" numberStoredAsText="1"/>
  </ignoredErrors>
  <drawing r:id="rId4"/>
  <extLst>
    <ext xmlns:x14="http://schemas.microsoft.com/office/spreadsheetml/2009/9/main" uri="{78C0D931-6437-407d-A8EE-F0AAD7539E65}">
      <x14:conditionalFormattings>
        <x14:conditionalFormatting xmlns:xm="http://schemas.microsoft.com/office/excel/2006/main">
          <x14:cfRule type="expression" priority="1" id="{8F3CCBB3-0D9E-4A2E-8CB8-842420BA4049}">
            <xm:f>$C$87&lt;&gt;'10. קבועים'!$H$6</xm:f>
            <x14:dxf>
              <fill>
                <patternFill patternType="lightDown">
                  <fgColor theme="0"/>
                  <bgColor theme="0" tint="-0.34998626667073579"/>
                </patternFill>
              </fill>
            </x14:dxf>
          </x14:cfRule>
          <xm:sqref>A89:XFD93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Z398"/>
  <sheetViews>
    <sheetView rightToLeft="1" zoomScale="85" zoomScaleNormal="85" workbookViewId="0">
      <selection activeCell="C21" sqref="C21"/>
    </sheetView>
  </sheetViews>
  <sheetFormatPr defaultColWidth="9" defaultRowHeight="14.25" outlineLevelRow="1" outlineLevelCol="1"/>
  <cols>
    <col min="1" max="1" width="5.375" style="133" customWidth="1"/>
    <col min="2" max="2" width="29" style="133" customWidth="1"/>
    <col min="3" max="3" width="22.75" style="168" customWidth="1"/>
    <col min="4" max="4" width="31.25" style="168" customWidth="1"/>
    <col min="5" max="5" width="20.75" style="168" customWidth="1"/>
    <col min="6" max="8" width="28.375" style="168" customWidth="1"/>
    <col min="9" max="9" width="17.875" style="168" customWidth="1"/>
    <col min="10" max="10" width="27.625" style="133" customWidth="1"/>
    <col min="11" max="11" width="21.375" style="133" customWidth="1"/>
    <col min="12" max="12" width="13.875" style="133" hidden="1" customWidth="1" outlineLevel="1"/>
    <col min="13" max="13" width="20.875" style="133" hidden="1" customWidth="1" outlineLevel="1"/>
    <col min="14" max="14" width="13.875" style="133" hidden="1" customWidth="1" outlineLevel="1"/>
    <col min="15" max="15" width="28.375" style="168" hidden="1" customWidth="1" outlineLevel="1"/>
    <col min="16" max="16" width="18.875" style="168" hidden="1" customWidth="1" outlineLevel="1"/>
    <col min="17" max="17" width="34.625" style="168" customWidth="1" collapsed="1"/>
    <col min="18" max="18" width="26.25" style="168" customWidth="1"/>
    <col min="19" max="19" width="29.625" style="168" customWidth="1"/>
    <col min="20" max="20" width="18.125" style="168" customWidth="1"/>
    <col min="21" max="26" width="29.375" style="168" customWidth="1"/>
    <col min="27" max="27" width="10.625" style="168" customWidth="1"/>
    <col min="28" max="28" width="29.875" style="168" customWidth="1"/>
    <col min="29" max="29" width="14.625" style="168" customWidth="1"/>
    <col min="30" max="30" width="28.25" style="168" customWidth="1"/>
    <col min="31" max="31" width="20.375" style="168" customWidth="1"/>
    <col min="32" max="32" width="29.375" style="168" customWidth="1"/>
    <col min="33" max="33" width="20.75" style="168" customWidth="1"/>
    <col min="34" max="34" width="16.625" style="168" hidden="1" customWidth="1" outlineLevel="1"/>
    <col min="35" max="35" width="15.625" style="168" hidden="1" customWidth="1" outlineLevel="1"/>
    <col min="36" max="36" width="18.75" style="168" hidden="1" customWidth="1" outlineLevel="1"/>
    <col min="37" max="37" width="20.875" style="168" hidden="1" customWidth="1" outlineLevel="1"/>
    <col min="38" max="38" width="27.125" style="168" hidden="1" customWidth="1" outlineLevel="1"/>
    <col min="39" max="39" width="27" style="168" customWidth="1" collapsed="1"/>
    <col min="40" max="40" width="18.25" style="168" customWidth="1"/>
    <col min="41" max="41" width="23.375" style="168" customWidth="1"/>
    <col min="42" max="42" width="20.25" style="168" customWidth="1"/>
    <col min="43" max="43" width="20.125" style="168" customWidth="1"/>
    <col min="44" max="44" width="16.375" style="168" customWidth="1"/>
    <col min="45" max="45" width="24.875" style="168" customWidth="1"/>
    <col min="46" max="46" width="14.375" style="168" hidden="1" customWidth="1" outlineLevel="1"/>
    <col min="47" max="47" width="28.75" style="168" hidden="1" customWidth="1" outlineLevel="1"/>
    <col min="48" max="48" width="19.125" style="168" hidden="1" customWidth="1" outlineLevel="1"/>
    <col min="49" max="49" width="20.875" style="168" hidden="1" customWidth="1" outlineLevel="1"/>
    <col min="50" max="50" width="22.375" style="168" hidden="1" customWidth="1" outlineLevel="1"/>
    <col min="51" max="51" width="25.875" style="168" customWidth="1" collapsed="1"/>
    <col min="52" max="52" width="21.875" style="168" customWidth="1"/>
    <col min="53" max="53" width="25.125" style="168" customWidth="1"/>
    <col min="54" max="54" width="22" style="168" bestFit="1" customWidth="1"/>
    <col min="55" max="55" width="11.75" style="168" customWidth="1"/>
    <col min="56" max="56" width="27.375" style="168" customWidth="1"/>
    <col min="57" max="57" width="22.375" style="168" customWidth="1"/>
    <col min="58" max="58" width="26.25" style="168" hidden="1" customWidth="1" outlineLevel="1"/>
    <col min="59" max="59" width="20.875" style="168" hidden="1" customWidth="1" outlineLevel="1"/>
    <col min="60" max="61" width="26.375" style="168" hidden="1" customWidth="1" outlineLevel="1"/>
    <col min="62" max="62" width="15.375" style="168" hidden="1" customWidth="1" outlineLevel="1"/>
    <col min="63" max="63" width="11.25" style="168" customWidth="1" collapsed="1"/>
    <col min="64" max="64" width="13.25" style="168" customWidth="1"/>
    <col min="65" max="65" width="11" style="168" customWidth="1"/>
    <col min="66" max="66" width="22" style="169" bestFit="1" customWidth="1"/>
    <col min="67" max="67" width="13.75" style="168" customWidth="1"/>
    <col min="68" max="68" width="26.375" style="168" customWidth="1"/>
    <col min="69" max="69" width="14.875" style="168" customWidth="1"/>
    <col min="70" max="70" width="13.75" style="168" hidden="1" customWidth="1" outlineLevel="1"/>
    <col min="71" max="71" width="14.375" style="168" hidden="1" customWidth="1" outlineLevel="1"/>
    <col min="72" max="72" width="17.75" style="168" hidden="1" customWidth="1" outlineLevel="1"/>
    <col min="73" max="73" width="20.875" style="168" hidden="1" customWidth="1" outlineLevel="1"/>
    <col min="74" max="74" width="12.125" style="168" hidden="1" customWidth="1" outlineLevel="1"/>
    <col min="75" max="75" width="14.375" style="168" customWidth="1" collapsed="1"/>
    <col min="76" max="76" width="20.375" style="168" customWidth="1"/>
    <col min="77" max="77" width="15.125" style="168" customWidth="1"/>
    <col min="78" max="78" width="22" style="168" bestFit="1" customWidth="1"/>
    <col min="79" max="79" width="13.375" style="168" customWidth="1"/>
    <col min="80" max="80" width="20" style="168" customWidth="1"/>
    <col min="81" max="81" width="12.25" style="168" customWidth="1"/>
    <col min="82" max="82" width="15.625" style="168" hidden="1" customWidth="1" outlineLevel="1"/>
    <col min="83" max="83" width="26" style="168" hidden="1" customWidth="1" outlineLevel="1"/>
    <col min="84" max="84" width="14.625" style="168" hidden="1" customWidth="1" outlineLevel="1"/>
    <col min="85" max="85" width="20.875" style="168" hidden="1" customWidth="1" outlineLevel="1"/>
    <col min="86" max="86" width="11.625" style="168" hidden="1" customWidth="1" outlineLevel="1"/>
    <col min="87" max="87" width="20.125" style="168" bestFit="1" customWidth="1" collapsed="1"/>
    <col min="88" max="88" width="9" style="168"/>
    <col min="89" max="89" width="11.75" style="168" bestFit="1" customWidth="1"/>
    <col min="90" max="90" width="22" style="168" bestFit="1" customWidth="1"/>
    <col min="91" max="93" width="9" style="168"/>
    <col min="94" max="94" width="13.375" style="168" hidden="1" customWidth="1" outlineLevel="1"/>
    <col min="95" max="95" width="13.125" style="168" hidden="1" customWidth="1" outlineLevel="1"/>
    <col min="96" max="96" width="10.375" style="168" hidden="1" customWidth="1" outlineLevel="1"/>
    <col min="97" max="97" width="20.875" style="168" hidden="1" customWidth="1" outlineLevel="1"/>
    <col min="98" max="98" width="9" style="168" hidden="1" customWidth="1" outlineLevel="1"/>
    <col min="99" max="99" width="20.125" style="168" bestFit="1" customWidth="1" collapsed="1"/>
    <col min="100" max="100" width="9" style="168"/>
    <col min="101" max="101" width="11.75" style="168" bestFit="1" customWidth="1"/>
    <col min="102" max="102" width="22" style="168" bestFit="1" customWidth="1"/>
    <col min="103" max="105" width="9" style="168"/>
    <col min="106" max="106" width="13.375" style="168" hidden="1" customWidth="1" outlineLevel="1"/>
    <col min="107" max="107" width="13.125" style="168" hidden="1" customWidth="1" outlineLevel="1"/>
    <col min="108" max="108" width="10.375" style="168" hidden="1" customWidth="1" outlineLevel="1"/>
    <col min="109" max="109" width="20.875" style="168" hidden="1" customWidth="1" outlineLevel="1"/>
    <col min="110" max="110" width="9" style="168" hidden="1" customWidth="1" outlineLevel="1"/>
    <col min="111" max="111" width="20.125" style="168" bestFit="1" customWidth="1" collapsed="1"/>
    <col min="112" max="112" width="9" style="168"/>
    <col min="113" max="113" width="11.75" style="168" bestFit="1" customWidth="1"/>
    <col min="114" max="114" width="22" style="168" bestFit="1" customWidth="1"/>
    <col min="115" max="117" width="9" style="168"/>
    <col min="118" max="118" width="13.375" style="168" hidden="1" customWidth="1" outlineLevel="1"/>
    <col min="119" max="119" width="20.125" style="168" hidden="1" customWidth="1" outlineLevel="1"/>
    <col min="120" max="120" width="10.375" style="168" hidden="1" customWidth="1" outlineLevel="1"/>
    <col min="121" max="121" width="20.875" style="168" hidden="1" customWidth="1" outlineLevel="1"/>
    <col min="122" max="122" width="9" style="168" hidden="1" customWidth="1" outlineLevel="1"/>
    <col min="123" max="123" width="9" style="168" collapsed="1"/>
    <col min="124" max="16384" width="9" style="168"/>
  </cols>
  <sheetData>
    <row r="1" spans="1:66" s="114" customFormat="1" ht="91.5" customHeight="1">
      <c r="C1" s="1020" t="s">
        <v>85</v>
      </c>
      <c r="D1" s="1041"/>
      <c r="E1" s="1041"/>
      <c r="BN1" s="170"/>
    </row>
    <row r="2" spans="1:66" s="114" customFormat="1" ht="90" customHeight="1">
      <c r="C2" s="115"/>
      <c r="D2" s="171" t="s">
        <v>2598</v>
      </c>
      <c r="E2" s="172"/>
      <c r="F2" s="116"/>
      <c r="G2" s="116"/>
      <c r="H2" s="116"/>
      <c r="BN2" s="170"/>
    </row>
    <row r="3" spans="1:66" s="133" customFormat="1" ht="43.5" customHeight="1">
      <c r="A3" s="122" t="s">
        <v>2756</v>
      </c>
      <c r="C3" s="173"/>
      <c r="BN3" s="174"/>
    </row>
    <row r="4" spans="1:66" s="133" customFormat="1" ht="18.75" customHeight="1">
      <c r="B4" s="137" t="s">
        <v>86</v>
      </c>
      <c r="C4" s="173"/>
      <c r="BN4" s="174"/>
    </row>
    <row r="5" spans="1:66" s="133" customFormat="1" ht="18.75" customHeight="1">
      <c r="B5" s="137" t="s">
        <v>65</v>
      </c>
      <c r="C5" s="173"/>
      <c r="BN5" s="174"/>
    </row>
    <row r="6" spans="1:66" s="133" customFormat="1" ht="18.75" customHeight="1">
      <c r="B6" s="137"/>
      <c r="C6" s="137" t="s">
        <v>84</v>
      </c>
      <c r="BN6" s="174"/>
    </row>
    <row r="7" spans="1:66">
      <c r="C7" s="133"/>
      <c r="D7" s="175" t="s">
        <v>41</v>
      </c>
      <c r="E7" s="176" t="s">
        <v>33</v>
      </c>
      <c r="F7" s="133"/>
      <c r="G7" s="133"/>
      <c r="H7" s="133"/>
      <c r="I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row>
    <row r="8" spans="1:66">
      <c r="C8" s="133"/>
      <c r="D8" s="133"/>
      <c r="E8" s="177" t="s">
        <v>34</v>
      </c>
      <c r="F8" s="133"/>
      <c r="G8" s="133"/>
      <c r="H8" s="133"/>
      <c r="I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row>
    <row r="9" spans="1:66" s="133" customFormat="1">
      <c r="BN9" s="174"/>
    </row>
    <row r="10" spans="1:66" s="130" customFormat="1" ht="18">
      <c r="B10" s="178" t="s">
        <v>740</v>
      </c>
      <c r="BN10" s="132"/>
    </row>
    <row r="11" spans="1:66" s="134" customFormat="1" ht="18">
      <c r="A11" s="179" t="s">
        <v>340</v>
      </c>
      <c r="B11" s="180"/>
      <c r="BN11" s="181"/>
    </row>
    <row r="12" spans="1:66" s="135" customFormat="1">
      <c r="BN12" s="139"/>
    </row>
    <row r="13" spans="1:66" s="135" customFormat="1" ht="15">
      <c r="A13" s="182">
        <v>2.1</v>
      </c>
      <c r="B13" s="183" t="s">
        <v>525</v>
      </c>
      <c r="D13" s="184"/>
      <c r="J13" s="185"/>
      <c r="K13" s="185"/>
      <c r="L13" s="185"/>
      <c r="BN13" s="139"/>
    </row>
    <row r="14" spans="1:66" s="135" customFormat="1" ht="15">
      <c r="B14" s="183"/>
      <c r="D14" s="184"/>
      <c r="J14" s="185"/>
      <c r="K14" s="185"/>
      <c r="L14" s="185"/>
      <c r="M14" s="185"/>
      <c r="BN14" s="139"/>
    </row>
    <row r="15" spans="1:66" s="135" customFormat="1" ht="15">
      <c r="B15" s="1047" t="s">
        <v>2659</v>
      </c>
      <c r="C15" s="1047"/>
      <c r="D15" s="1047"/>
      <c r="E15" s="1047"/>
      <c r="F15" s="1047"/>
      <c r="BN15" s="139"/>
    </row>
    <row r="16" spans="1:66" s="135" customFormat="1" ht="15">
      <c r="B16" s="135" t="s">
        <v>118</v>
      </c>
      <c r="E16" s="173"/>
      <c r="BN16" s="139"/>
    </row>
    <row r="17" spans="1:66" s="135" customFormat="1" ht="15">
      <c r="B17" s="1047" t="s">
        <v>2660</v>
      </c>
      <c r="C17" s="1047"/>
      <c r="D17" s="1047"/>
      <c r="E17" s="1047"/>
      <c r="F17" s="1047"/>
      <c r="BN17" s="139"/>
    </row>
    <row r="18" spans="1:66" s="135" customFormat="1" ht="15">
      <c r="B18" s="1047" t="s">
        <v>2661</v>
      </c>
      <c r="C18" s="1047"/>
      <c r="D18" s="1047"/>
      <c r="E18" s="1047"/>
      <c r="F18" s="1047"/>
      <c r="BN18" s="139"/>
    </row>
    <row r="19" spans="1:66" s="135" customFormat="1">
      <c r="B19" s="135" t="s">
        <v>414</v>
      </c>
      <c r="BN19" s="139"/>
    </row>
    <row r="20" spans="1:66" s="135" customFormat="1">
      <c r="BN20" s="139"/>
    </row>
    <row r="21" spans="1:66" s="135" customFormat="1" ht="28.5">
      <c r="A21" s="182"/>
      <c r="B21" s="186" t="s">
        <v>526</v>
      </c>
      <c r="C21" s="187"/>
      <c r="D21" s="184"/>
      <c r="J21" s="185"/>
      <c r="K21" s="185"/>
      <c r="L21" s="185"/>
      <c r="M21" s="185"/>
      <c r="BN21" s="139"/>
    </row>
    <row r="22" spans="1:66" s="135" customFormat="1" ht="15">
      <c r="B22" s="183"/>
      <c r="D22" s="184"/>
      <c r="J22" s="185"/>
      <c r="K22" s="185"/>
      <c r="L22" s="185"/>
      <c r="M22" s="185"/>
      <c r="BN22" s="139"/>
    </row>
    <row r="23" spans="1:66" s="135" customFormat="1">
      <c r="B23" s="188" t="s">
        <v>90</v>
      </c>
      <c r="BN23" s="139"/>
    </row>
    <row r="24" spans="1:66" s="135" customFormat="1">
      <c r="B24" s="189" t="s">
        <v>223</v>
      </c>
      <c r="BN24" s="139"/>
    </row>
    <row r="25" spans="1:66" s="135" customFormat="1">
      <c r="B25" s="190" t="s">
        <v>2604</v>
      </c>
      <c r="BN25" s="139"/>
    </row>
    <row r="26" spans="1:66" s="135" customFormat="1">
      <c r="B26" s="189"/>
      <c r="BN26" s="139"/>
    </row>
    <row r="27" spans="1:66" s="135" customFormat="1" ht="29.25">
      <c r="B27" s="189"/>
      <c r="C27" s="191" t="s">
        <v>90</v>
      </c>
      <c r="D27" s="188" t="s">
        <v>112</v>
      </c>
      <c r="E27" s="188" t="s">
        <v>131</v>
      </c>
      <c r="F27" s="11" t="s">
        <v>2681</v>
      </c>
      <c r="L27" s="192" t="s">
        <v>138</v>
      </c>
      <c r="M27" s="192" t="s">
        <v>139</v>
      </c>
      <c r="N27" s="192" t="s">
        <v>134</v>
      </c>
      <c r="O27" s="192" t="s">
        <v>140</v>
      </c>
      <c r="P27" s="185" t="s">
        <v>131</v>
      </c>
      <c r="BN27" s="139"/>
    </row>
    <row r="28" spans="1:66" s="135" customFormat="1" ht="15">
      <c r="C28" s="193"/>
      <c r="D28" s="194"/>
      <c r="E28" s="1"/>
      <c r="F28" s="227"/>
      <c r="L28" s="195"/>
      <c r="M28" s="196"/>
      <c r="N28" s="195"/>
      <c r="O28" s="195"/>
      <c r="P28" s="195"/>
      <c r="BN28" s="139"/>
    </row>
    <row r="29" spans="1:66" s="135" customFormat="1">
      <c r="BN29" s="139"/>
    </row>
    <row r="30" spans="1:66" s="135" customFormat="1">
      <c r="BN30" s="139"/>
    </row>
    <row r="31" spans="1:66" s="135" customFormat="1" ht="15">
      <c r="B31" s="183" t="s">
        <v>505</v>
      </c>
      <c r="BN31" s="139"/>
    </row>
    <row r="32" spans="1:66" s="135" customFormat="1">
      <c r="BN32" s="139"/>
    </row>
    <row r="33" spans="1:66" s="135" customFormat="1">
      <c r="A33" s="135" t="s">
        <v>415</v>
      </c>
      <c r="B33" s="135" t="s">
        <v>92</v>
      </c>
      <c r="BN33" s="139"/>
    </row>
    <row r="34" spans="1:66" s="189" customFormat="1">
      <c r="B34" s="189" t="s">
        <v>2662</v>
      </c>
      <c r="BN34" s="197"/>
    </row>
    <row r="35" spans="1:66" s="135" customFormat="1">
      <c r="J35" s="189"/>
      <c r="K35" s="189"/>
      <c r="BN35" s="139"/>
    </row>
    <row r="36" spans="1:66" s="135" customFormat="1" ht="63.75" customHeight="1">
      <c r="B36" s="198"/>
      <c r="C36" s="199" t="s">
        <v>2663</v>
      </c>
      <c r="D36" s="199" t="s">
        <v>89</v>
      </c>
      <c r="E36" s="199" t="s">
        <v>494</v>
      </c>
      <c r="F36" s="200" t="s">
        <v>2664</v>
      </c>
      <c r="G36" s="201" t="s">
        <v>2665</v>
      </c>
      <c r="H36" s="1005" t="s">
        <v>2681</v>
      </c>
      <c r="L36" s="202" t="s">
        <v>138</v>
      </c>
      <c r="M36" s="203" t="s">
        <v>139</v>
      </c>
      <c r="N36" s="203" t="s">
        <v>134</v>
      </c>
      <c r="O36" s="203" t="s">
        <v>140</v>
      </c>
      <c r="P36" s="204" t="s">
        <v>131</v>
      </c>
      <c r="AW36" s="139"/>
    </row>
    <row r="37" spans="1:66" s="135" customFormat="1" ht="30" customHeight="1">
      <c r="B37" s="1034" t="s">
        <v>489</v>
      </c>
      <c r="C37" s="1049"/>
      <c r="D37" s="1052" t="str">
        <f>IF(C37='10. קבועים'!$A$38,'10. קבועים'!$B$38,IF(C37='10. קבועים'!$A$39,'10. קבועים'!$B$39,IF(C37='10. קבועים'!$A$40,'10. קבועים'!$B$40,IF(C37='10. קבועים'!$A$41,'10. קבועים'!$B$41,IF(C37='10. קבועים'!$A$42,'10. קבועים'!$B$42," תא זה יתעדכן אוטומטית עם מילוי מקור האנרגיה")))))</f>
        <v xml:space="preserve"> תא זה יתעדכן אוטומטית עם מילוי מקור האנרגיה</v>
      </c>
      <c r="E37" s="205"/>
      <c r="F37" s="205"/>
      <c r="G37" s="206"/>
      <c r="H37" s="206"/>
      <c r="L37" s="208"/>
      <c r="M37" s="209"/>
      <c r="N37" s="208"/>
      <c r="O37" s="208"/>
      <c r="P37" s="208"/>
      <c r="AX37" s="139"/>
    </row>
    <row r="38" spans="1:66" s="135" customFormat="1" ht="15">
      <c r="B38" s="1029"/>
      <c r="C38" s="1050"/>
      <c r="D38" s="1053"/>
      <c r="E38" s="205"/>
      <c r="F38" s="205"/>
      <c r="G38" s="206"/>
      <c r="H38" s="206"/>
      <c r="L38" s="208"/>
      <c r="M38" s="209"/>
      <c r="N38" s="208"/>
      <c r="O38" s="208"/>
      <c r="P38" s="208"/>
      <c r="AX38" s="139"/>
    </row>
    <row r="39" spans="1:66" s="135" customFormat="1" ht="15">
      <c r="B39" s="1029"/>
      <c r="C39" s="1050"/>
      <c r="D39" s="1053"/>
      <c r="E39" s="205"/>
      <c r="F39" s="205"/>
      <c r="G39" s="206"/>
      <c r="H39" s="206"/>
      <c r="L39" s="208"/>
      <c r="M39" s="209"/>
      <c r="N39" s="208"/>
      <c r="O39" s="208"/>
      <c r="P39" s="208"/>
      <c r="AX39" s="139"/>
    </row>
    <row r="40" spans="1:66" s="135" customFormat="1" ht="15">
      <c r="B40" s="1029"/>
      <c r="C40" s="1050"/>
      <c r="D40" s="1053"/>
      <c r="E40" s="205"/>
      <c r="F40" s="205"/>
      <c r="G40" s="206"/>
      <c r="H40" s="206"/>
      <c r="L40" s="208"/>
      <c r="M40" s="209"/>
      <c r="N40" s="208"/>
      <c r="O40" s="208"/>
      <c r="P40" s="208"/>
      <c r="AX40" s="139"/>
    </row>
    <row r="41" spans="1:66" s="135" customFormat="1" ht="15">
      <c r="B41" s="1029"/>
      <c r="C41" s="1050"/>
      <c r="D41" s="1053"/>
      <c r="E41" s="205"/>
      <c r="F41" s="205"/>
      <c r="G41" s="206"/>
      <c r="H41" s="206"/>
      <c r="L41" s="208"/>
      <c r="M41" s="209"/>
      <c r="N41" s="208"/>
      <c r="O41" s="208"/>
      <c r="P41" s="208"/>
      <c r="AX41" s="139"/>
    </row>
    <row r="42" spans="1:66" s="135" customFormat="1" ht="15.75" thickBot="1">
      <c r="B42" s="1029"/>
      <c r="C42" s="1051"/>
      <c r="D42" s="1054"/>
      <c r="E42" s="210"/>
      <c r="F42" s="210"/>
      <c r="G42" s="211"/>
      <c r="H42" s="206"/>
      <c r="L42" s="212"/>
      <c r="M42" s="213"/>
      <c r="N42" s="212"/>
      <c r="O42" s="212"/>
      <c r="P42" s="212"/>
      <c r="AX42" s="139"/>
    </row>
    <row r="43" spans="1:66" s="135" customFormat="1" ht="15.75" thickBot="1">
      <c r="B43" s="214" t="s">
        <v>519</v>
      </c>
      <c r="C43" s="215"/>
      <c r="D43" s="215"/>
      <c r="E43" s="215"/>
      <c r="F43" s="216"/>
      <c r="G43" s="217">
        <f>SUM(G37:G42)</f>
        <v>0</v>
      </c>
      <c r="H43" s="215"/>
      <c r="L43" s="202" t="s">
        <v>138</v>
      </c>
      <c r="M43" s="203" t="s">
        <v>139</v>
      </c>
      <c r="N43" s="203" t="s">
        <v>134</v>
      </c>
      <c r="O43" s="203" t="s">
        <v>140</v>
      </c>
      <c r="P43" s="204" t="s">
        <v>131</v>
      </c>
      <c r="AX43" s="139"/>
    </row>
    <row r="44" spans="1:66" s="135" customFormat="1" ht="15">
      <c r="B44" s="1029" t="s">
        <v>491</v>
      </c>
      <c r="C44" s="1055"/>
      <c r="D44" s="1056" t="str">
        <f>IF(C44='10. קבועים'!$A$38,'10. קבועים'!$B$38,IF(C44='10. קבועים'!$A$39,'10. קבועים'!$B$39,IF(C44='10. קבועים'!$A$40,'10. קבועים'!$B$40,IF(C44='10. קבועים'!$A$41,'10. קבועים'!$B$41,IF(C44='10. קבועים'!$A$42,'10. קבועים'!$B$42," תא זה יתעדכן אוטומטית עם מילוי מקור האנרגיה")))))</f>
        <v xml:space="preserve"> תא זה יתעדכן אוטומטית עם מילוי מקור האנרגיה</v>
      </c>
      <c r="E44" s="219"/>
      <c r="F44" s="219"/>
      <c r="G44" s="220"/>
      <c r="H44" s="220"/>
      <c r="L44" s="208"/>
      <c r="M44" s="209"/>
      <c r="N44" s="208"/>
      <c r="O44" s="208"/>
      <c r="P44" s="208"/>
      <c r="AX44" s="139"/>
    </row>
    <row r="45" spans="1:66" s="135" customFormat="1" ht="15">
      <c r="B45" s="1029"/>
      <c r="C45" s="1050"/>
      <c r="D45" s="1053"/>
      <c r="E45" s="205"/>
      <c r="F45" s="205"/>
      <c r="G45" s="206"/>
      <c r="H45" s="220"/>
      <c r="L45" s="208"/>
      <c r="M45" s="209"/>
      <c r="N45" s="208"/>
      <c r="O45" s="208"/>
      <c r="P45" s="208"/>
      <c r="AX45" s="139"/>
    </row>
    <row r="46" spans="1:66" s="135" customFormat="1" ht="15">
      <c r="B46" s="1029"/>
      <c r="C46" s="1050"/>
      <c r="D46" s="1053"/>
      <c r="E46" s="205"/>
      <c r="F46" s="205"/>
      <c r="G46" s="206"/>
      <c r="H46" s="220"/>
      <c r="L46" s="208"/>
      <c r="M46" s="209"/>
      <c r="N46" s="208"/>
      <c r="O46" s="208"/>
      <c r="P46" s="208"/>
      <c r="AX46" s="139"/>
    </row>
    <row r="47" spans="1:66" s="135" customFormat="1" ht="15">
      <c r="B47" s="1029"/>
      <c r="C47" s="1050"/>
      <c r="D47" s="1053"/>
      <c r="E47" s="205"/>
      <c r="F47" s="205"/>
      <c r="G47" s="206"/>
      <c r="H47" s="220"/>
      <c r="L47" s="208"/>
      <c r="M47" s="209"/>
      <c r="N47" s="208"/>
      <c r="O47" s="208"/>
      <c r="P47" s="208"/>
      <c r="AX47" s="139"/>
    </row>
    <row r="48" spans="1:66" s="135" customFormat="1" ht="15">
      <c r="B48" s="1029"/>
      <c r="C48" s="1050"/>
      <c r="D48" s="1053"/>
      <c r="E48" s="205"/>
      <c r="F48" s="205"/>
      <c r="G48" s="206"/>
      <c r="H48" s="220"/>
      <c r="L48" s="208"/>
      <c r="M48" s="209"/>
      <c r="N48" s="208"/>
      <c r="O48" s="208"/>
      <c r="P48" s="208"/>
      <c r="AX48" s="139"/>
    </row>
    <row r="49" spans="1:66" s="135" customFormat="1" ht="15.75" thickBot="1">
      <c r="B49" s="1029"/>
      <c r="C49" s="1051"/>
      <c r="D49" s="1054"/>
      <c r="E49" s="210"/>
      <c r="F49" s="210"/>
      <c r="G49" s="211"/>
      <c r="H49" s="220"/>
      <c r="L49" s="212"/>
      <c r="M49" s="213"/>
      <c r="N49" s="212"/>
      <c r="O49" s="212"/>
      <c r="P49" s="212"/>
      <c r="AX49" s="139"/>
    </row>
    <row r="50" spans="1:66" s="135" customFormat="1" ht="15.75" thickBot="1">
      <c r="B50" s="214" t="s">
        <v>490</v>
      </c>
      <c r="C50" s="215"/>
      <c r="D50" s="215"/>
      <c r="E50" s="215"/>
      <c r="F50" s="216"/>
      <c r="G50" s="222">
        <f>SUM(G44:G49)</f>
        <v>0</v>
      </c>
      <c r="H50" s="215"/>
      <c r="L50" s="202" t="s">
        <v>138</v>
      </c>
      <c r="M50" s="203" t="s">
        <v>139</v>
      </c>
      <c r="N50" s="203" t="s">
        <v>134</v>
      </c>
      <c r="O50" s="203" t="s">
        <v>140</v>
      </c>
      <c r="P50" s="204" t="s">
        <v>131</v>
      </c>
      <c r="AX50" s="139"/>
    </row>
    <row r="51" spans="1:66" s="135" customFormat="1" ht="30" customHeight="1">
      <c r="B51" s="1029" t="s">
        <v>493</v>
      </c>
      <c r="C51" s="1055"/>
      <c r="D51" s="1056" t="str">
        <f>IF(C51='10. קבועים'!$A$38,'10. קבועים'!$B$38,IF(C51='10. קבועים'!$A$39,'10. קבועים'!$B$39,IF(C51='10. קבועים'!$A$40,'10. קבועים'!$B$40,IF(C51='10. קבועים'!$A$41,'10. קבועים'!$B$41,IF(C51='10. קבועים'!$A$42,'10. קבועים'!$B$42," תא זה יתעדכן אוטומטית עם מילוי מקור האנרגיה")))))</f>
        <v xml:space="preserve"> תא זה יתעדכן אוטומטית עם מילוי מקור האנרגיה</v>
      </c>
      <c r="E51" s="219"/>
      <c r="F51" s="219"/>
      <c r="G51" s="220"/>
      <c r="H51" s="220"/>
      <c r="L51" s="208"/>
      <c r="M51" s="209"/>
      <c r="N51" s="208"/>
      <c r="O51" s="208"/>
      <c r="P51" s="208"/>
      <c r="AX51" s="139"/>
    </row>
    <row r="52" spans="1:66" s="135" customFormat="1" ht="15">
      <c r="B52" s="1029"/>
      <c r="C52" s="1050"/>
      <c r="D52" s="1053"/>
      <c r="E52" s="205"/>
      <c r="F52" s="205"/>
      <c r="G52" s="206"/>
      <c r="H52" s="220"/>
      <c r="L52" s="208"/>
      <c r="M52" s="209"/>
      <c r="N52" s="208"/>
      <c r="O52" s="208"/>
      <c r="P52" s="208"/>
      <c r="AX52" s="139"/>
    </row>
    <row r="53" spans="1:66" s="135" customFormat="1" ht="15">
      <c r="B53" s="1029"/>
      <c r="C53" s="1050"/>
      <c r="D53" s="1053"/>
      <c r="E53" s="205"/>
      <c r="F53" s="205"/>
      <c r="G53" s="206"/>
      <c r="H53" s="220"/>
      <c r="L53" s="208"/>
      <c r="M53" s="209"/>
      <c r="N53" s="208"/>
      <c r="O53" s="208"/>
      <c r="P53" s="208"/>
      <c r="AX53" s="139"/>
    </row>
    <row r="54" spans="1:66" s="135" customFormat="1" ht="15">
      <c r="B54" s="1029"/>
      <c r="C54" s="1050"/>
      <c r="D54" s="1053"/>
      <c r="E54" s="205"/>
      <c r="F54" s="205"/>
      <c r="G54" s="206"/>
      <c r="H54" s="220"/>
      <c r="L54" s="208"/>
      <c r="M54" s="209"/>
      <c r="N54" s="208"/>
      <c r="O54" s="208"/>
      <c r="P54" s="208"/>
      <c r="AX54" s="139"/>
    </row>
    <row r="55" spans="1:66" s="135" customFormat="1" ht="15">
      <c r="B55" s="1029"/>
      <c r="C55" s="1050"/>
      <c r="D55" s="1053"/>
      <c r="E55" s="205"/>
      <c r="F55" s="205"/>
      <c r="G55" s="206"/>
      <c r="H55" s="220"/>
      <c r="L55" s="208"/>
      <c r="M55" s="209"/>
      <c r="N55" s="208"/>
      <c r="O55" s="208"/>
      <c r="P55" s="208"/>
      <c r="AX55" s="139"/>
    </row>
    <row r="56" spans="1:66" s="135" customFormat="1" ht="15.75" thickBot="1">
      <c r="B56" s="1029"/>
      <c r="C56" s="1051"/>
      <c r="D56" s="1054"/>
      <c r="E56" s="210"/>
      <c r="F56" s="210"/>
      <c r="G56" s="211"/>
      <c r="H56" s="220"/>
      <c r="L56" s="212"/>
      <c r="M56" s="213"/>
      <c r="N56" s="212"/>
      <c r="O56" s="212"/>
      <c r="P56" s="212"/>
      <c r="AX56" s="139"/>
    </row>
    <row r="57" spans="1:66" s="135" customFormat="1" ht="15" thickBot="1">
      <c r="B57" s="214" t="s">
        <v>492</v>
      </c>
      <c r="C57" s="215"/>
      <c r="D57" s="215"/>
      <c r="E57" s="215"/>
      <c r="F57" s="216"/>
      <c r="G57" s="222">
        <f>SUM(G51:G56)</f>
        <v>0</v>
      </c>
      <c r="H57" s="215"/>
      <c r="AX57" s="139"/>
    </row>
    <row r="58" spans="1:66" s="135" customFormat="1">
      <c r="J58" s="189"/>
      <c r="K58" s="189"/>
      <c r="BN58" s="139"/>
    </row>
    <row r="59" spans="1:66" s="133" customFormat="1" ht="36.75" hidden="1" customHeight="1" outlineLevel="1">
      <c r="B59" s="137" t="s">
        <v>137</v>
      </c>
      <c r="C59" s="114"/>
      <c r="D59" s="223"/>
      <c r="E59" s="223"/>
      <c r="G59" s="224"/>
      <c r="H59" s="224"/>
      <c r="BN59" s="174"/>
    </row>
    <row r="60" spans="1:66" s="133" customFormat="1" ht="22.5" hidden="1" customHeight="1" outlineLevel="1">
      <c r="C60" s="223"/>
      <c r="D60" s="223"/>
      <c r="E60" s="223"/>
      <c r="G60" s="224"/>
      <c r="H60" s="224"/>
      <c r="BN60" s="174"/>
    </row>
    <row r="61" spans="1:66" s="135" customFormat="1" collapsed="1">
      <c r="A61" s="135" t="s">
        <v>416</v>
      </c>
      <c r="B61" s="135" t="s">
        <v>91</v>
      </c>
      <c r="J61" s="189"/>
      <c r="K61" s="189"/>
      <c r="BN61" s="139"/>
    </row>
    <row r="62" spans="1:66" s="135" customFormat="1">
      <c r="B62" s="189" t="s">
        <v>93</v>
      </c>
      <c r="BN62" s="139"/>
    </row>
    <row r="63" spans="1:66" s="135" customFormat="1">
      <c r="B63" s="189"/>
      <c r="BN63" s="139"/>
    </row>
    <row r="64" spans="1:66" s="135" customFormat="1" ht="28.5">
      <c r="A64" s="225"/>
      <c r="B64" s="226" t="s">
        <v>527</v>
      </c>
      <c r="C64" s="227"/>
      <c r="BN64" s="139"/>
    </row>
    <row r="65" spans="2:117" s="135" customFormat="1" ht="15">
      <c r="B65" s="226"/>
      <c r="E65" s="173"/>
      <c r="G65" s="228"/>
      <c r="BN65" s="139"/>
    </row>
    <row r="66" spans="2:117" s="135" customFormat="1" ht="63.75" customHeight="1">
      <c r="B66" s="198" t="s">
        <v>253</v>
      </c>
      <c r="C66" s="229" t="s">
        <v>220</v>
      </c>
      <c r="D66" s="199" t="s">
        <v>2666</v>
      </c>
      <c r="E66" s="199" t="s">
        <v>2667</v>
      </c>
      <c r="F66" s="199" t="s">
        <v>400</v>
      </c>
      <c r="G66" s="199" t="s">
        <v>2668</v>
      </c>
      <c r="H66" s="199" t="s">
        <v>2669</v>
      </c>
      <c r="I66" s="199" t="s">
        <v>2670</v>
      </c>
      <c r="J66" s="199" t="s">
        <v>2681</v>
      </c>
      <c r="L66" s="202" t="s">
        <v>138</v>
      </c>
      <c r="M66" s="203" t="s">
        <v>139</v>
      </c>
      <c r="N66" s="203" t="s">
        <v>134</v>
      </c>
      <c r="O66" s="203" t="s">
        <v>140</v>
      </c>
      <c r="P66" s="204" t="s">
        <v>131</v>
      </c>
      <c r="BF66" s="139"/>
    </row>
    <row r="67" spans="2:117" s="135" customFormat="1" ht="15">
      <c r="B67" s="230">
        <v>1</v>
      </c>
      <c r="C67" s="205"/>
      <c r="D67" s="205"/>
      <c r="E67" s="231"/>
      <c r="F67" s="232"/>
      <c r="G67" s="231"/>
      <c r="H67" s="233"/>
      <c r="I67" s="207"/>
      <c r="J67" s="207"/>
      <c r="L67" s="208"/>
      <c r="M67" s="209"/>
      <c r="N67" s="208"/>
      <c r="O67" s="208"/>
      <c r="P67" s="208"/>
      <c r="BF67" s="139"/>
    </row>
    <row r="68" spans="2:117" s="135" customFormat="1" ht="15">
      <c r="B68" s="230">
        <v>2</v>
      </c>
      <c r="C68" s="205"/>
      <c r="D68" s="205"/>
      <c r="E68" s="231"/>
      <c r="F68" s="232"/>
      <c r="G68" s="231"/>
      <c r="H68" s="233"/>
      <c r="I68" s="207"/>
      <c r="J68" s="207"/>
      <c r="L68" s="208"/>
      <c r="M68" s="209"/>
      <c r="N68" s="208"/>
      <c r="O68" s="208"/>
      <c r="P68" s="208"/>
      <c r="BF68" s="139"/>
    </row>
    <row r="69" spans="2:117" s="135" customFormat="1" ht="15">
      <c r="B69" s="230">
        <v>3</v>
      </c>
      <c r="C69" s="205"/>
      <c r="D69" s="205"/>
      <c r="E69" s="231"/>
      <c r="F69" s="232"/>
      <c r="G69" s="231"/>
      <c r="H69" s="233"/>
      <c r="I69" s="207"/>
      <c r="J69" s="207"/>
      <c r="L69" s="208"/>
      <c r="M69" s="209"/>
      <c r="N69" s="208"/>
      <c r="O69" s="208"/>
      <c r="P69" s="208"/>
      <c r="BF69" s="139"/>
    </row>
    <row r="70" spans="2:117" s="135" customFormat="1" ht="15">
      <c r="B70" s="230">
        <v>4</v>
      </c>
      <c r="C70" s="205"/>
      <c r="D70" s="205"/>
      <c r="E70" s="231"/>
      <c r="F70" s="232"/>
      <c r="G70" s="231"/>
      <c r="H70" s="233"/>
      <c r="I70" s="207"/>
      <c r="J70" s="207"/>
      <c r="L70" s="208"/>
      <c r="M70" s="209"/>
      <c r="N70" s="208"/>
      <c r="O70" s="208"/>
      <c r="P70" s="208"/>
      <c r="BF70" s="139"/>
    </row>
    <row r="71" spans="2:117" s="135" customFormat="1" ht="15">
      <c r="B71" s="230">
        <v>5</v>
      </c>
      <c r="C71" s="205"/>
      <c r="D71" s="205"/>
      <c r="E71" s="231"/>
      <c r="F71" s="232"/>
      <c r="G71" s="234"/>
      <c r="H71" s="233"/>
      <c r="I71" s="207"/>
      <c r="J71" s="207"/>
      <c r="L71" s="208"/>
      <c r="M71" s="209"/>
      <c r="N71" s="208"/>
      <c r="O71" s="208"/>
      <c r="P71" s="208"/>
      <c r="BF71" s="139"/>
    </row>
    <row r="72" spans="2:117" s="135" customFormat="1" ht="15">
      <c r="B72" s="230">
        <v>6</v>
      </c>
      <c r="C72" s="205"/>
      <c r="D72" s="205"/>
      <c r="E72" s="231"/>
      <c r="F72" s="232"/>
      <c r="G72" s="234"/>
      <c r="H72" s="233"/>
      <c r="I72" s="207"/>
      <c r="J72" s="207"/>
      <c r="L72" s="208"/>
      <c r="M72" s="209"/>
      <c r="N72" s="208"/>
      <c r="O72" s="208"/>
      <c r="P72" s="208"/>
      <c r="BF72" s="139"/>
    </row>
    <row r="73" spans="2:117" s="135" customFormat="1" ht="15">
      <c r="B73" s="230">
        <v>7</v>
      </c>
      <c r="C73" s="205"/>
      <c r="D73" s="205"/>
      <c r="E73" s="231"/>
      <c r="F73" s="232"/>
      <c r="G73" s="234"/>
      <c r="H73" s="233"/>
      <c r="I73" s="207"/>
      <c r="J73" s="207"/>
      <c r="L73" s="208"/>
      <c r="M73" s="209"/>
      <c r="N73" s="208"/>
      <c r="O73" s="208"/>
      <c r="P73" s="208"/>
      <c r="BF73" s="139"/>
    </row>
    <row r="74" spans="2:117" s="135" customFormat="1" ht="15">
      <c r="B74" s="230">
        <v>8</v>
      </c>
      <c r="C74" s="205"/>
      <c r="D74" s="205"/>
      <c r="E74" s="231"/>
      <c r="F74" s="232"/>
      <c r="G74" s="234"/>
      <c r="H74" s="233"/>
      <c r="I74" s="207"/>
      <c r="J74" s="207"/>
      <c r="L74" s="208"/>
      <c r="M74" s="209"/>
      <c r="N74" s="208"/>
      <c r="O74" s="208"/>
      <c r="P74" s="208"/>
      <c r="BF74" s="139"/>
    </row>
    <row r="75" spans="2:117" s="135" customFormat="1" ht="15">
      <c r="B75" s="230">
        <v>9</v>
      </c>
      <c r="C75" s="205"/>
      <c r="D75" s="205"/>
      <c r="E75" s="231"/>
      <c r="F75" s="232"/>
      <c r="G75" s="234"/>
      <c r="H75" s="233"/>
      <c r="I75" s="207"/>
      <c r="J75" s="207"/>
      <c r="L75" s="208"/>
      <c r="M75" s="209"/>
      <c r="N75" s="208"/>
      <c r="O75" s="208"/>
      <c r="P75" s="208"/>
      <c r="BF75" s="139"/>
    </row>
    <row r="76" spans="2:117" s="135" customFormat="1" ht="15">
      <c r="B76" s="230">
        <v>10</v>
      </c>
      <c r="C76" s="205"/>
      <c r="D76" s="205"/>
      <c r="E76" s="231"/>
      <c r="F76" s="232"/>
      <c r="G76" s="234"/>
      <c r="H76" s="233"/>
      <c r="I76" s="207"/>
      <c r="J76" s="207"/>
      <c r="L76" s="208"/>
      <c r="M76" s="209"/>
      <c r="N76" s="208"/>
      <c r="O76" s="208"/>
      <c r="P76" s="208"/>
      <c r="BF76" s="139"/>
    </row>
    <row r="77" spans="2:117" s="135" customFormat="1">
      <c r="B77" s="235"/>
      <c r="C77" s="236"/>
      <c r="D77" s="237"/>
      <c r="E77" s="236"/>
      <c r="F77" s="236"/>
      <c r="G77" s="236"/>
      <c r="H77" s="236"/>
      <c r="I77" s="236"/>
      <c r="J77" s="236"/>
      <c r="K77" s="236"/>
      <c r="L77" s="236"/>
      <c r="M77" s="236"/>
      <c r="N77" s="236"/>
      <c r="O77" s="236"/>
      <c r="BN77" s="139"/>
    </row>
    <row r="78" spans="2:117" s="135" customFormat="1" ht="15" thickBot="1">
      <c r="J78" s="135" t="s">
        <v>511</v>
      </c>
      <c r="BN78" s="139"/>
    </row>
    <row r="79" spans="2:117" s="135" customFormat="1" ht="30.75" thickBot="1">
      <c r="B79" s="238" t="s">
        <v>474</v>
      </c>
      <c r="C79" s="239" t="str">
        <f>IF(OR('10. קבועים'!B93&gt;0,'10. קבועים'!$B$79&gt;0),'10. קבועים'!$B$79,"תא זה יעודכן אוטומטית עם מילוי סעיף 2.2")</f>
        <v>תא זה יעודכן אוטומטית עם מילוי סעיף 2.2</v>
      </c>
      <c r="D79" s="240" t="s">
        <v>473</v>
      </c>
      <c r="E79" s="239" t="str">
        <f>IF(OR('10. קבועים'!B94&gt;0,'10. קבועים'!$B$80&gt;0),'10. קבועים'!$B$80,"תא זה יעודכן אוטומטית עם מילוי סעיף 2.2")</f>
        <v>תא זה יעודכן אוטומטית עם מילוי סעיף 2.2</v>
      </c>
      <c r="BL79" s="133"/>
      <c r="BM79" s="133"/>
      <c r="BN79" s="174"/>
      <c r="BO79" s="133"/>
      <c r="BP79" s="133"/>
      <c r="BQ79" s="133"/>
      <c r="BX79" s="133"/>
      <c r="BY79" s="133"/>
      <c r="BZ79" s="133"/>
      <c r="CA79" s="133"/>
      <c r="CB79" s="133"/>
      <c r="CC79" s="133"/>
      <c r="CJ79" s="133"/>
      <c r="CK79" s="133"/>
      <c r="CL79" s="133"/>
      <c r="CM79" s="133"/>
      <c r="CN79" s="133"/>
      <c r="CO79" s="133"/>
      <c r="CV79" s="133"/>
      <c r="CW79" s="133"/>
      <c r="CX79" s="133"/>
      <c r="CY79" s="133"/>
      <c r="CZ79" s="133"/>
      <c r="DA79" s="133"/>
      <c r="DH79" s="133"/>
      <c r="DI79" s="133"/>
      <c r="DJ79" s="133"/>
      <c r="DK79" s="133"/>
      <c r="DL79" s="133"/>
      <c r="DM79" s="133"/>
    </row>
    <row r="80" spans="2:117" s="133" customFormat="1" ht="15" thickBot="1">
      <c r="BN80" s="174"/>
    </row>
    <row r="81" spans="1:122" s="133" customFormat="1" ht="15" hidden="1" outlineLevel="1">
      <c r="B81" s="223" t="s">
        <v>131</v>
      </c>
      <c r="C81" s="241"/>
      <c r="D81" s="223" t="s">
        <v>131</v>
      </c>
      <c r="E81" s="241"/>
      <c r="BN81" s="174"/>
    </row>
    <row r="82" spans="1:122" s="133" customFormat="1" ht="30" hidden="1" outlineLevel="1">
      <c r="B82" s="242" t="s">
        <v>135</v>
      </c>
      <c r="C82" s="241"/>
      <c r="D82" s="242" t="s">
        <v>322</v>
      </c>
      <c r="E82" s="241"/>
      <c r="BN82" s="174"/>
    </row>
    <row r="83" spans="1:122" s="133" customFormat="1" ht="15" hidden="1" outlineLevel="1">
      <c r="B83" s="223"/>
      <c r="C83" s="243"/>
      <c r="D83" s="224"/>
      <c r="E83" s="243"/>
      <c r="BN83" s="174"/>
    </row>
    <row r="84" spans="1:122" s="133" customFormat="1" ht="30" hidden="1" outlineLevel="1">
      <c r="B84" s="244" t="s">
        <v>657</v>
      </c>
      <c r="C84" s="241"/>
      <c r="D84" s="245" t="s">
        <v>658</v>
      </c>
      <c r="E84" s="241"/>
      <c r="BN84" s="174"/>
    </row>
    <row r="85" spans="1:122" s="133" customFormat="1" ht="15" hidden="1" outlineLevel="1" thickBot="1">
      <c r="C85" s="243"/>
      <c r="D85" s="243"/>
      <c r="E85" s="243"/>
      <c r="BN85" s="174"/>
    </row>
    <row r="86" spans="1:122" s="226" customFormat="1" ht="30.75" customHeight="1" collapsed="1" thickBot="1">
      <c r="B86" s="238" t="s">
        <v>634</v>
      </c>
      <c r="C86" s="246" t="str">
        <f>IF('10. קבועים'!$D$85=TRUE,"תא זה יעודכן אוטומטית עם מילוי סעיף 2.1",'10. קבועים'!$B$81)</f>
        <v>תא זה יעודכן אוטומטית עם מילוי סעיף 2.1</v>
      </c>
      <c r="D86" s="238" t="s">
        <v>635</v>
      </c>
      <c r="E86" s="246" t="str">
        <f>IF('10. קבועים'!$D$85=TRUE,"תא זה יעודכן אוטומטית עם מילוי סעיף 2.1",'10. קבועים'!$B$82)</f>
        <v>תא זה יעודכן אוטומטית עם מילוי סעיף 2.1</v>
      </c>
      <c r="BN86" s="247"/>
    </row>
    <row r="87" spans="1:122" s="133" customFormat="1" ht="54.75" customHeight="1">
      <c r="A87" s="225"/>
      <c r="B87" s="1048" t="s">
        <v>636</v>
      </c>
      <c r="C87" s="1048"/>
      <c r="D87" s="1048"/>
      <c r="BN87" s="174"/>
    </row>
    <row r="88" spans="1:122" s="133" customFormat="1">
      <c r="D88" s="226"/>
      <c r="BL88" s="135"/>
      <c r="BM88" s="135"/>
      <c r="BN88" s="139"/>
      <c r="BO88" s="135"/>
      <c r="BP88" s="135"/>
      <c r="BQ88" s="135"/>
      <c r="BX88" s="135"/>
      <c r="BY88" s="135"/>
      <c r="BZ88" s="135"/>
      <c r="CA88" s="135"/>
      <c r="CB88" s="135"/>
      <c r="CC88" s="135"/>
      <c r="CJ88" s="135"/>
      <c r="CK88" s="135"/>
      <c r="CL88" s="135"/>
      <c r="CM88" s="135"/>
      <c r="CN88" s="135"/>
      <c r="CO88" s="135"/>
      <c r="CV88" s="135"/>
      <c r="CW88" s="135"/>
      <c r="CX88" s="135"/>
      <c r="CY88" s="135"/>
      <c r="CZ88" s="135"/>
      <c r="DA88" s="135"/>
      <c r="DH88" s="135"/>
      <c r="DI88" s="135"/>
      <c r="DJ88" s="135"/>
      <c r="DK88" s="135"/>
      <c r="DL88" s="135"/>
      <c r="DM88" s="135"/>
    </row>
    <row r="89" spans="1:122" s="135" customFormat="1" ht="15">
      <c r="A89" s="135">
        <v>2.2000000000000002</v>
      </c>
      <c r="B89" s="137" t="s">
        <v>536</v>
      </c>
      <c r="C89" s="133"/>
      <c r="D89" s="226"/>
      <c r="E89" s="133"/>
      <c r="F89" s="133"/>
      <c r="G89" s="133"/>
      <c r="H89" s="133"/>
      <c r="I89" s="133"/>
      <c r="J89" s="133"/>
      <c r="K89" s="133"/>
      <c r="L89" s="133"/>
      <c r="M89" s="133"/>
      <c r="N89" s="133"/>
      <c r="V89" s="133"/>
      <c r="W89" s="133"/>
      <c r="X89" s="133"/>
      <c r="Y89" s="133"/>
      <c r="Z89" s="133"/>
      <c r="AI89" s="133"/>
      <c r="AJ89" s="133"/>
      <c r="AK89" s="133"/>
      <c r="AL89" s="133"/>
      <c r="AM89" s="133"/>
      <c r="AU89" s="133"/>
      <c r="AV89" s="133"/>
      <c r="AW89" s="133"/>
      <c r="AX89" s="133"/>
      <c r="BG89" s="133"/>
      <c r="BH89" s="133"/>
      <c r="BI89" s="133"/>
      <c r="BJ89" s="133"/>
      <c r="BN89" s="139"/>
      <c r="BS89" s="133"/>
      <c r="BT89" s="133"/>
      <c r="BU89" s="133"/>
      <c r="BV89" s="133"/>
      <c r="CE89" s="133"/>
      <c r="CF89" s="133"/>
      <c r="CG89" s="133"/>
      <c r="CH89" s="133"/>
      <c r="CQ89" s="133"/>
      <c r="CR89" s="133"/>
      <c r="CS89" s="133"/>
      <c r="CT89" s="133"/>
      <c r="DC89" s="133"/>
      <c r="DD89" s="133"/>
      <c r="DE89" s="133"/>
      <c r="DF89" s="133"/>
      <c r="DO89" s="133"/>
      <c r="DP89" s="133"/>
      <c r="DQ89" s="133"/>
      <c r="DR89" s="133"/>
    </row>
    <row r="90" spans="1:122" s="135" customFormat="1">
      <c r="B90" s="248" t="s">
        <v>226</v>
      </c>
      <c r="C90" s="133"/>
      <c r="D90" s="226"/>
      <c r="E90" s="133"/>
      <c r="F90" s="133"/>
      <c r="G90" s="133"/>
      <c r="H90" s="133"/>
      <c r="I90" s="133"/>
      <c r="J90" s="133"/>
      <c r="K90" s="133"/>
      <c r="L90" s="133"/>
      <c r="M90" s="133"/>
      <c r="N90" s="133"/>
      <c r="V90" s="133"/>
      <c r="W90" s="133"/>
      <c r="X90" s="133"/>
      <c r="Y90" s="133"/>
      <c r="Z90" s="133"/>
      <c r="AI90" s="133"/>
      <c r="AJ90" s="133"/>
      <c r="AK90" s="133"/>
      <c r="AL90" s="133"/>
      <c r="AM90" s="133"/>
      <c r="AU90" s="133"/>
      <c r="AV90" s="133"/>
      <c r="AW90" s="133"/>
      <c r="AX90" s="133"/>
      <c r="BG90" s="133"/>
      <c r="BH90" s="133"/>
      <c r="BI90" s="133"/>
      <c r="BJ90" s="133"/>
      <c r="BL90" s="133"/>
      <c r="BM90" s="133"/>
      <c r="BN90" s="174"/>
      <c r="BO90" s="133"/>
      <c r="BP90" s="133"/>
      <c r="BQ90" s="133"/>
      <c r="BS90" s="133"/>
      <c r="BT90" s="133"/>
      <c r="BU90" s="133"/>
      <c r="BV90" s="133"/>
      <c r="BX90" s="133"/>
      <c r="BY90" s="133"/>
      <c r="BZ90" s="133"/>
      <c r="CA90" s="133"/>
      <c r="CB90" s="133"/>
      <c r="CC90" s="133"/>
      <c r="CE90" s="133"/>
      <c r="CF90" s="133"/>
      <c r="CG90" s="133"/>
      <c r="CH90" s="133"/>
      <c r="CJ90" s="133"/>
      <c r="CK90" s="133"/>
      <c r="CL90" s="133"/>
      <c r="CM90" s="133"/>
      <c r="CN90" s="133"/>
      <c r="CO90" s="133"/>
      <c r="CQ90" s="133"/>
      <c r="CR90" s="133"/>
      <c r="CS90" s="133"/>
      <c r="CT90" s="133"/>
      <c r="CV90" s="133"/>
      <c r="CW90" s="133"/>
      <c r="CX90" s="133"/>
      <c r="CY90" s="133"/>
      <c r="CZ90" s="133"/>
      <c r="DA90" s="133"/>
      <c r="DC90" s="133"/>
      <c r="DD90" s="133"/>
      <c r="DE90" s="133"/>
      <c r="DF90" s="133"/>
      <c r="DH90" s="133"/>
      <c r="DI90" s="133"/>
      <c r="DJ90" s="133"/>
      <c r="DK90" s="133"/>
      <c r="DL90" s="133"/>
      <c r="DM90" s="133"/>
      <c r="DO90" s="133"/>
      <c r="DP90" s="133"/>
      <c r="DQ90" s="133"/>
      <c r="DR90" s="133"/>
    </row>
    <row r="91" spans="1:122" s="135" customFormat="1" ht="15">
      <c r="B91" s="137"/>
      <c r="C91" s="133"/>
      <c r="D91" s="226"/>
      <c r="E91" s="133"/>
      <c r="F91" s="133"/>
      <c r="G91" s="133"/>
      <c r="H91" s="133"/>
      <c r="I91" s="133"/>
      <c r="J91" s="133"/>
      <c r="K91" s="133"/>
      <c r="L91" s="133"/>
      <c r="M91" s="133"/>
      <c r="N91" s="133"/>
      <c r="V91" s="133"/>
      <c r="W91" s="133"/>
      <c r="X91" s="133"/>
      <c r="Y91" s="133"/>
      <c r="Z91" s="133"/>
      <c r="AI91" s="133"/>
      <c r="AJ91" s="133"/>
      <c r="AK91" s="133"/>
      <c r="AL91" s="133"/>
      <c r="AM91" s="133"/>
      <c r="AU91" s="133"/>
      <c r="AV91" s="133"/>
      <c r="AW91" s="133"/>
      <c r="AX91" s="133"/>
      <c r="BG91" s="133"/>
      <c r="BH91" s="133"/>
      <c r="BI91" s="133"/>
      <c r="BJ91" s="133"/>
      <c r="BL91" s="133"/>
      <c r="BM91" s="133"/>
      <c r="BN91" s="174"/>
      <c r="BO91" s="133"/>
      <c r="BP91" s="133"/>
      <c r="BQ91" s="133"/>
      <c r="BS91" s="133"/>
      <c r="BT91" s="133"/>
      <c r="BU91" s="133"/>
      <c r="BV91" s="133"/>
      <c r="BX91" s="133"/>
      <c r="BY91" s="133"/>
      <c r="BZ91" s="133"/>
      <c r="CA91" s="133"/>
      <c r="CB91" s="133"/>
      <c r="CC91" s="133"/>
      <c r="CE91" s="133"/>
      <c r="CF91" s="133"/>
      <c r="CG91" s="133"/>
      <c r="CH91" s="133"/>
      <c r="CJ91" s="133"/>
      <c r="CK91" s="133"/>
      <c r="CL91" s="133"/>
      <c r="CM91" s="133"/>
      <c r="CN91" s="133"/>
      <c r="CO91" s="133"/>
      <c r="CQ91" s="133"/>
      <c r="CR91" s="133"/>
      <c r="CS91" s="133"/>
      <c r="CT91" s="133"/>
      <c r="CV91" s="133"/>
      <c r="CW91" s="133"/>
      <c r="CX91" s="133"/>
      <c r="CY91" s="133"/>
      <c r="CZ91" s="133"/>
      <c r="DA91" s="133"/>
      <c r="DC91" s="133"/>
      <c r="DD91" s="133"/>
      <c r="DE91" s="133"/>
      <c r="DF91" s="133"/>
      <c r="DH91" s="133"/>
      <c r="DI91" s="133"/>
      <c r="DJ91" s="133"/>
      <c r="DK91" s="133"/>
      <c r="DL91" s="133"/>
      <c r="DM91" s="133"/>
      <c r="DO91" s="133"/>
      <c r="DP91" s="133"/>
      <c r="DQ91" s="133"/>
      <c r="DR91" s="133"/>
    </row>
    <row r="92" spans="1:122" s="133" customFormat="1" ht="15">
      <c r="B92" s="188" t="s">
        <v>90</v>
      </c>
      <c r="C92" s="188" t="s">
        <v>89</v>
      </c>
      <c r="D92" s="249" t="str">
        <f>IF(C28="","תא זה יעודכן אוטומטית עם מילוי סעיף 2.1",(IF(C28="אחר (פרט בהערות)",E28,C28)))</f>
        <v>תא זה יעודכן אוטומטית עם מילוי סעיף 2.1</v>
      </c>
      <c r="L92" s="185" t="s">
        <v>2646</v>
      </c>
      <c r="M92" s="185" t="s">
        <v>139</v>
      </c>
      <c r="N92" s="185" t="s">
        <v>134</v>
      </c>
      <c r="O92" s="185" t="s">
        <v>140</v>
      </c>
      <c r="P92" s="185" t="s">
        <v>131</v>
      </c>
      <c r="BN92" s="174"/>
    </row>
    <row r="93" spans="1:122" s="133" customFormat="1">
      <c r="C93" s="250" t="s">
        <v>402</v>
      </c>
      <c r="D93" s="251"/>
      <c r="L93" s="113"/>
      <c r="M93" s="252"/>
      <c r="N93" s="252"/>
      <c r="O93" s="114"/>
      <c r="P93" s="195"/>
      <c r="BN93" s="174"/>
    </row>
    <row r="94" spans="1:122" s="133" customFormat="1">
      <c r="C94" s="250" t="s">
        <v>113</v>
      </c>
      <c r="D94" s="227"/>
      <c r="F94" s="135"/>
      <c r="BN94" s="174"/>
    </row>
    <row r="95" spans="1:122" s="133" customFormat="1" ht="15">
      <c r="D95" s="226"/>
      <c r="E95" s="173"/>
      <c r="BL95" s="135"/>
      <c r="BM95" s="135"/>
      <c r="BN95" s="139"/>
      <c r="BO95" s="135"/>
      <c r="BP95" s="135"/>
      <c r="BQ95" s="135"/>
      <c r="BX95" s="135"/>
      <c r="BY95" s="135"/>
      <c r="BZ95" s="135"/>
      <c r="CA95" s="135"/>
      <c r="CB95" s="135"/>
      <c r="CC95" s="135"/>
      <c r="CJ95" s="135"/>
      <c r="CK95" s="135"/>
      <c r="CL95" s="135"/>
      <c r="CM95" s="135"/>
      <c r="CN95" s="135"/>
      <c r="CO95" s="135"/>
      <c r="CV95" s="135"/>
      <c r="CW95" s="135"/>
      <c r="CX95" s="135"/>
      <c r="CY95" s="135"/>
      <c r="CZ95" s="135"/>
      <c r="DA95" s="135"/>
      <c r="DH95" s="135"/>
      <c r="DI95" s="135"/>
      <c r="DJ95" s="135"/>
      <c r="DK95" s="135"/>
      <c r="DL95" s="135"/>
      <c r="DM95" s="135"/>
    </row>
    <row r="96" spans="1:122" s="133" customFormat="1" ht="28.5">
      <c r="A96" s="225"/>
      <c r="B96" s="226" t="s">
        <v>527</v>
      </c>
      <c r="C96" s="227"/>
      <c r="D96" s="226"/>
      <c r="E96" s="173"/>
      <c r="BL96" s="135"/>
      <c r="BM96" s="135"/>
      <c r="BN96" s="139"/>
      <c r="BO96" s="135"/>
      <c r="BP96" s="135"/>
      <c r="BQ96" s="135"/>
      <c r="BX96" s="135"/>
      <c r="BY96" s="135"/>
      <c r="BZ96" s="135"/>
      <c r="CA96" s="135"/>
      <c r="CB96" s="135"/>
      <c r="CC96" s="135"/>
      <c r="CJ96" s="135"/>
      <c r="CK96" s="135"/>
      <c r="CL96" s="135"/>
      <c r="CM96" s="135"/>
      <c r="CN96" s="135"/>
      <c r="CO96" s="135"/>
      <c r="CV96" s="135"/>
      <c r="CW96" s="135"/>
      <c r="CX96" s="135"/>
      <c r="CY96" s="135"/>
      <c r="CZ96" s="135"/>
      <c r="DA96" s="135"/>
      <c r="DH96" s="135"/>
      <c r="DI96" s="135"/>
      <c r="DJ96" s="135"/>
      <c r="DK96" s="135"/>
      <c r="DL96" s="135"/>
      <c r="DM96" s="135"/>
    </row>
    <row r="97" spans="1:66" s="133" customFormat="1">
      <c r="A97" s="236"/>
      <c r="B97" s="235"/>
      <c r="C97" s="236"/>
      <c r="D97" s="237"/>
      <c r="E97" s="236"/>
      <c r="F97" s="236"/>
      <c r="G97" s="236"/>
      <c r="H97" s="236"/>
      <c r="I97" s="236"/>
      <c r="J97" s="236"/>
      <c r="K97" s="236"/>
      <c r="L97" s="236"/>
      <c r="BL97" s="174"/>
    </row>
    <row r="98" spans="1:66" s="133" customFormat="1" ht="57.75">
      <c r="A98" s="236"/>
      <c r="B98" s="198" t="s">
        <v>253</v>
      </c>
      <c r="C98" s="229" t="s">
        <v>220</v>
      </c>
      <c r="D98" s="199" t="s">
        <v>2666</v>
      </c>
      <c r="E98" s="199" t="s">
        <v>2671</v>
      </c>
      <c r="F98" s="199" t="s">
        <v>400</v>
      </c>
      <c r="G98" s="199" t="s">
        <v>2668</v>
      </c>
      <c r="H98" s="199" t="s">
        <v>2669</v>
      </c>
      <c r="I98" s="199" t="s">
        <v>2670</v>
      </c>
      <c r="J98" s="373" t="s">
        <v>2681</v>
      </c>
      <c r="L98" s="202" t="s">
        <v>138</v>
      </c>
      <c r="M98" s="203" t="s">
        <v>139</v>
      </c>
      <c r="N98" s="203" t="s">
        <v>134</v>
      </c>
      <c r="O98" s="203" t="s">
        <v>140</v>
      </c>
      <c r="P98" s="204" t="s">
        <v>131</v>
      </c>
      <c r="BG98" s="174"/>
    </row>
    <row r="99" spans="1:66" s="133" customFormat="1" ht="15">
      <c r="A99" s="236"/>
      <c r="B99" s="230">
        <v>1</v>
      </c>
      <c r="C99" s="253"/>
      <c r="D99" s="253"/>
      <c r="E99" s="231"/>
      <c r="F99" s="232"/>
      <c r="G99" s="231"/>
      <c r="H99" s="233"/>
      <c r="I99" s="207"/>
      <c r="J99" s="232"/>
      <c r="L99" s="208"/>
      <c r="M99" s="209"/>
      <c r="N99" s="208"/>
      <c r="O99" s="208"/>
      <c r="P99" s="208"/>
      <c r="BG99" s="174"/>
    </row>
    <row r="100" spans="1:66" s="133" customFormat="1" ht="15">
      <c r="A100" s="236"/>
      <c r="B100" s="230">
        <v>2</v>
      </c>
      <c r="C100" s="253"/>
      <c r="D100" s="253"/>
      <c r="E100" s="231"/>
      <c r="F100" s="232"/>
      <c r="G100" s="231"/>
      <c r="H100" s="233"/>
      <c r="I100" s="207"/>
      <c r="J100" s="232"/>
      <c r="L100" s="208"/>
      <c r="M100" s="209"/>
      <c r="N100" s="208"/>
      <c r="O100" s="208"/>
      <c r="P100" s="208"/>
      <c r="BG100" s="174"/>
    </row>
    <row r="101" spans="1:66" s="133" customFormat="1" ht="15">
      <c r="A101" s="236"/>
      <c r="B101" s="230">
        <v>3</v>
      </c>
      <c r="C101" s="253"/>
      <c r="D101" s="253"/>
      <c r="E101" s="231"/>
      <c r="F101" s="232"/>
      <c r="G101" s="231"/>
      <c r="H101" s="233"/>
      <c r="I101" s="207"/>
      <c r="J101" s="232"/>
      <c r="L101" s="208"/>
      <c r="M101" s="209"/>
      <c r="N101" s="208"/>
      <c r="O101" s="208"/>
      <c r="P101" s="208"/>
      <c r="BG101" s="174"/>
    </row>
    <row r="102" spans="1:66" s="133" customFormat="1" ht="15">
      <c r="A102" s="236"/>
      <c r="B102" s="230">
        <v>4</v>
      </c>
      <c r="C102" s="253"/>
      <c r="D102" s="253"/>
      <c r="E102" s="231"/>
      <c r="F102" s="232"/>
      <c r="G102" s="231"/>
      <c r="H102" s="233"/>
      <c r="I102" s="207"/>
      <c r="J102" s="232"/>
      <c r="L102" s="208"/>
      <c r="M102" s="209"/>
      <c r="N102" s="208"/>
      <c r="O102" s="208"/>
      <c r="P102" s="208"/>
      <c r="BG102" s="174"/>
    </row>
    <row r="103" spans="1:66" s="133" customFormat="1" ht="15">
      <c r="A103" s="236"/>
      <c r="B103" s="230">
        <v>5</v>
      </c>
      <c r="C103" s="253"/>
      <c r="D103" s="253"/>
      <c r="E103" s="231"/>
      <c r="F103" s="232"/>
      <c r="G103" s="231"/>
      <c r="H103" s="233"/>
      <c r="I103" s="207"/>
      <c r="J103" s="232"/>
      <c r="L103" s="208"/>
      <c r="M103" s="209"/>
      <c r="N103" s="208"/>
      <c r="O103" s="208"/>
      <c r="P103" s="208"/>
      <c r="BG103" s="174"/>
    </row>
    <row r="104" spans="1:66" s="133" customFormat="1" ht="15">
      <c r="A104" s="236"/>
      <c r="B104" s="230">
        <v>6</v>
      </c>
      <c r="C104" s="253"/>
      <c r="D104" s="253"/>
      <c r="E104" s="231"/>
      <c r="F104" s="232"/>
      <c r="G104" s="231"/>
      <c r="H104" s="233"/>
      <c r="I104" s="207"/>
      <c r="J104" s="232"/>
      <c r="L104" s="208"/>
      <c r="M104" s="209"/>
      <c r="N104" s="208"/>
      <c r="O104" s="208"/>
      <c r="P104" s="208"/>
      <c r="BG104" s="174"/>
    </row>
    <row r="105" spans="1:66" s="133" customFormat="1" ht="15">
      <c r="A105" s="236"/>
      <c r="B105" s="230">
        <v>7</v>
      </c>
      <c r="C105" s="253"/>
      <c r="D105" s="253"/>
      <c r="E105" s="231"/>
      <c r="F105" s="232"/>
      <c r="G105" s="231"/>
      <c r="H105" s="233"/>
      <c r="I105" s="207"/>
      <c r="J105" s="232"/>
      <c r="L105" s="208"/>
      <c r="M105" s="209"/>
      <c r="N105" s="208"/>
      <c r="O105" s="208"/>
      <c r="P105" s="208"/>
      <c r="BG105" s="174"/>
    </row>
    <row r="106" spans="1:66" s="133" customFormat="1" ht="15">
      <c r="A106" s="236"/>
      <c r="B106" s="230">
        <v>8</v>
      </c>
      <c r="C106" s="253"/>
      <c r="D106" s="253"/>
      <c r="E106" s="231"/>
      <c r="F106" s="232"/>
      <c r="G106" s="231"/>
      <c r="H106" s="233"/>
      <c r="I106" s="207"/>
      <c r="J106" s="232"/>
      <c r="L106" s="208"/>
      <c r="M106" s="209"/>
      <c r="N106" s="208"/>
      <c r="O106" s="208"/>
      <c r="P106" s="208"/>
      <c r="BG106" s="174"/>
    </row>
    <row r="107" spans="1:66" s="133" customFormat="1" ht="15">
      <c r="A107" s="236"/>
      <c r="B107" s="230">
        <v>9</v>
      </c>
      <c r="C107" s="253"/>
      <c r="D107" s="253"/>
      <c r="E107" s="231"/>
      <c r="F107" s="232"/>
      <c r="G107" s="231"/>
      <c r="H107" s="233"/>
      <c r="I107" s="207"/>
      <c r="J107" s="232"/>
      <c r="L107" s="208"/>
      <c r="M107" s="209"/>
      <c r="N107" s="208"/>
      <c r="O107" s="208"/>
      <c r="P107" s="208"/>
      <c r="BG107" s="174"/>
    </row>
    <row r="108" spans="1:66" s="133" customFormat="1" ht="15">
      <c r="A108" s="236"/>
      <c r="B108" s="230">
        <v>10</v>
      </c>
      <c r="C108" s="253"/>
      <c r="D108" s="253"/>
      <c r="E108" s="231"/>
      <c r="F108" s="232"/>
      <c r="G108" s="231"/>
      <c r="H108" s="233"/>
      <c r="I108" s="207"/>
      <c r="J108" s="232"/>
      <c r="L108" s="208"/>
      <c r="M108" s="209"/>
      <c r="N108" s="208"/>
      <c r="O108" s="208"/>
      <c r="P108" s="208"/>
      <c r="BG108" s="174"/>
    </row>
    <row r="109" spans="1:66" s="133" customFormat="1">
      <c r="A109" s="236"/>
      <c r="B109" s="235"/>
      <c r="C109" s="236"/>
      <c r="D109" s="237"/>
      <c r="E109" s="236"/>
      <c r="F109" s="236"/>
      <c r="G109" s="236"/>
      <c r="H109" s="236"/>
      <c r="I109" s="236"/>
      <c r="J109" s="236"/>
      <c r="K109" s="236"/>
      <c r="L109" s="236"/>
      <c r="BL109" s="174"/>
    </row>
    <row r="110" spans="1:66" s="133" customFormat="1" ht="15" thickBot="1">
      <c r="D110" s="226"/>
      <c r="BN110" s="174"/>
    </row>
    <row r="111" spans="1:66" s="133" customFormat="1" ht="30.75" thickBot="1">
      <c r="B111" s="238" t="s">
        <v>404</v>
      </c>
      <c r="C111" s="239" t="str">
        <f>IF('10. קבועים'!$B$126&gt;0,'10. קבועים'!$B$126,"תא זה יעודכן אוטומטית עם מילוי סעיף 2.2 ")</f>
        <v xml:space="preserve">תא זה יעודכן אוטומטית עם מילוי סעיף 2.2 </v>
      </c>
      <c r="D111" s="238" t="s">
        <v>477</v>
      </c>
      <c r="E111" s="239" t="str">
        <f>IF('10. קבועים'!$B$127&gt;0,'10. קבועים'!$B$127,"תא זה יעודכן אוטומטית עם מילוי סעיף 2.2 ")</f>
        <v xml:space="preserve">תא זה יעודכן אוטומטית עם מילוי סעיף 2.2 </v>
      </c>
      <c r="BN111" s="174"/>
    </row>
    <row r="112" spans="1:66" s="133" customFormat="1" ht="15" hidden="1" outlineLevel="1">
      <c r="B112" s="223" t="s">
        <v>131</v>
      </c>
      <c r="C112" s="241"/>
      <c r="D112" s="223" t="s">
        <v>131</v>
      </c>
      <c r="E112" s="241"/>
      <c r="BN112" s="174"/>
    </row>
    <row r="113" spans="1:66" s="133" customFormat="1" ht="15" hidden="1" outlineLevel="1">
      <c r="B113" s="242" t="s">
        <v>135</v>
      </c>
      <c r="C113" s="241"/>
      <c r="D113" s="223" t="s">
        <v>222</v>
      </c>
      <c r="E113" s="241"/>
      <c r="BN113" s="174"/>
    </row>
    <row r="114" spans="1:66" s="133" customFormat="1" ht="15" hidden="1" outlineLevel="1">
      <c r="B114" s="224"/>
      <c r="C114" s="243"/>
      <c r="D114" s="224"/>
      <c r="E114" s="243"/>
      <c r="BN114" s="174"/>
    </row>
    <row r="115" spans="1:66" s="133" customFormat="1" ht="30" hidden="1" outlineLevel="1">
      <c r="B115" s="245" t="s">
        <v>659</v>
      </c>
      <c r="C115" s="241"/>
      <c r="D115" s="245" t="s">
        <v>658</v>
      </c>
      <c r="E115" s="241"/>
      <c r="BN115" s="174"/>
    </row>
    <row r="116" spans="1:66" s="133" customFormat="1" ht="15" collapsed="1" thickBot="1">
      <c r="D116" s="226"/>
      <c r="BN116" s="174"/>
    </row>
    <row r="117" spans="1:66" s="133" customFormat="1" ht="30.75" thickBot="1">
      <c r="B117" s="254" t="s">
        <v>405</v>
      </c>
      <c r="C117" s="255" t="str">
        <f>IF(AND('10. קבועים'!B79&gt;0,'10. קבועים'!B126&gt;0),'10. קבועים'!$B$130,"תא זה יעודכן אוטומטית עם מילוי סעיפים: 2.1 ו- 2.2")</f>
        <v>תא זה יעודכן אוטומטית עם מילוי סעיפים: 2.1 ו- 2.2</v>
      </c>
      <c r="D117" s="254" t="s">
        <v>475</v>
      </c>
      <c r="E117" s="239" t="str">
        <f>IF(AND('10. קבועים'!B80&gt;0,'10. קבועים'!B127&gt;0),'10. קבועים'!$B$131,"תא זה יעודכן אוטומטית עם מילוי סעיפים: 2.1 ו- 2.2")</f>
        <v>תא זה יעודכן אוטומטית עם מילוי סעיפים: 2.1 ו- 2.2</v>
      </c>
      <c r="BN117" s="174"/>
    </row>
    <row r="118" spans="1:66" s="133" customFormat="1" ht="30" hidden="1" outlineLevel="1">
      <c r="B118" s="242" t="s">
        <v>706</v>
      </c>
      <c r="C118" s="114"/>
      <c r="D118" s="159" t="s">
        <v>729</v>
      </c>
      <c r="E118" s="114"/>
      <c r="BN118" s="174"/>
    </row>
    <row r="119" spans="1:66" s="133" customFormat="1" ht="15" hidden="1" outlineLevel="1">
      <c r="B119" s="223" t="s">
        <v>131</v>
      </c>
      <c r="C119" s="114"/>
      <c r="D119" s="223" t="s">
        <v>131</v>
      </c>
      <c r="E119" s="114"/>
      <c r="BN119" s="174"/>
    </row>
    <row r="120" spans="1:66" s="133" customFormat="1" ht="15.75" collapsed="1" thickBot="1">
      <c r="B120" s="256"/>
      <c r="BN120" s="174"/>
    </row>
    <row r="121" spans="1:66" s="133" customFormat="1" ht="30.75" thickBot="1">
      <c r="B121" s="254" t="s">
        <v>407</v>
      </c>
      <c r="C121" s="255" t="str">
        <f>IF(AND('1. פרטים כלליים ועלויות'!$D$53&gt;0,'10. קבועים'!B79&gt;0,'10. קבועים'!B126&gt;0),'10. קבועים'!B133,"תא זה יעודכן אוטומטית עם מילוי סעיפים: 2.1 ו- 2.2")</f>
        <v>תא זה יעודכן אוטומטית עם מילוי סעיפים: 2.1 ו- 2.2</v>
      </c>
      <c r="D121" s="254" t="s">
        <v>476</v>
      </c>
      <c r="E121" s="239" t="str">
        <f>IF(AND('1. פרטים כלליים ועלויות'!$D$53&gt;0,'10. קבועים'!B80&gt;0,'10. קבועים'!B127&gt;0),'10. קבועים'!B134,"תא זה יעודכן אוטומטית עם מילוי סעיפים 2.1 ו- 2.2")</f>
        <v>תא זה יעודכן אוטומטית עם מילוי סעיפים 2.1 ו- 2.2</v>
      </c>
      <c r="BN121" s="174"/>
    </row>
    <row r="122" spans="1:66" s="133" customFormat="1" ht="45" hidden="1" outlineLevel="1">
      <c r="A122" s="226"/>
      <c r="B122" s="242" t="s">
        <v>224</v>
      </c>
      <c r="C122" s="257"/>
      <c r="D122" s="242" t="s">
        <v>225</v>
      </c>
      <c r="E122" s="114"/>
      <c r="G122" s="224"/>
      <c r="H122" s="224"/>
      <c r="BN122" s="174"/>
    </row>
    <row r="123" spans="1:66" s="133" customFormat="1" ht="15" hidden="1" outlineLevel="1">
      <c r="B123" s="223" t="s">
        <v>131</v>
      </c>
      <c r="C123" s="257"/>
      <c r="D123" s="223" t="s">
        <v>131</v>
      </c>
      <c r="E123" s="114"/>
      <c r="G123" s="224"/>
      <c r="H123" s="224"/>
      <c r="BN123" s="174"/>
    </row>
    <row r="124" spans="1:66" s="133" customFormat="1" ht="15" collapsed="1">
      <c r="B124" s="223"/>
      <c r="C124" s="223"/>
      <c r="D124" s="223"/>
      <c r="E124" s="223"/>
      <c r="G124" s="224"/>
      <c r="H124" s="224"/>
      <c r="BN124" s="174"/>
    </row>
    <row r="125" spans="1:66" s="133" customFormat="1" ht="15.75" thickBot="1">
      <c r="B125" s="137" t="s">
        <v>537</v>
      </c>
      <c r="H125" s="224"/>
      <c r="BN125" s="174"/>
    </row>
    <row r="126" spans="1:66" s="133" customFormat="1" ht="15">
      <c r="B126" s="258" t="s">
        <v>69</v>
      </c>
      <c r="C126" s="259" t="s">
        <v>146</v>
      </c>
      <c r="D126" s="259" t="s">
        <v>147</v>
      </c>
      <c r="E126" s="260" t="s">
        <v>148</v>
      </c>
      <c r="G126" s="224"/>
      <c r="BM126" s="174"/>
    </row>
    <row r="127" spans="1:66" s="133" customFormat="1" ht="43.5" thickBot="1">
      <c r="B127" s="261" t="s">
        <v>56</v>
      </c>
      <c r="C127" s="262" t="s">
        <v>67</v>
      </c>
      <c r="D127" s="263" t="str">
        <f>IF(AND('10. קבועים'!B127&gt;0,'1. פרטים כלליים ועלויות'!$D$53&gt;0),'10. קבועים'!F150,"תא זה יעודכן אוטומטית עם מילוי סעיפים: 2.1 ו- 2.2")</f>
        <v>תא זה יעודכן אוטומטית עם מילוי סעיפים: 2.1 ו- 2.2</v>
      </c>
      <c r="E127" s="264" t="str">
        <f>IF(AND('10. קבועים'!B127&gt;0,'1. פרטים כלליים ועלויות'!$D$53&gt;0),'10. קבועים'!G150,"תא זה יעודכן אוטומטית עם מילוי סעיפים: 2.7, 4.1 ו- 4.2")</f>
        <v>תא זה יעודכן אוטומטית עם מילוי סעיפים: 2.7, 4.1 ו- 4.2</v>
      </c>
      <c r="G127" s="224"/>
      <c r="BM127" s="174"/>
    </row>
    <row r="128" spans="1:66" s="133" customFormat="1" ht="15">
      <c r="B128" s="223"/>
      <c r="C128" s="223"/>
      <c r="D128" s="223"/>
      <c r="E128" s="223"/>
      <c r="H128" s="224"/>
      <c r="BN128" s="174"/>
    </row>
    <row r="129" spans="1:66" s="133" customFormat="1" ht="15" hidden="1" outlineLevel="1">
      <c r="B129" s="137" t="s">
        <v>137</v>
      </c>
      <c r="C129" s="223"/>
      <c r="D129" s="223"/>
      <c r="E129" s="223"/>
      <c r="G129" s="224"/>
      <c r="H129" s="224"/>
      <c r="BN129" s="174"/>
    </row>
    <row r="130" spans="1:66" s="133" customFormat="1" ht="141.75" hidden="1" customHeight="1" outlineLevel="1">
      <c r="B130" s="114"/>
      <c r="C130" s="223"/>
      <c r="D130" s="223"/>
      <c r="E130" s="223"/>
      <c r="G130" s="224"/>
      <c r="H130" s="224"/>
      <c r="BN130" s="174"/>
    </row>
    <row r="131" spans="1:66" s="133" customFormat="1" ht="15" hidden="1" outlineLevel="1">
      <c r="B131" s="223"/>
      <c r="C131" s="223"/>
      <c r="D131" s="223"/>
      <c r="E131" s="223"/>
      <c r="G131" s="224"/>
      <c r="H131" s="224"/>
      <c r="BN131" s="174"/>
    </row>
    <row r="132" spans="1:66" s="130" customFormat="1" ht="18" collapsed="1">
      <c r="B132" s="178" t="s">
        <v>741</v>
      </c>
      <c r="BN132" s="132"/>
    </row>
    <row r="133" spans="1:66" s="133" customFormat="1">
      <c r="BN133" s="174"/>
    </row>
    <row r="134" spans="1:66" s="133" customFormat="1" ht="15">
      <c r="B134" s="137" t="s">
        <v>43</v>
      </c>
      <c r="BN134" s="174"/>
    </row>
    <row r="135" spans="1:66" s="133" customFormat="1">
      <c r="B135" s="133" t="s">
        <v>42</v>
      </c>
      <c r="BN135" s="174"/>
    </row>
    <row r="136" spans="1:66" s="133" customFormat="1">
      <c r="B136" s="133" t="s">
        <v>115</v>
      </c>
      <c r="BN136" s="174"/>
    </row>
    <row r="137" spans="1:66" s="133" customFormat="1">
      <c r="B137" s="133" t="s">
        <v>116</v>
      </c>
      <c r="BN137" s="174"/>
    </row>
    <row r="138" spans="1:66" s="133" customFormat="1">
      <c r="BN138" s="174"/>
    </row>
    <row r="139" spans="1:66" s="133" customFormat="1">
      <c r="BN139" s="174"/>
    </row>
    <row r="140" spans="1:66" s="133" customFormat="1" ht="215.25" customHeight="1">
      <c r="A140" s="133">
        <v>2.2999999999999998</v>
      </c>
      <c r="B140" s="186" t="s">
        <v>2672</v>
      </c>
      <c r="C140" s="1042"/>
      <c r="D140" s="1042"/>
      <c r="E140" s="1043" t="s">
        <v>2673</v>
      </c>
      <c r="F140" s="1043"/>
      <c r="BN140" s="174"/>
    </row>
    <row r="141" spans="1:66" s="133" customFormat="1">
      <c r="B141" s="265"/>
      <c r="C141" s="265"/>
      <c r="D141" s="265"/>
      <c r="E141" s="266"/>
      <c r="F141" s="266"/>
      <c r="BN141" s="174"/>
    </row>
    <row r="142" spans="1:66" s="133" customFormat="1" ht="15" hidden="1" outlineLevel="1">
      <c r="B142" s="192" t="s">
        <v>130</v>
      </c>
      <c r="C142" s="192" t="s">
        <v>132</v>
      </c>
      <c r="D142" s="192" t="s">
        <v>133</v>
      </c>
      <c r="E142" s="267" t="s">
        <v>131</v>
      </c>
      <c r="BN142" s="174"/>
    </row>
    <row r="143" spans="1:66" s="133" customFormat="1" hidden="1" outlineLevel="1">
      <c r="B143" s="1045"/>
      <c r="C143" s="1046"/>
      <c r="D143" s="1045"/>
      <c r="E143" s="1045"/>
      <c r="BN143" s="174"/>
    </row>
    <row r="144" spans="1:66" s="133" customFormat="1" hidden="1" outlineLevel="1">
      <c r="B144" s="1045"/>
      <c r="C144" s="1046"/>
      <c r="D144" s="1045"/>
      <c r="E144" s="1045"/>
      <c r="BN144" s="174"/>
    </row>
    <row r="145" spans="1:66" s="133" customFormat="1" hidden="1" outlineLevel="1">
      <c r="B145" s="1045"/>
      <c r="C145" s="1046"/>
      <c r="D145" s="1045"/>
      <c r="E145" s="1045"/>
      <c r="BN145" s="174"/>
    </row>
    <row r="146" spans="1:66" s="133" customFormat="1" hidden="1" outlineLevel="1">
      <c r="B146" s="1045"/>
      <c r="C146" s="1046"/>
      <c r="D146" s="1045"/>
      <c r="E146" s="1045"/>
      <c r="BN146" s="174"/>
    </row>
    <row r="147" spans="1:66" s="133" customFormat="1" hidden="1" outlineLevel="1">
      <c r="BN147" s="174"/>
    </row>
    <row r="148" spans="1:66" s="133" customFormat="1" ht="15" collapsed="1">
      <c r="A148" s="133">
        <v>2.4</v>
      </c>
      <c r="B148" s="137" t="s">
        <v>13</v>
      </c>
      <c r="BN148" s="174"/>
    </row>
    <row r="149" spans="1:66" s="133" customFormat="1">
      <c r="BN149" s="174"/>
    </row>
    <row r="150" spans="1:66" s="133" customFormat="1">
      <c r="B150" s="188" t="s">
        <v>36</v>
      </c>
      <c r="C150" s="188" t="s">
        <v>12</v>
      </c>
      <c r="D150" s="188" t="s">
        <v>14</v>
      </c>
      <c r="E150" s="188" t="s">
        <v>32</v>
      </c>
      <c r="BN150" s="174"/>
    </row>
    <row r="151" spans="1:66" s="133" customFormat="1">
      <c r="B151" s="268" t="s">
        <v>105</v>
      </c>
      <c r="C151" s="227"/>
      <c r="D151" s="227"/>
      <c r="E151" s="227"/>
      <c r="BN151" s="174"/>
    </row>
    <row r="152" spans="1:66" s="133" customFormat="1" ht="28.5">
      <c r="B152" s="268" t="s">
        <v>104</v>
      </c>
      <c r="C152" s="227"/>
      <c r="D152" s="227"/>
      <c r="E152" s="227"/>
      <c r="BN152" s="174"/>
    </row>
    <row r="153" spans="1:66" s="133" customFormat="1" ht="28.5">
      <c r="B153" s="268" t="s">
        <v>2674</v>
      </c>
      <c r="C153" s="227"/>
      <c r="D153" s="227"/>
      <c r="E153" s="227"/>
      <c r="BN153" s="174"/>
    </row>
    <row r="154" spans="1:66" s="133" customFormat="1">
      <c r="B154" s="248" t="s">
        <v>31</v>
      </c>
      <c r="BN154" s="174"/>
    </row>
    <row r="155" spans="1:66" s="133" customFormat="1">
      <c r="BN155" s="174"/>
    </row>
    <row r="156" spans="1:66" s="133" customFormat="1" ht="15" hidden="1" outlineLevel="1">
      <c r="B156" s="192" t="s">
        <v>130</v>
      </c>
      <c r="C156" s="192" t="s">
        <v>132</v>
      </c>
      <c r="D156" s="192" t="s">
        <v>133</v>
      </c>
      <c r="E156" s="267" t="s">
        <v>131</v>
      </c>
      <c r="BN156" s="174"/>
    </row>
    <row r="157" spans="1:66" s="133" customFormat="1" hidden="1" outlineLevel="1">
      <c r="B157" s="1045"/>
      <c r="C157" s="1046"/>
      <c r="D157" s="1045"/>
      <c r="E157" s="1045"/>
      <c r="BN157" s="174"/>
    </row>
    <row r="158" spans="1:66" s="133" customFormat="1" hidden="1" outlineLevel="1">
      <c r="B158" s="1045"/>
      <c r="C158" s="1046"/>
      <c r="D158" s="1045"/>
      <c r="E158" s="1045"/>
      <c r="BN158" s="174"/>
    </row>
    <row r="159" spans="1:66" s="133" customFormat="1" hidden="1" outlineLevel="1">
      <c r="B159" s="1045"/>
      <c r="C159" s="1046"/>
      <c r="D159" s="1045"/>
      <c r="E159" s="1045"/>
      <c r="BN159" s="174"/>
    </row>
    <row r="160" spans="1:66" s="133" customFormat="1" hidden="1" outlineLevel="1">
      <c r="B160" s="1045"/>
      <c r="C160" s="1046"/>
      <c r="D160" s="1045"/>
      <c r="E160" s="1045"/>
      <c r="BN160" s="174"/>
    </row>
    <row r="161" spans="1:81" s="133" customFormat="1" hidden="1" outlineLevel="1">
      <c r="B161" s="269"/>
      <c r="D161" s="269"/>
      <c r="E161" s="269"/>
      <c r="BN161" s="174"/>
    </row>
    <row r="162" spans="1:81" s="133" customFormat="1" ht="15" hidden="1" outlineLevel="1">
      <c r="B162" s="137" t="s">
        <v>136</v>
      </c>
      <c r="C162" s="241"/>
      <c r="D162" s="243"/>
      <c r="E162" s="243"/>
      <c r="BN162" s="174"/>
    </row>
    <row r="163" spans="1:81" s="270" customFormat="1" ht="15" collapsed="1" thickBot="1">
      <c r="BN163" s="271"/>
    </row>
    <row r="164" spans="1:81" s="114" customFormat="1" ht="83.25" customHeight="1">
      <c r="A164" s="1044" t="s">
        <v>2675</v>
      </c>
      <c r="B164" s="1044"/>
      <c r="C164" s="1044"/>
      <c r="D164" s="1044"/>
      <c r="BM164" s="170"/>
    </row>
    <row r="165" spans="1:81" s="133" customFormat="1">
      <c r="BN165" s="174"/>
    </row>
    <row r="166" spans="1:81" s="133" customFormat="1" ht="65.25" customHeight="1">
      <c r="A166" s="225"/>
      <c r="B166" s="1039" t="s">
        <v>528</v>
      </c>
      <c r="C166" s="1039"/>
      <c r="D166" s="1039"/>
      <c r="BN166" s="174"/>
    </row>
    <row r="167" spans="1:81" s="133" customFormat="1" ht="28.5">
      <c r="A167" s="133">
        <v>2.5</v>
      </c>
      <c r="B167" s="226" t="s">
        <v>285</v>
      </c>
      <c r="C167" s="272"/>
      <c r="BN167" s="174"/>
    </row>
    <row r="168" spans="1:81" s="133" customFormat="1">
      <c r="BN168" s="174"/>
    </row>
    <row r="169" spans="1:81" s="133" customFormat="1" ht="18">
      <c r="A169" s="273"/>
      <c r="B169" s="274" t="s">
        <v>742</v>
      </c>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273"/>
      <c r="AT169" s="273"/>
      <c r="AU169" s="273"/>
      <c r="AV169" s="273"/>
      <c r="AW169" s="273"/>
      <c r="AX169" s="273"/>
      <c r="AY169" s="273"/>
      <c r="AZ169" s="273"/>
      <c r="BA169" s="273"/>
      <c r="BB169" s="273"/>
      <c r="BC169" s="273"/>
      <c r="BD169" s="273"/>
      <c r="BE169" s="273"/>
      <c r="BF169" s="273"/>
      <c r="BG169" s="273"/>
      <c r="BH169" s="273"/>
      <c r="BI169" s="273"/>
      <c r="BJ169" s="273"/>
      <c r="BK169" s="273"/>
      <c r="BL169" s="273"/>
      <c r="BM169" s="273"/>
      <c r="BN169" s="273"/>
      <c r="BO169" s="273"/>
      <c r="BP169" s="273"/>
      <c r="BQ169" s="273"/>
      <c r="BR169" s="273"/>
      <c r="BS169" s="273"/>
      <c r="BT169" s="273"/>
      <c r="BU169" s="273"/>
      <c r="BV169" s="273"/>
      <c r="BW169" s="273"/>
      <c r="BX169" s="273"/>
      <c r="BY169" s="273"/>
      <c r="BZ169" s="273"/>
      <c r="CA169" s="273"/>
      <c r="CB169" s="273"/>
      <c r="CC169" s="273"/>
    </row>
    <row r="170" spans="1:81" s="133" customFormat="1">
      <c r="BN170" s="174"/>
    </row>
    <row r="171" spans="1:81" s="133" customFormat="1" ht="15">
      <c r="A171" s="275" t="s">
        <v>442</v>
      </c>
      <c r="B171" s="276" t="s">
        <v>176</v>
      </c>
      <c r="C171" s="2"/>
      <c r="D171" s="2"/>
      <c r="E171" s="275"/>
      <c r="F171" s="275"/>
      <c r="G171" s="275"/>
      <c r="H171" s="275"/>
      <c r="I171" s="277"/>
      <c r="J171" s="2"/>
      <c r="K171" s="2"/>
      <c r="L171" s="2"/>
      <c r="M171" s="2"/>
      <c r="N171" s="2"/>
      <c r="O171" s="2"/>
      <c r="P171" s="278"/>
      <c r="Q171" s="2"/>
      <c r="R171" s="2"/>
      <c r="S171" s="2"/>
      <c r="T171" s="2"/>
      <c r="U171" s="2"/>
      <c r="V171" s="2"/>
      <c r="W171" s="278"/>
      <c r="X171" s="2"/>
      <c r="Y171" s="2"/>
      <c r="Z171" s="2"/>
      <c r="AA171" s="2"/>
      <c r="AB171" s="2"/>
      <c r="AC171" s="2"/>
      <c r="AD171" s="278"/>
      <c r="AE171" s="2"/>
      <c r="AF171" s="2"/>
      <c r="AG171" s="2"/>
      <c r="AH171" s="2"/>
      <c r="AI171" s="2"/>
      <c r="AJ171" s="2"/>
      <c r="AK171" s="278"/>
      <c r="AL171" s="2"/>
      <c r="AM171" s="2"/>
      <c r="AN171" s="2"/>
      <c r="AO171" s="2"/>
      <c r="AP171" s="2"/>
      <c r="AQ171" s="2"/>
      <c r="AR171" s="278"/>
      <c r="AS171" s="2"/>
      <c r="AT171" s="2"/>
      <c r="AU171" s="2"/>
      <c r="AV171" s="2"/>
      <c r="AW171" s="2"/>
      <c r="AX171" s="2"/>
      <c r="AY171" s="278"/>
      <c r="AZ171" s="2"/>
      <c r="BA171" s="2"/>
      <c r="BB171" s="2"/>
      <c r="BC171" s="2"/>
      <c r="BD171" s="2"/>
      <c r="BE171" s="2"/>
      <c r="BF171" s="278"/>
      <c r="BG171" s="2"/>
      <c r="BH171" s="2"/>
      <c r="BI171" s="2"/>
      <c r="BJ171" s="2"/>
      <c r="BK171" s="2"/>
      <c r="BL171" s="2"/>
      <c r="BM171" s="278"/>
      <c r="BN171" s="2"/>
      <c r="BO171" s="2"/>
      <c r="BP171" s="2"/>
      <c r="BQ171" s="2"/>
      <c r="BR171" s="2"/>
      <c r="BS171" s="2"/>
      <c r="BT171" s="2"/>
      <c r="BU171" s="2"/>
      <c r="BV171" s="2"/>
      <c r="BW171" s="2"/>
      <c r="BX171" s="2"/>
      <c r="BY171" s="2"/>
      <c r="BZ171" s="2"/>
      <c r="CA171" s="2"/>
      <c r="CB171" s="2"/>
      <c r="CC171" s="2"/>
    </row>
    <row r="172" spans="1:81" s="133" customFormat="1">
      <c r="A172" s="275"/>
      <c r="B172" s="2"/>
      <c r="C172" s="2"/>
      <c r="D172" s="2"/>
      <c r="E172" s="275"/>
      <c r="F172" s="275"/>
      <c r="G172" s="275"/>
      <c r="H172" s="275"/>
      <c r="I172" s="277"/>
      <c r="J172" s="2"/>
      <c r="K172" s="2"/>
      <c r="L172" s="2"/>
      <c r="M172" s="2"/>
      <c r="N172" s="2"/>
      <c r="O172" s="2"/>
      <c r="P172" s="278"/>
      <c r="Q172" s="2"/>
      <c r="R172" s="2"/>
      <c r="S172" s="2"/>
      <c r="T172" s="2"/>
      <c r="U172" s="2"/>
      <c r="V172" s="2"/>
      <c r="W172" s="278"/>
      <c r="X172" s="2"/>
      <c r="Y172" s="2"/>
      <c r="Z172" s="2"/>
      <c r="AA172" s="2"/>
      <c r="AB172" s="2"/>
      <c r="AC172" s="2"/>
      <c r="AD172" s="278"/>
      <c r="AE172" s="2"/>
      <c r="AF172" s="2"/>
      <c r="AG172" s="2"/>
      <c r="AH172" s="2"/>
      <c r="AI172" s="2"/>
      <c r="AJ172" s="2"/>
      <c r="AK172" s="278"/>
      <c r="AL172" s="2"/>
      <c r="AM172" s="2"/>
      <c r="AN172" s="2"/>
      <c r="AO172" s="2"/>
      <c r="AP172" s="2"/>
      <c r="AQ172" s="2"/>
      <c r="AR172" s="278"/>
      <c r="AS172" s="2"/>
      <c r="AT172" s="2"/>
      <c r="AU172" s="2"/>
      <c r="AV172" s="2"/>
      <c r="AW172" s="2"/>
      <c r="AX172" s="2"/>
      <c r="AY172" s="278"/>
      <c r="AZ172" s="2"/>
      <c r="BA172" s="2"/>
      <c r="BB172" s="2"/>
      <c r="BC172" s="2"/>
      <c r="BD172" s="2"/>
      <c r="BE172" s="2"/>
      <c r="BF172" s="278"/>
      <c r="BG172" s="2"/>
      <c r="BH172" s="2"/>
      <c r="BI172" s="2"/>
      <c r="BJ172" s="2"/>
      <c r="BK172" s="2"/>
      <c r="BL172" s="2"/>
      <c r="BM172" s="278"/>
      <c r="BN172" s="2"/>
      <c r="BO172" s="2"/>
      <c r="BP172" s="2"/>
      <c r="BQ172" s="2"/>
      <c r="BR172" s="2"/>
      <c r="BS172" s="2"/>
      <c r="BT172" s="2"/>
      <c r="BU172" s="2"/>
      <c r="BV172" s="2"/>
      <c r="BW172" s="2"/>
      <c r="BX172" s="2"/>
      <c r="BY172" s="2"/>
      <c r="BZ172" s="2"/>
      <c r="CA172" s="2"/>
      <c r="CB172" s="2"/>
      <c r="CC172" s="2"/>
    </row>
    <row r="173" spans="1:81" s="133" customFormat="1" ht="28.5">
      <c r="A173" s="275"/>
      <c r="B173" s="279" t="s">
        <v>177</v>
      </c>
      <c r="C173" s="272"/>
      <c r="D173" s="280" t="s">
        <v>178</v>
      </c>
      <c r="E173" s="272"/>
      <c r="F173" s="275"/>
      <c r="G173" s="275"/>
      <c r="H173" s="275"/>
      <c r="I173" s="275"/>
      <c r="J173" s="5"/>
      <c r="K173" s="2"/>
      <c r="L173" s="281"/>
      <c r="M173" s="5"/>
      <c r="N173" s="2"/>
      <c r="O173" s="5"/>
      <c r="P173" s="2"/>
      <c r="Q173" s="5"/>
      <c r="R173" s="2"/>
      <c r="S173" s="281"/>
      <c r="T173" s="5"/>
      <c r="U173" s="2"/>
      <c r="V173" s="5"/>
      <c r="W173" s="2"/>
      <c r="X173" s="5"/>
      <c r="Y173" s="2"/>
      <c r="Z173" s="281"/>
      <c r="AA173" s="5"/>
      <c r="AB173" s="2"/>
      <c r="AC173" s="5"/>
      <c r="AD173" s="2"/>
      <c r="AE173" s="5"/>
      <c r="AF173" s="2"/>
      <c r="AG173" s="281"/>
      <c r="AH173" s="5"/>
      <c r="AI173" s="2"/>
      <c r="AJ173" s="5"/>
      <c r="AK173" s="2"/>
      <c r="AL173" s="5"/>
      <c r="AM173" s="2"/>
      <c r="AN173" s="281"/>
      <c r="AO173" s="5"/>
      <c r="AP173" s="5"/>
      <c r="AQ173" s="5"/>
      <c r="AR173" s="2"/>
      <c r="AS173" s="5"/>
      <c r="AT173" s="2"/>
      <c r="AU173" s="281"/>
      <c r="AV173" s="5"/>
      <c r="AW173" s="5"/>
      <c r="AX173" s="5"/>
      <c r="AY173" s="2"/>
      <c r="AZ173" s="5"/>
      <c r="BA173" s="2"/>
      <c r="BB173" s="281"/>
      <c r="BC173" s="5"/>
      <c r="BD173" s="5"/>
      <c r="BE173" s="5"/>
      <c r="BF173" s="2"/>
      <c r="BG173" s="5"/>
      <c r="BH173" s="2"/>
      <c r="BI173" s="281"/>
      <c r="BJ173" s="5"/>
      <c r="BK173" s="5"/>
      <c r="BL173" s="5"/>
      <c r="BM173" s="2"/>
      <c r="BN173" s="5"/>
      <c r="BO173" s="2"/>
      <c r="BP173" s="281"/>
      <c r="BQ173" s="5"/>
      <c r="BR173" s="5"/>
      <c r="BS173" s="5"/>
      <c r="BT173" s="2"/>
      <c r="BU173" s="2"/>
      <c r="BV173" s="2"/>
      <c r="BW173" s="2"/>
      <c r="BX173" s="2"/>
      <c r="BY173" s="2"/>
      <c r="BZ173" s="2"/>
      <c r="CA173" s="2"/>
      <c r="CB173" s="2"/>
      <c r="CC173" s="2"/>
    </row>
    <row r="174" spans="1:81" s="133" customFormat="1">
      <c r="A174" s="275"/>
      <c r="B174" s="277"/>
      <c r="C174" s="2"/>
      <c r="D174" s="2"/>
      <c r="E174" s="2"/>
      <c r="F174" s="275"/>
      <c r="G174" s="275"/>
      <c r="H174" s="275"/>
      <c r="I174" s="275"/>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81"/>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row>
    <row r="175" spans="1:81" s="133" customFormat="1">
      <c r="A175" s="275"/>
      <c r="B175" s="282" t="s">
        <v>179</v>
      </c>
      <c r="C175" s="283"/>
      <c r="D175" s="2"/>
      <c r="E175" s="2"/>
      <c r="F175" s="275"/>
      <c r="G175" s="275"/>
      <c r="H175" s="275"/>
      <c r="I175" s="275"/>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81"/>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row>
    <row r="176" spans="1:81" s="133" customFormat="1">
      <c r="A176" s="275"/>
      <c r="B176" s="277"/>
      <c r="C176" s="2"/>
      <c r="D176" s="2"/>
      <c r="E176" s="2"/>
      <c r="F176" s="275"/>
      <c r="G176" s="275"/>
      <c r="H176" s="275"/>
      <c r="I176" s="275"/>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81"/>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row>
    <row r="177" spans="1:156" s="133" customFormat="1" ht="15">
      <c r="A177" s="284" t="s">
        <v>443</v>
      </c>
      <c r="B177" s="276" t="s">
        <v>190</v>
      </c>
      <c r="C177" s="2"/>
      <c r="D177" s="2"/>
      <c r="E177" s="275"/>
      <c r="F177" s="275"/>
      <c r="G177" s="275"/>
      <c r="H177" s="28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75"/>
      <c r="BM177" s="275"/>
      <c r="BN177" s="275"/>
      <c r="BO177" s="275"/>
      <c r="BP177" s="275"/>
      <c r="BQ177" s="275"/>
      <c r="BR177" s="275"/>
      <c r="BS177" s="275"/>
      <c r="BT177" s="275"/>
      <c r="BU177" s="275"/>
      <c r="BV177" s="275"/>
      <c r="BW177" s="275"/>
      <c r="BX177" s="275"/>
      <c r="BY177" s="275"/>
      <c r="BZ177" s="275"/>
      <c r="CA177" s="275"/>
      <c r="CB177" s="275"/>
      <c r="CC177" s="275"/>
      <c r="CD177" s="275"/>
      <c r="CE177" s="275"/>
      <c r="CF177" s="275"/>
      <c r="CG177" s="275"/>
      <c r="CH177" s="275"/>
      <c r="CI177" s="275"/>
      <c r="CJ177" s="275"/>
      <c r="CK177" s="275"/>
      <c r="CL177" s="275"/>
    </row>
    <row r="178" spans="1:156" s="133" customFormat="1">
      <c r="A178" s="275"/>
      <c r="B178" s="286"/>
      <c r="C178" s="2"/>
      <c r="D178" s="2"/>
      <c r="E178" s="275"/>
      <c r="F178" s="275"/>
      <c r="G178" s="275"/>
      <c r="H178" s="28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75"/>
      <c r="BM178" s="275"/>
      <c r="BN178" s="275"/>
      <c r="BO178" s="275"/>
      <c r="BP178" s="275"/>
      <c r="BQ178" s="275"/>
      <c r="BR178" s="275"/>
      <c r="BS178" s="275"/>
      <c r="BT178" s="275"/>
      <c r="BU178" s="275"/>
      <c r="BV178" s="275"/>
      <c r="BW178" s="275"/>
      <c r="BX178" s="275"/>
      <c r="BY178" s="275"/>
      <c r="BZ178" s="275"/>
      <c r="CA178" s="275"/>
      <c r="CB178" s="275"/>
      <c r="CC178" s="275"/>
      <c r="CD178" s="275"/>
      <c r="CE178" s="275"/>
      <c r="CF178" s="275"/>
      <c r="CG178" s="275"/>
      <c r="CH178" s="275"/>
      <c r="CI178" s="275"/>
      <c r="CJ178" s="275"/>
      <c r="CK178" s="275"/>
      <c r="CL178" s="275"/>
    </row>
    <row r="179" spans="1:156" s="133" customFormat="1" ht="28.5">
      <c r="A179" s="275"/>
      <c r="B179" s="279" t="s">
        <v>191</v>
      </c>
      <c r="C179" s="272"/>
      <c r="D179" s="280" t="s">
        <v>178</v>
      </c>
      <c r="E179" s="272"/>
      <c r="F179" s="275"/>
      <c r="G179" s="275"/>
      <c r="H179" s="285"/>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75"/>
      <c r="BM179" s="275"/>
      <c r="BN179" s="275"/>
      <c r="BO179" s="275"/>
      <c r="BP179" s="275"/>
      <c r="BQ179" s="275"/>
      <c r="BR179" s="275"/>
      <c r="BS179" s="275"/>
      <c r="BT179" s="275"/>
      <c r="BU179" s="275"/>
      <c r="BV179" s="275"/>
      <c r="BW179" s="275"/>
      <c r="BX179" s="275"/>
      <c r="BY179" s="275"/>
      <c r="BZ179" s="275"/>
      <c r="CA179" s="275"/>
      <c r="CB179" s="275"/>
      <c r="CC179" s="275"/>
      <c r="CD179" s="275"/>
      <c r="CE179" s="275"/>
      <c r="CF179" s="275"/>
      <c r="CG179" s="275"/>
      <c r="CH179" s="275"/>
      <c r="CI179" s="275"/>
      <c r="CJ179" s="275"/>
      <c r="CK179" s="275"/>
      <c r="CL179" s="275"/>
    </row>
    <row r="180" spans="1:156" s="133" customFormat="1">
      <c r="A180" s="275"/>
      <c r="B180" s="277"/>
      <c r="C180" s="2"/>
      <c r="D180" s="2"/>
      <c r="E180" s="2"/>
      <c r="F180" s="275"/>
      <c r="G180" s="275"/>
      <c r="H180" s="285"/>
      <c r="I180" s="285"/>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75"/>
      <c r="BM180" s="275"/>
      <c r="BN180" s="275"/>
      <c r="BO180" s="275"/>
      <c r="BP180" s="275"/>
      <c r="BQ180" s="275"/>
      <c r="BR180" s="275"/>
      <c r="BS180" s="275"/>
      <c r="BT180" s="275"/>
      <c r="BU180" s="275"/>
      <c r="BV180" s="275"/>
      <c r="BW180" s="275"/>
      <c r="BX180" s="275"/>
      <c r="BY180" s="275"/>
      <c r="BZ180" s="275"/>
      <c r="CA180" s="275"/>
      <c r="CB180" s="275"/>
      <c r="CC180" s="275"/>
      <c r="CD180" s="275"/>
      <c r="CE180" s="275"/>
      <c r="CF180" s="275"/>
      <c r="CG180" s="275"/>
      <c r="CH180" s="275"/>
      <c r="CI180" s="275"/>
      <c r="CJ180" s="275"/>
      <c r="CK180" s="275"/>
      <c r="CL180" s="275"/>
    </row>
    <row r="181" spans="1:156" s="133" customFormat="1">
      <c r="A181" s="275"/>
      <c r="B181" s="287" t="s">
        <v>179</v>
      </c>
      <c r="C181" s="283"/>
      <c r="D181" s="2"/>
      <c r="E181" s="2"/>
      <c r="F181" s="275"/>
      <c r="G181" s="275"/>
      <c r="H181" s="285"/>
      <c r="I181" s="285"/>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75"/>
      <c r="BM181" s="275"/>
      <c r="BN181" s="275"/>
      <c r="BO181" s="275"/>
      <c r="BP181" s="275"/>
      <c r="BQ181" s="275"/>
      <c r="BR181" s="275"/>
      <c r="BS181" s="275"/>
      <c r="BT181" s="275"/>
      <c r="BU181" s="275"/>
      <c r="BV181" s="275"/>
      <c r="BW181" s="275"/>
      <c r="BX181" s="275"/>
      <c r="BY181" s="275"/>
      <c r="BZ181" s="275"/>
      <c r="CA181" s="275"/>
      <c r="CB181" s="275"/>
      <c r="CC181" s="275"/>
      <c r="CD181" s="275"/>
      <c r="CE181" s="275"/>
      <c r="CF181" s="275"/>
      <c r="CG181" s="275"/>
      <c r="CH181" s="275"/>
      <c r="CI181" s="275"/>
      <c r="CJ181" s="275"/>
      <c r="CK181" s="275"/>
      <c r="CL181" s="275"/>
    </row>
    <row r="182" spans="1:156" s="133" customFormat="1">
      <c r="A182" s="2"/>
      <c r="B182" s="275"/>
      <c r="C182" s="275"/>
      <c r="D182" s="275"/>
      <c r="E182" s="275"/>
      <c r="F182" s="2"/>
      <c r="G182" s="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row>
    <row r="183" spans="1:156" s="133" customFormat="1" ht="28.5">
      <c r="A183" s="275" t="s">
        <v>444</v>
      </c>
      <c r="B183" s="288" t="s">
        <v>180</v>
      </c>
      <c r="C183" s="289" t="s">
        <v>181</v>
      </c>
      <c r="D183" s="2" t="s">
        <v>182</v>
      </c>
      <c r="E183" s="5" t="s">
        <v>183</v>
      </c>
      <c r="F183" s="290" t="s">
        <v>438</v>
      </c>
      <c r="G183" s="275"/>
      <c r="H183" s="275"/>
      <c r="I183" s="275"/>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81"/>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row>
    <row r="184" spans="1:156" s="133" customFormat="1" ht="28.5">
      <c r="A184" s="275"/>
      <c r="B184" s="4" t="s">
        <v>184</v>
      </c>
      <c r="C184" s="291" t="str">
        <f>IF(F195=0,"תא זה יתעדכן עם מילוי תקופת הדיווח",DATE(D195,E195,F195))</f>
        <v>תא זה יתעדכן עם מילוי תקופת הדיווח</v>
      </c>
      <c r="D184" s="291" t="str">
        <f>IF(F196=0,"תא זה יתעדכן עם מילוי תקופת הדיווח",DATE(D196,E196,F196))</f>
        <v>תא זה יתעדכן עם מילוי תקופת הדיווח</v>
      </c>
      <c r="E184" s="292" t="str">
        <f>IF(D233&gt;0,D233,"תא זה יתעדכן עם מילוי נתוני תקופת הדיווח")</f>
        <v>תא זה יתעדכן עם מילוי נתוני תקופת הדיווח</v>
      </c>
      <c r="F184" s="293" t="str">
        <f>IF(D238&gt;0,D238,"תא זה יתעדכן עם מילוי נתוני תקופת הדיווח")</f>
        <v>תא זה יתעדכן עם מילוי נתוני תקופת הדיווח</v>
      </c>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84"/>
      <c r="AJ184" s="275"/>
      <c r="AK184" s="275"/>
      <c r="AL184" s="275"/>
      <c r="AM184" s="275"/>
      <c r="AN184" s="275"/>
      <c r="AO184" s="275"/>
      <c r="AP184" s="275"/>
      <c r="AQ184" s="275"/>
      <c r="AR184" s="275"/>
      <c r="AS184" s="275"/>
      <c r="AT184" s="275"/>
      <c r="AU184" s="275"/>
      <c r="AV184" s="275"/>
      <c r="AW184" s="275"/>
      <c r="AX184" s="275"/>
      <c r="AY184" s="275"/>
      <c r="AZ184" s="275"/>
      <c r="BA184" s="275"/>
      <c r="BB184" s="275"/>
      <c r="BC184" s="275"/>
      <c r="BD184" s="275"/>
      <c r="BE184" s="275"/>
      <c r="BF184" s="275"/>
      <c r="BG184" s="275"/>
      <c r="BH184" s="275"/>
      <c r="BI184" s="275"/>
      <c r="BJ184" s="275"/>
      <c r="BK184" s="275"/>
      <c r="BL184" s="275"/>
      <c r="BM184" s="275"/>
      <c r="BN184" s="275"/>
      <c r="BO184" s="275"/>
      <c r="BP184" s="275"/>
      <c r="BQ184" s="275"/>
      <c r="BR184" s="275"/>
      <c r="BS184" s="275"/>
      <c r="BT184" s="275"/>
      <c r="BU184" s="275"/>
      <c r="BV184" s="275"/>
      <c r="BW184" s="275"/>
      <c r="BX184" s="275"/>
      <c r="BY184" s="275"/>
      <c r="BZ184" s="275"/>
      <c r="CA184" s="275"/>
      <c r="CB184" s="275"/>
      <c r="CC184" s="275"/>
    </row>
    <row r="185" spans="1:156" s="133" customFormat="1" ht="28.5">
      <c r="A185" s="275"/>
      <c r="B185" s="4" t="s">
        <v>185</v>
      </c>
      <c r="C185" s="291" t="str">
        <f>IF(F248=0,"תא זה יתעדכן עם מילוי תקופת הדיווח",DATE(D248,E248,F248))</f>
        <v>תא זה יתעדכן עם מילוי תקופת הדיווח</v>
      </c>
      <c r="D185" s="291" t="str">
        <f>IF(F249=0,"תא זה יתעדכן עם מילוי תקופת הדיווח",DATE(D249,E249,F249))</f>
        <v>תא זה יתעדכן עם מילוי תקופת הדיווח</v>
      </c>
      <c r="E185" s="292" t="str">
        <f>IF(D290&gt;0,D290,"תא זה יתעדכן עם מילוי נתוני תקופת הדיווח")</f>
        <v>תא זה יתעדכן עם מילוי נתוני תקופת הדיווח</v>
      </c>
      <c r="F185" s="294" t="str">
        <f>IF(D295&gt;0,D295,"תא זה יתעדכן עם מילוי נתוני תקופת הדיווח")</f>
        <v>תא זה יתעדכן עם מילוי נתוני תקופת הדיווח</v>
      </c>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c r="AF185" s="275"/>
      <c r="AG185" s="275"/>
      <c r="AH185" s="275"/>
      <c r="AI185" s="284"/>
      <c r="AJ185" s="275"/>
      <c r="AK185" s="275"/>
      <c r="AL185" s="275"/>
      <c r="AM185" s="275"/>
      <c r="AN185" s="275"/>
      <c r="AO185" s="275"/>
      <c r="AP185" s="275"/>
      <c r="AQ185" s="275"/>
      <c r="AR185" s="275"/>
      <c r="AS185" s="275"/>
      <c r="AT185" s="275"/>
      <c r="AU185" s="275"/>
      <c r="AV185" s="275"/>
      <c r="AW185" s="275"/>
      <c r="AX185" s="275"/>
      <c r="AY185" s="275"/>
      <c r="AZ185" s="275"/>
      <c r="BA185" s="275"/>
      <c r="BB185" s="275"/>
      <c r="BC185" s="275"/>
      <c r="BD185" s="275"/>
      <c r="BE185" s="275"/>
      <c r="BF185" s="275"/>
      <c r="BG185" s="275"/>
      <c r="BH185" s="275"/>
      <c r="BI185" s="275"/>
      <c r="BJ185" s="275"/>
      <c r="BK185" s="275"/>
      <c r="BL185" s="275"/>
      <c r="BM185" s="275"/>
      <c r="BN185" s="275"/>
      <c r="BO185" s="275"/>
      <c r="BP185" s="275"/>
      <c r="BQ185" s="275"/>
      <c r="BR185" s="275"/>
      <c r="BS185" s="275"/>
      <c r="BT185" s="275"/>
      <c r="BU185" s="275"/>
      <c r="BV185" s="275"/>
      <c r="BW185" s="275"/>
      <c r="BX185" s="275"/>
      <c r="BY185" s="275"/>
      <c r="BZ185" s="275"/>
      <c r="CA185" s="275"/>
      <c r="CB185" s="275"/>
      <c r="CC185" s="275"/>
    </row>
    <row r="186" spans="1:156" s="133" customFormat="1" ht="33" customHeight="1">
      <c r="A186" s="275"/>
      <c r="B186" s="4" t="s">
        <v>186</v>
      </c>
      <c r="C186" s="291" t="str">
        <f>IF(F305=0,"תא זה יתעדכן עם מילוי תקופת הדיווח",DATE(D305,E305,F305))</f>
        <v>תא זה יתעדכן עם מילוי תקופת הדיווח</v>
      </c>
      <c r="D186" s="291" t="str">
        <f>IF(F306=0,"תא זה יתעדכן עם מילוי תקופת הדיווח",DATE(D306,E306,F306))</f>
        <v>תא זה יתעדכן עם מילוי תקופת הדיווח</v>
      </c>
      <c r="E186" s="292" t="str">
        <f>IF(D349&gt;0,D349,"תא זה יתעדכן עם מילוי נתוני תקופת הדיווח")</f>
        <v>תא זה יתעדכן עם מילוי נתוני תקופת הדיווח</v>
      </c>
      <c r="F186" s="294" t="str">
        <f>IF(D354&gt;0,D354,"תא זה יתעדכן עם מילוי נתוני תקופת הדיווח")</f>
        <v>תא זה יתעדכן עם מילוי נתוני תקופת הדיווח</v>
      </c>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84"/>
      <c r="AJ186" s="275"/>
      <c r="AK186" s="275"/>
      <c r="AL186" s="275"/>
      <c r="AM186" s="275"/>
      <c r="AN186" s="275"/>
      <c r="AO186" s="275"/>
      <c r="AP186" s="275"/>
      <c r="AQ186" s="275"/>
      <c r="AR186" s="275"/>
      <c r="AS186" s="275"/>
      <c r="AT186" s="275"/>
      <c r="AU186" s="275"/>
      <c r="AV186" s="275"/>
      <c r="AW186" s="275"/>
      <c r="AX186" s="275"/>
      <c r="AY186" s="275"/>
      <c r="AZ186" s="275"/>
      <c r="BA186" s="275"/>
      <c r="BB186" s="275"/>
      <c r="BC186" s="275"/>
      <c r="BD186" s="275"/>
      <c r="BE186" s="275"/>
      <c r="BF186" s="275"/>
      <c r="BG186" s="275"/>
      <c r="BH186" s="275"/>
      <c r="BI186" s="275"/>
      <c r="BJ186" s="275"/>
      <c r="BK186" s="275"/>
      <c r="BL186" s="275"/>
      <c r="BM186" s="275"/>
      <c r="BN186" s="275"/>
      <c r="BO186" s="275"/>
      <c r="BP186" s="275"/>
      <c r="BQ186" s="275"/>
      <c r="BR186" s="275"/>
      <c r="BS186" s="275"/>
      <c r="BT186" s="275"/>
      <c r="BU186" s="275"/>
      <c r="BV186" s="275"/>
      <c r="BW186" s="275"/>
      <c r="BX186" s="275"/>
      <c r="BY186" s="275"/>
      <c r="BZ186" s="275"/>
      <c r="CA186" s="275"/>
      <c r="CB186" s="275"/>
      <c r="CC186" s="275"/>
    </row>
    <row r="187" spans="1:156" s="133" customFormat="1">
      <c r="A187" s="275"/>
      <c r="B187" s="295"/>
      <c r="C187" s="289"/>
      <c r="D187" s="289" t="s">
        <v>187</v>
      </c>
      <c r="E187" s="296">
        <f>SUM(E184:E186)</f>
        <v>0</v>
      </c>
      <c r="F187" s="297">
        <f>SUM(F184:F186)</f>
        <v>0</v>
      </c>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c r="AF187" s="275"/>
      <c r="AG187" s="275"/>
      <c r="AH187" s="275"/>
      <c r="AI187" s="284"/>
      <c r="AJ187" s="275"/>
      <c r="AK187" s="275"/>
      <c r="AL187" s="275"/>
      <c r="AM187" s="275"/>
      <c r="AN187" s="275"/>
      <c r="AO187" s="275"/>
      <c r="AP187" s="275"/>
      <c r="AQ187" s="275"/>
      <c r="AR187" s="275"/>
      <c r="AS187" s="275"/>
      <c r="AT187" s="275"/>
      <c r="AU187" s="275"/>
      <c r="AV187" s="275"/>
      <c r="AW187" s="275"/>
      <c r="AX187" s="275"/>
      <c r="AY187" s="275"/>
      <c r="AZ187" s="275"/>
      <c r="BA187" s="275"/>
      <c r="BB187" s="275"/>
      <c r="BC187" s="275"/>
      <c r="BD187" s="275"/>
      <c r="BE187" s="275"/>
      <c r="BF187" s="275"/>
      <c r="BG187" s="275"/>
      <c r="BH187" s="275"/>
      <c r="BI187" s="275"/>
      <c r="BJ187" s="275"/>
      <c r="BK187" s="275"/>
      <c r="BL187" s="275"/>
      <c r="BM187" s="275"/>
      <c r="BN187" s="275"/>
      <c r="BO187" s="275"/>
      <c r="BP187" s="275"/>
      <c r="BQ187" s="275"/>
      <c r="BR187" s="275"/>
      <c r="BS187" s="275"/>
      <c r="BT187" s="275"/>
      <c r="BU187" s="275"/>
      <c r="BV187" s="275"/>
      <c r="BW187" s="275"/>
      <c r="BX187" s="275"/>
      <c r="BY187" s="275"/>
      <c r="BZ187" s="275"/>
      <c r="CA187" s="275"/>
      <c r="CB187" s="275"/>
      <c r="CC187" s="275"/>
      <c r="CD187" s="275"/>
      <c r="CE187" s="275"/>
      <c r="CF187" s="275"/>
      <c r="CG187" s="275"/>
      <c r="CH187" s="275"/>
      <c r="CI187" s="275"/>
      <c r="CJ187" s="275"/>
      <c r="CK187" s="275"/>
      <c r="CL187" s="275"/>
      <c r="CM187" s="275"/>
      <c r="CN187" s="275"/>
      <c r="CO187" s="275"/>
      <c r="CP187" s="275"/>
      <c r="CQ187" s="275"/>
      <c r="CR187" s="275"/>
      <c r="CS187" s="275"/>
      <c r="CT187" s="275"/>
      <c r="CU187" s="275"/>
      <c r="CV187" s="275"/>
      <c r="CW187" s="275"/>
      <c r="CX187" s="275"/>
      <c r="CY187" s="275"/>
      <c r="CZ187" s="275"/>
      <c r="DA187" s="275"/>
      <c r="DB187" s="275"/>
      <c r="DC187" s="275"/>
      <c r="DD187" s="275"/>
      <c r="DE187" s="275"/>
      <c r="DF187" s="275"/>
      <c r="DG187" s="275"/>
      <c r="DH187" s="275"/>
      <c r="DI187" s="275"/>
      <c r="DJ187" s="275"/>
      <c r="DK187" s="275"/>
      <c r="DL187" s="275"/>
      <c r="DM187" s="275"/>
      <c r="DN187" s="275"/>
      <c r="DO187" s="275"/>
      <c r="DP187" s="275"/>
      <c r="DQ187" s="275"/>
      <c r="DR187" s="275"/>
      <c r="DS187" s="275"/>
      <c r="DT187" s="275"/>
      <c r="DU187" s="275"/>
      <c r="DV187" s="275"/>
      <c r="DW187" s="275"/>
      <c r="DX187" s="275"/>
      <c r="DY187" s="275"/>
      <c r="DZ187" s="275"/>
      <c r="EA187" s="275"/>
      <c r="EB187" s="275"/>
      <c r="EC187" s="275"/>
      <c r="ED187" s="275"/>
      <c r="EE187" s="275"/>
      <c r="EF187" s="275"/>
      <c r="EG187" s="275"/>
      <c r="EH187" s="275"/>
      <c r="EI187" s="275"/>
      <c r="EJ187" s="275"/>
      <c r="EK187" s="275"/>
      <c r="EL187" s="275"/>
      <c r="EM187" s="275"/>
      <c r="EN187" s="275"/>
      <c r="EO187" s="275"/>
      <c r="EP187" s="275"/>
      <c r="EQ187" s="275"/>
      <c r="ER187" s="275"/>
      <c r="ES187" s="275"/>
      <c r="ET187" s="275"/>
      <c r="EU187" s="275"/>
      <c r="EV187" s="275"/>
      <c r="EW187" s="275"/>
      <c r="EX187" s="275"/>
      <c r="EY187" s="275"/>
      <c r="EZ187" s="275"/>
    </row>
    <row r="188" spans="1:156" s="133" customFormat="1">
      <c r="A188" s="2"/>
      <c r="B188" s="2"/>
      <c r="C188" s="2"/>
      <c r="D188" s="5"/>
      <c r="E188" s="2"/>
      <c r="F188" s="2"/>
      <c r="G188" s="2"/>
      <c r="H188" s="5"/>
      <c r="I188" s="2"/>
      <c r="J188" s="2"/>
      <c r="K188" s="5"/>
      <c r="L188" s="2"/>
      <c r="M188" s="2"/>
      <c r="N188" s="2"/>
      <c r="O188" s="5"/>
      <c r="P188" s="2"/>
      <c r="Q188" s="2"/>
      <c r="R188" s="5"/>
      <c r="S188" s="2"/>
      <c r="T188" s="2"/>
      <c r="U188" s="2"/>
      <c r="V188" s="5"/>
      <c r="W188" s="2"/>
      <c r="X188" s="2"/>
      <c r="Y188" s="5"/>
      <c r="Z188" s="2"/>
      <c r="AA188" s="2"/>
      <c r="AB188" s="2"/>
      <c r="AC188" s="5"/>
      <c r="AD188" s="2"/>
      <c r="AE188" s="2"/>
      <c r="AF188" s="5"/>
      <c r="AG188" s="2"/>
      <c r="AH188" s="2"/>
      <c r="AI188" s="2"/>
      <c r="AJ188" s="5"/>
      <c r="AK188" s="2"/>
      <c r="AL188" s="2"/>
      <c r="AM188" s="5"/>
      <c r="AN188" s="2"/>
      <c r="AO188" s="2"/>
      <c r="AP188" s="2"/>
      <c r="AQ188" s="5"/>
      <c r="AR188" s="2"/>
      <c r="AS188" s="2"/>
      <c r="AT188" s="5"/>
      <c r="AU188" s="2"/>
      <c r="AV188" s="2"/>
      <c r="AW188" s="2"/>
      <c r="AX188" s="5"/>
      <c r="AY188" s="2"/>
      <c r="AZ188" s="2"/>
      <c r="BA188" s="5"/>
      <c r="BB188" s="2"/>
      <c r="BC188" s="2"/>
      <c r="BD188" s="2"/>
      <c r="BE188" s="5"/>
      <c r="BF188" s="2"/>
      <c r="BG188" s="2"/>
      <c r="BH188" s="5"/>
      <c r="BI188" s="2"/>
      <c r="BJ188" s="2"/>
      <c r="BK188" s="2"/>
      <c r="BL188" s="5"/>
      <c r="BM188" s="2"/>
      <c r="BN188" s="2"/>
      <c r="BO188" s="5"/>
      <c r="BP188" s="2"/>
      <c r="BQ188" s="2"/>
      <c r="BR188" s="2"/>
      <c r="BS188" s="5"/>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row>
    <row r="189" spans="1:156" s="133" customFormat="1" ht="15">
      <c r="A189" s="2"/>
      <c r="B189" s="2"/>
      <c r="C189" s="3"/>
      <c r="D189" s="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81"/>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row>
    <row r="190" spans="1:156" s="133" customFormat="1" ht="18">
      <c r="A190" s="298"/>
      <c r="B190" s="299" t="s">
        <v>743</v>
      </c>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8"/>
      <c r="AY190" s="298"/>
      <c r="AZ190" s="298"/>
      <c r="BA190" s="298"/>
      <c r="BB190" s="298"/>
      <c r="BC190" s="298"/>
      <c r="BD190" s="298"/>
      <c r="BE190" s="298"/>
      <c r="BF190" s="298"/>
      <c r="BG190" s="298"/>
      <c r="BH190" s="298"/>
      <c r="BI190" s="298"/>
      <c r="BJ190" s="298"/>
      <c r="BK190" s="298"/>
      <c r="BL190" s="298"/>
      <c r="BM190" s="298"/>
      <c r="BN190" s="298"/>
      <c r="BO190" s="298"/>
      <c r="BP190" s="298"/>
      <c r="BQ190" s="298"/>
      <c r="BR190" s="298"/>
      <c r="BS190" s="298"/>
      <c r="BT190" s="298"/>
      <c r="BU190" s="298"/>
      <c r="BV190" s="298"/>
      <c r="BW190" s="298"/>
      <c r="BX190" s="298"/>
      <c r="BY190" s="298"/>
      <c r="BZ190" s="298"/>
      <c r="CA190" s="298"/>
      <c r="CB190" s="298"/>
      <c r="CC190" s="298"/>
      <c r="CD190" s="298"/>
      <c r="CE190" s="298"/>
      <c r="CF190" s="298"/>
      <c r="CG190" s="298"/>
      <c r="CH190" s="298"/>
      <c r="CI190" s="298"/>
      <c r="CJ190" s="298"/>
      <c r="CK190" s="298"/>
      <c r="CL190" s="298"/>
    </row>
    <row r="191" spans="1:156" s="133" customFormat="1">
      <c r="A191" s="275"/>
      <c r="B191" s="275"/>
      <c r="C191" s="275"/>
      <c r="D191" s="275"/>
      <c r="E191" s="275"/>
      <c r="F191" s="275"/>
      <c r="G191" s="275"/>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5"/>
      <c r="AY191" s="275"/>
      <c r="AZ191" s="275"/>
      <c r="BA191" s="275"/>
      <c r="BB191" s="275"/>
      <c r="BC191" s="275"/>
      <c r="BD191" s="275"/>
      <c r="BE191" s="275"/>
      <c r="BF191" s="275"/>
      <c r="BG191" s="275"/>
      <c r="BH191" s="275"/>
      <c r="BI191" s="275"/>
      <c r="BJ191" s="275"/>
      <c r="BK191" s="275"/>
      <c r="BL191" s="275"/>
      <c r="BM191" s="275"/>
      <c r="BN191" s="275"/>
      <c r="BO191" s="275"/>
      <c r="BP191" s="275"/>
      <c r="BQ191" s="275"/>
      <c r="BR191" s="275"/>
      <c r="BS191" s="275"/>
      <c r="BT191" s="275"/>
      <c r="BU191" s="275"/>
      <c r="BV191" s="275"/>
      <c r="BW191" s="275"/>
      <c r="BX191" s="275"/>
      <c r="BY191" s="275"/>
      <c r="BZ191" s="275"/>
      <c r="CA191" s="275"/>
      <c r="CB191" s="275"/>
      <c r="CC191" s="275"/>
      <c r="CD191" s="275"/>
      <c r="CE191" s="275"/>
      <c r="CF191" s="275"/>
      <c r="CG191" s="275"/>
      <c r="CH191" s="275"/>
      <c r="CI191" s="275"/>
      <c r="CJ191" s="275"/>
      <c r="CK191" s="275"/>
      <c r="CL191" s="275"/>
    </row>
    <row r="192" spans="1:156" s="306" customFormat="1" ht="27.75">
      <c r="A192" s="300">
        <v>2.6</v>
      </c>
      <c r="B192" s="301" t="s">
        <v>192</v>
      </c>
      <c r="C192" s="302"/>
      <c r="D192" s="303"/>
      <c r="E192" s="304"/>
      <c r="F192" s="302"/>
      <c r="G192" s="302"/>
      <c r="H192" s="302"/>
      <c r="I192" s="305"/>
      <c r="J192" s="305"/>
      <c r="K192" s="305"/>
      <c r="L192" s="305"/>
      <c r="M192" s="305"/>
      <c r="N192" s="305"/>
      <c r="O192" s="305"/>
      <c r="P192" s="305"/>
      <c r="Q192" s="305"/>
      <c r="R192" s="305"/>
      <c r="S192" s="305"/>
      <c r="T192" s="305"/>
      <c r="U192" s="305"/>
      <c r="V192" s="305"/>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c r="AZ192" s="305"/>
      <c r="BA192" s="305"/>
      <c r="BB192" s="305"/>
      <c r="BC192" s="305"/>
      <c r="BD192" s="305"/>
      <c r="BE192" s="305"/>
      <c r="BF192" s="305"/>
      <c r="BG192" s="305"/>
      <c r="BH192" s="305"/>
      <c r="BI192" s="305"/>
      <c r="BJ192" s="305"/>
      <c r="BK192" s="305"/>
      <c r="BL192" s="305"/>
      <c r="BM192" s="305"/>
      <c r="BN192" s="305"/>
      <c r="BO192" s="305"/>
      <c r="BP192" s="305"/>
      <c r="BQ192" s="305"/>
      <c r="BR192" s="305"/>
      <c r="BS192" s="305"/>
      <c r="BT192" s="305"/>
      <c r="BU192" s="305"/>
      <c r="BV192" s="305"/>
      <c r="BW192" s="305"/>
      <c r="BX192" s="305"/>
      <c r="BY192" s="305"/>
      <c r="BZ192" s="302"/>
      <c r="CA192" s="302"/>
      <c r="CB192" s="302"/>
      <c r="CC192" s="302"/>
      <c r="CD192" s="302"/>
      <c r="CE192" s="302"/>
      <c r="CF192" s="302"/>
      <c r="CG192" s="302"/>
      <c r="CH192" s="302"/>
      <c r="CI192" s="302"/>
      <c r="CJ192" s="302"/>
      <c r="CK192" s="302"/>
      <c r="CL192" s="302"/>
    </row>
    <row r="193" spans="1:90" s="312" customFormat="1" ht="23.25">
      <c r="A193" s="307"/>
      <c r="B193" s="308"/>
      <c r="C193" s="307"/>
      <c r="D193" s="309"/>
      <c r="E193" s="310"/>
      <c r="F193" s="307"/>
      <c r="G193" s="307"/>
      <c r="H193" s="307"/>
      <c r="I193" s="311"/>
      <c r="J193" s="311"/>
      <c r="K193" s="311"/>
      <c r="L193" s="311"/>
      <c r="M193" s="311"/>
      <c r="N193" s="311"/>
      <c r="O193" s="311"/>
      <c r="P193" s="311"/>
      <c r="Q193" s="311"/>
      <c r="R193" s="311"/>
      <c r="S193" s="311"/>
      <c r="T193" s="311"/>
      <c r="U193" s="311"/>
      <c r="V193" s="311"/>
      <c r="W193" s="311"/>
      <c r="X193" s="311"/>
      <c r="Y193" s="311"/>
      <c r="Z193" s="311"/>
      <c r="AA193" s="311"/>
      <c r="AB193" s="311"/>
      <c r="AC193" s="311"/>
      <c r="AD193" s="311"/>
      <c r="AE193" s="311"/>
      <c r="AF193" s="311"/>
      <c r="AG193" s="311"/>
      <c r="AH193" s="311"/>
      <c r="AI193" s="311"/>
      <c r="AJ193" s="311"/>
      <c r="AK193" s="311"/>
      <c r="AL193" s="311"/>
      <c r="AM193" s="311"/>
      <c r="AN193" s="311"/>
      <c r="AO193" s="311"/>
      <c r="AP193" s="311"/>
      <c r="AQ193" s="311"/>
      <c r="AR193" s="311"/>
      <c r="AS193" s="311"/>
      <c r="AT193" s="311"/>
      <c r="AU193" s="311"/>
      <c r="AV193" s="311"/>
      <c r="AW193" s="311"/>
      <c r="AX193" s="311"/>
      <c r="AY193" s="311"/>
      <c r="AZ193" s="311"/>
      <c r="BA193" s="311"/>
      <c r="BB193" s="311"/>
      <c r="BC193" s="311"/>
      <c r="BD193" s="311"/>
      <c r="BE193" s="311"/>
      <c r="BF193" s="311"/>
      <c r="BG193" s="311"/>
      <c r="BH193" s="311"/>
      <c r="BI193" s="311"/>
      <c r="BJ193" s="311"/>
      <c r="BK193" s="311"/>
      <c r="BL193" s="311"/>
      <c r="BM193" s="311"/>
      <c r="BN193" s="311"/>
      <c r="BO193" s="311"/>
      <c r="BP193" s="311"/>
      <c r="BQ193" s="311"/>
      <c r="BR193" s="311"/>
      <c r="BS193" s="311"/>
      <c r="BT193" s="311"/>
      <c r="BU193" s="311"/>
      <c r="BV193" s="311"/>
      <c r="BW193" s="311"/>
      <c r="BX193" s="311"/>
      <c r="BY193" s="311"/>
      <c r="BZ193" s="307"/>
      <c r="CA193" s="307"/>
      <c r="CB193" s="307"/>
      <c r="CC193" s="307"/>
      <c r="CD193" s="307"/>
      <c r="CE193" s="307"/>
      <c r="CF193" s="307"/>
      <c r="CG193" s="307"/>
      <c r="CH193" s="307"/>
      <c r="CI193" s="307"/>
      <c r="CJ193" s="307"/>
      <c r="CK193" s="307"/>
      <c r="CL193" s="307"/>
    </row>
    <row r="194" spans="1:90" s="133" customFormat="1" ht="15">
      <c r="A194" s="275"/>
      <c r="B194" s="313" t="s">
        <v>193</v>
      </c>
      <c r="C194" s="280"/>
      <c r="D194" s="314" t="s">
        <v>53</v>
      </c>
      <c r="E194" s="314" t="s">
        <v>54</v>
      </c>
      <c r="F194" s="5" t="s">
        <v>175</v>
      </c>
      <c r="G194" s="5"/>
      <c r="H194" s="275"/>
      <c r="I194" s="315"/>
      <c r="J194" s="315"/>
      <c r="K194" s="315"/>
      <c r="L194" s="315"/>
      <c r="M194" s="315"/>
      <c r="N194" s="315"/>
      <c r="O194" s="315"/>
      <c r="P194" s="315"/>
      <c r="Q194" s="315"/>
      <c r="R194" s="315"/>
      <c r="S194" s="315"/>
      <c r="T194" s="315"/>
      <c r="U194" s="315"/>
      <c r="V194" s="315"/>
      <c r="W194" s="315"/>
      <c r="X194" s="315"/>
      <c r="Y194" s="315"/>
      <c r="Z194" s="315"/>
      <c r="AA194" s="315"/>
      <c r="AB194" s="315"/>
      <c r="AC194" s="315"/>
      <c r="AD194" s="315"/>
      <c r="AE194" s="315"/>
      <c r="AF194" s="315"/>
      <c r="AG194" s="315"/>
      <c r="AH194" s="315"/>
      <c r="AI194" s="315"/>
      <c r="AJ194" s="315"/>
      <c r="AK194" s="315"/>
      <c r="AL194" s="315"/>
      <c r="AM194" s="315"/>
      <c r="AN194" s="315"/>
      <c r="AO194" s="315"/>
      <c r="AP194" s="315"/>
      <c r="AQ194" s="315"/>
      <c r="AR194" s="315"/>
      <c r="AS194" s="315"/>
      <c r="AT194" s="315"/>
      <c r="AU194" s="315"/>
      <c r="AV194" s="315"/>
      <c r="AW194" s="315"/>
      <c r="AX194" s="315"/>
      <c r="AY194" s="315"/>
      <c r="AZ194" s="315"/>
      <c r="BA194" s="315"/>
      <c r="BB194" s="315"/>
      <c r="BC194" s="315"/>
      <c r="BD194" s="315"/>
      <c r="BE194" s="315"/>
      <c r="BF194" s="315"/>
      <c r="BG194" s="315"/>
      <c r="BH194" s="315"/>
      <c r="BI194" s="315"/>
      <c r="BJ194" s="315"/>
      <c r="BK194" s="315"/>
      <c r="BL194" s="315"/>
      <c r="BM194" s="315"/>
      <c r="BN194" s="315"/>
      <c r="BO194" s="315"/>
      <c r="BP194" s="315"/>
      <c r="BQ194" s="315"/>
      <c r="BR194" s="315"/>
      <c r="BS194" s="315"/>
      <c r="BT194" s="315"/>
      <c r="BU194" s="315"/>
      <c r="BV194" s="315"/>
      <c r="BW194" s="315"/>
      <c r="BX194" s="315"/>
      <c r="BY194" s="315"/>
      <c r="BZ194" s="275"/>
      <c r="CA194" s="275"/>
      <c r="CB194" s="275"/>
      <c r="CC194" s="275"/>
      <c r="CD194" s="275"/>
      <c r="CE194" s="275"/>
      <c r="CF194" s="275"/>
      <c r="CG194" s="275"/>
      <c r="CH194" s="275"/>
      <c r="CI194" s="275"/>
      <c r="CJ194" s="275"/>
      <c r="CK194" s="275"/>
      <c r="CL194" s="275"/>
    </row>
    <row r="195" spans="1:90" s="133" customFormat="1" ht="28.5">
      <c r="A195" s="275"/>
      <c r="B195" s="316" t="s">
        <v>194</v>
      </c>
      <c r="C195" s="279" t="s">
        <v>181</v>
      </c>
      <c r="D195" s="283"/>
      <c r="E195" s="283"/>
      <c r="F195" s="283"/>
      <c r="G195" s="5"/>
      <c r="H195" s="275"/>
      <c r="I195" s="315"/>
      <c r="J195" s="315"/>
      <c r="K195" s="315"/>
      <c r="L195" s="315"/>
      <c r="M195" s="315"/>
      <c r="N195" s="315"/>
      <c r="O195" s="315"/>
      <c r="P195" s="315"/>
      <c r="Q195" s="315"/>
      <c r="R195" s="315"/>
      <c r="S195" s="315"/>
      <c r="T195" s="315"/>
      <c r="U195" s="315"/>
      <c r="V195" s="315"/>
      <c r="W195" s="315"/>
      <c r="X195" s="315"/>
      <c r="Y195" s="315"/>
      <c r="Z195" s="315"/>
      <c r="AA195" s="315"/>
      <c r="AB195" s="315"/>
      <c r="AC195" s="315"/>
      <c r="AD195" s="315"/>
      <c r="AE195" s="315"/>
      <c r="AF195" s="315"/>
      <c r="AG195" s="315"/>
      <c r="AH195" s="315"/>
      <c r="AI195" s="315"/>
      <c r="AJ195" s="315"/>
      <c r="AK195" s="315"/>
      <c r="AL195" s="315"/>
      <c r="AM195" s="315"/>
      <c r="AN195" s="315"/>
      <c r="AO195" s="315"/>
      <c r="AP195" s="315"/>
      <c r="AQ195" s="315"/>
      <c r="AR195" s="315"/>
      <c r="AS195" s="315"/>
      <c r="AT195" s="315"/>
      <c r="AU195" s="315"/>
      <c r="AV195" s="315"/>
      <c r="AW195" s="315"/>
      <c r="AX195" s="315"/>
      <c r="AY195" s="315"/>
      <c r="AZ195" s="315"/>
      <c r="BA195" s="315"/>
      <c r="BB195" s="315"/>
      <c r="BC195" s="315"/>
      <c r="BD195" s="315"/>
      <c r="BE195" s="315"/>
      <c r="BF195" s="315"/>
      <c r="BG195" s="315"/>
      <c r="BH195" s="315"/>
      <c r="BI195" s="315"/>
      <c r="BJ195" s="315"/>
      <c r="BK195" s="315"/>
      <c r="BL195" s="315"/>
      <c r="BM195" s="315"/>
      <c r="BN195" s="315"/>
      <c r="BO195" s="315"/>
      <c r="BP195" s="315"/>
      <c r="BQ195" s="315"/>
      <c r="BR195" s="315"/>
      <c r="BS195" s="315"/>
      <c r="BT195" s="315"/>
      <c r="BU195" s="315"/>
      <c r="BV195" s="315"/>
      <c r="BW195" s="315"/>
      <c r="BX195" s="315"/>
      <c r="BY195" s="315"/>
      <c r="BZ195" s="275"/>
      <c r="CA195" s="275"/>
      <c r="CB195" s="275"/>
      <c r="CC195" s="275"/>
      <c r="CD195" s="275"/>
      <c r="CE195" s="275"/>
      <c r="CF195" s="275"/>
      <c r="CG195" s="275"/>
      <c r="CH195" s="275"/>
      <c r="CI195" s="275"/>
      <c r="CJ195" s="275"/>
      <c r="CK195" s="275"/>
      <c r="CL195" s="275"/>
    </row>
    <row r="196" spans="1:90" s="133" customFormat="1">
      <c r="A196" s="275"/>
      <c r="B196" s="289"/>
      <c r="C196" s="317" t="s">
        <v>182</v>
      </c>
      <c r="D196" s="283"/>
      <c r="E196" s="283"/>
      <c r="F196" s="283"/>
      <c r="G196" s="5"/>
      <c r="H196" s="275"/>
      <c r="I196" s="315"/>
      <c r="J196" s="315"/>
      <c r="K196" s="315"/>
      <c r="L196" s="315"/>
      <c r="M196" s="315"/>
      <c r="N196" s="315"/>
      <c r="O196" s="315"/>
      <c r="P196" s="315"/>
      <c r="Q196" s="315"/>
      <c r="R196" s="315"/>
      <c r="S196" s="315"/>
      <c r="T196" s="315"/>
      <c r="U196" s="315"/>
      <c r="V196" s="315"/>
      <c r="W196" s="315"/>
      <c r="X196" s="315"/>
      <c r="Y196" s="315"/>
      <c r="Z196" s="315"/>
      <c r="AA196" s="315"/>
      <c r="AB196" s="315"/>
      <c r="AC196" s="315"/>
      <c r="AD196" s="315"/>
      <c r="AE196" s="315"/>
      <c r="AF196" s="315"/>
      <c r="AG196" s="315"/>
      <c r="AH196" s="315"/>
      <c r="AI196" s="315"/>
      <c r="AJ196" s="315"/>
      <c r="AK196" s="315"/>
      <c r="AL196" s="315"/>
      <c r="AM196" s="315"/>
      <c r="AN196" s="315"/>
      <c r="AO196" s="315"/>
      <c r="AP196" s="315"/>
      <c r="AQ196" s="315"/>
      <c r="AR196" s="315"/>
      <c r="AS196" s="315"/>
      <c r="AT196" s="315"/>
      <c r="AU196" s="315"/>
      <c r="AV196" s="315"/>
      <c r="AW196" s="315"/>
      <c r="AX196" s="315"/>
      <c r="AY196" s="315"/>
      <c r="AZ196" s="315"/>
      <c r="BA196" s="315"/>
      <c r="BB196" s="315"/>
      <c r="BC196" s="315"/>
      <c r="BD196" s="315"/>
      <c r="BE196" s="315"/>
      <c r="BF196" s="315"/>
      <c r="BG196" s="315"/>
      <c r="BH196" s="315"/>
      <c r="BI196" s="315"/>
      <c r="BJ196" s="315"/>
      <c r="BK196" s="315"/>
      <c r="BL196" s="315"/>
      <c r="BM196" s="315"/>
      <c r="BN196" s="315"/>
      <c r="BO196" s="315"/>
      <c r="BP196" s="315"/>
      <c r="BQ196" s="315"/>
      <c r="BR196" s="315"/>
      <c r="BS196" s="315"/>
      <c r="BT196" s="315"/>
      <c r="BU196" s="315"/>
      <c r="BV196" s="315"/>
      <c r="BW196" s="315"/>
      <c r="BX196" s="315"/>
      <c r="BY196" s="315"/>
      <c r="BZ196" s="275"/>
      <c r="CA196" s="275"/>
      <c r="CB196" s="275"/>
      <c r="CC196" s="275"/>
      <c r="CD196" s="275"/>
      <c r="CE196" s="275"/>
      <c r="CF196" s="275"/>
      <c r="CG196" s="275"/>
      <c r="CH196" s="275"/>
      <c r="CI196" s="275"/>
      <c r="CJ196" s="275"/>
      <c r="CK196" s="275"/>
      <c r="CL196" s="275"/>
    </row>
    <row r="197" spans="1:90" s="133" customFormat="1" ht="15">
      <c r="A197" s="275"/>
      <c r="B197" s="318" t="s">
        <v>195</v>
      </c>
      <c r="C197" s="319"/>
      <c r="D197" s="320" t="s">
        <v>196</v>
      </c>
      <c r="E197" s="320" t="s">
        <v>197</v>
      </c>
      <c r="F197" s="320" t="s">
        <v>198</v>
      </c>
      <c r="G197" s="321" t="s">
        <v>199</v>
      </c>
      <c r="H197" s="275"/>
      <c r="I197" s="315"/>
      <c r="J197" s="315"/>
      <c r="K197" s="315"/>
      <c r="L197" s="315"/>
      <c r="M197" s="315"/>
      <c r="N197" s="315"/>
      <c r="O197" s="315"/>
      <c r="P197" s="315"/>
      <c r="Q197" s="315"/>
      <c r="R197" s="315"/>
      <c r="S197" s="315"/>
      <c r="T197" s="315"/>
      <c r="U197" s="315"/>
      <c r="V197" s="315"/>
      <c r="W197" s="315"/>
      <c r="X197" s="315"/>
      <c r="Y197" s="315"/>
      <c r="Z197" s="315"/>
      <c r="AA197" s="315"/>
      <c r="AB197" s="315"/>
      <c r="AC197" s="315"/>
      <c r="AD197" s="315"/>
      <c r="AE197" s="315"/>
      <c r="AF197" s="315"/>
      <c r="AG197" s="315"/>
      <c r="AH197" s="315"/>
      <c r="AI197" s="315"/>
      <c r="AJ197" s="315"/>
      <c r="AK197" s="315"/>
      <c r="AL197" s="315"/>
      <c r="AM197" s="315"/>
      <c r="AN197" s="315"/>
      <c r="AO197" s="315"/>
      <c r="AP197" s="315"/>
      <c r="AQ197" s="315"/>
      <c r="AR197" s="315"/>
      <c r="AS197" s="315"/>
      <c r="AT197" s="315"/>
      <c r="AU197" s="315"/>
      <c r="AV197" s="315"/>
      <c r="AW197" s="315"/>
      <c r="AX197" s="315"/>
      <c r="AY197" s="315"/>
      <c r="AZ197" s="315"/>
      <c r="BA197" s="315"/>
      <c r="BB197" s="315"/>
      <c r="BC197" s="315"/>
      <c r="BD197" s="315"/>
      <c r="BE197" s="315"/>
      <c r="BF197" s="315"/>
      <c r="BG197" s="315"/>
      <c r="BH197" s="315"/>
      <c r="BI197" s="315"/>
      <c r="BJ197" s="315"/>
      <c r="BK197" s="315"/>
      <c r="BL197" s="315"/>
      <c r="BM197" s="315"/>
      <c r="BN197" s="315"/>
      <c r="BO197" s="315"/>
      <c r="BP197" s="315"/>
      <c r="BQ197" s="315"/>
      <c r="BR197" s="315"/>
      <c r="BS197" s="315"/>
      <c r="BT197" s="315"/>
      <c r="BU197" s="315"/>
      <c r="BV197" s="315"/>
      <c r="BW197" s="315"/>
      <c r="BX197" s="315"/>
      <c r="BY197" s="315"/>
      <c r="BZ197" s="275"/>
      <c r="CA197" s="275"/>
      <c r="CB197" s="275"/>
      <c r="CC197" s="275"/>
      <c r="CD197" s="275"/>
      <c r="CE197" s="275"/>
      <c r="CF197" s="275"/>
      <c r="CG197" s="275"/>
      <c r="CH197" s="275"/>
      <c r="CI197" s="275"/>
      <c r="CJ197" s="275"/>
      <c r="CK197" s="275"/>
      <c r="CL197" s="275"/>
    </row>
    <row r="198" spans="1:90" s="133" customFormat="1" ht="42.75">
      <c r="A198" s="275"/>
      <c r="B198" s="5"/>
      <c r="C198" s="322" t="s">
        <v>200</v>
      </c>
      <c r="D198" s="283"/>
      <c r="E198" s="283"/>
      <c r="F198" s="283"/>
      <c r="G198" s="283"/>
      <c r="H198" s="275"/>
      <c r="I198" s="315"/>
      <c r="J198" s="315"/>
      <c r="K198" s="315"/>
      <c r="L198" s="315"/>
      <c r="M198" s="315"/>
      <c r="N198" s="315"/>
      <c r="O198" s="315"/>
      <c r="P198" s="315"/>
      <c r="Q198" s="315"/>
      <c r="R198" s="315"/>
      <c r="S198" s="315"/>
      <c r="T198" s="315"/>
      <c r="U198" s="315"/>
      <c r="V198" s="315"/>
      <c r="W198" s="315"/>
      <c r="X198" s="315"/>
      <c r="Y198" s="315"/>
      <c r="Z198" s="315"/>
      <c r="AA198" s="315"/>
      <c r="AB198" s="315"/>
      <c r="AC198" s="315"/>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5"/>
      <c r="AY198" s="315"/>
      <c r="AZ198" s="315"/>
      <c r="BA198" s="315"/>
      <c r="BB198" s="315"/>
      <c r="BC198" s="315"/>
      <c r="BD198" s="315"/>
      <c r="BE198" s="315"/>
      <c r="BF198" s="315"/>
      <c r="BG198" s="315"/>
      <c r="BH198" s="315"/>
      <c r="BI198" s="315"/>
      <c r="BJ198" s="315"/>
      <c r="BK198" s="315"/>
      <c r="BL198" s="315"/>
      <c r="BM198" s="315"/>
      <c r="BN198" s="315"/>
      <c r="BO198" s="315"/>
      <c r="BP198" s="315"/>
      <c r="BQ198" s="315"/>
      <c r="BR198" s="315"/>
      <c r="BS198" s="315"/>
      <c r="BT198" s="315"/>
      <c r="BU198" s="315"/>
      <c r="BV198" s="315"/>
      <c r="BW198" s="315"/>
      <c r="BX198" s="315"/>
      <c r="BY198" s="315"/>
      <c r="BZ198" s="275"/>
      <c r="CA198" s="275"/>
      <c r="CB198" s="275"/>
      <c r="CC198" s="275"/>
      <c r="CD198" s="275"/>
      <c r="CE198" s="275"/>
      <c r="CF198" s="275"/>
      <c r="CG198" s="275"/>
      <c r="CH198" s="275"/>
      <c r="CI198" s="275"/>
      <c r="CJ198" s="275"/>
      <c r="CK198" s="275"/>
      <c r="CL198" s="275"/>
    </row>
    <row r="199" spans="1:90" s="133" customFormat="1">
      <c r="A199" s="275"/>
      <c r="B199" s="4"/>
      <c r="C199" s="323"/>
      <c r="D199" s="283"/>
      <c r="E199" s="283"/>
      <c r="F199" s="283"/>
      <c r="G199" s="283"/>
      <c r="H199" s="275"/>
      <c r="I199" s="315"/>
      <c r="J199" s="315"/>
      <c r="K199" s="315"/>
      <c r="L199" s="315"/>
      <c r="M199" s="315"/>
      <c r="N199" s="315"/>
      <c r="O199" s="315"/>
      <c r="P199" s="315"/>
      <c r="Q199" s="315"/>
      <c r="R199" s="315"/>
      <c r="S199" s="315"/>
      <c r="T199" s="315"/>
      <c r="U199" s="315"/>
      <c r="V199" s="315"/>
      <c r="W199" s="315"/>
      <c r="X199" s="315"/>
      <c r="Y199" s="315"/>
      <c r="Z199" s="315"/>
      <c r="AA199" s="315"/>
      <c r="AB199" s="315"/>
      <c r="AC199" s="315"/>
      <c r="AD199" s="315"/>
      <c r="AE199" s="315"/>
      <c r="AF199" s="315"/>
      <c r="AG199" s="315"/>
      <c r="AH199" s="315"/>
      <c r="AI199" s="315"/>
      <c r="AJ199" s="315"/>
      <c r="AK199" s="315"/>
      <c r="AL199" s="315"/>
      <c r="AM199" s="315"/>
      <c r="AN199" s="315"/>
      <c r="AO199" s="315"/>
      <c r="AP199" s="315"/>
      <c r="AQ199" s="315"/>
      <c r="AR199" s="315"/>
      <c r="AS199" s="315"/>
      <c r="AT199" s="315"/>
      <c r="AU199" s="315"/>
      <c r="AV199" s="315"/>
      <c r="AW199" s="315"/>
      <c r="AX199" s="315"/>
      <c r="AY199" s="315"/>
      <c r="AZ199" s="315"/>
      <c r="BA199" s="315"/>
      <c r="BB199" s="315"/>
      <c r="BC199" s="315"/>
      <c r="BD199" s="315"/>
      <c r="BE199" s="315"/>
      <c r="BF199" s="315"/>
      <c r="BG199" s="315"/>
      <c r="BH199" s="315"/>
      <c r="BI199" s="315"/>
      <c r="BJ199" s="315"/>
      <c r="BK199" s="315"/>
      <c r="BL199" s="315"/>
      <c r="BM199" s="315"/>
      <c r="BN199" s="315"/>
      <c r="BO199" s="315"/>
      <c r="BP199" s="315"/>
      <c r="BQ199" s="315"/>
      <c r="BR199" s="315"/>
      <c r="BS199" s="315"/>
      <c r="BT199" s="315"/>
      <c r="BU199" s="315"/>
      <c r="BV199" s="315"/>
      <c r="BW199" s="315"/>
      <c r="BX199" s="315"/>
      <c r="BY199" s="315"/>
      <c r="BZ199" s="275"/>
      <c r="CA199" s="275"/>
      <c r="CB199" s="275"/>
      <c r="CC199" s="275"/>
      <c r="CD199" s="275"/>
      <c r="CE199" s="275"/>
      <c r="CF199" s="275"/>
      <c r="CG199" s="275"/>
      <c r="CH199" s="275"/>
      <c r="CI199" s="275"/>
      <c r="CJ199" s="275"/>
      <c r="CK199" s="275"/>
      <c r="CL199" s="275"/>
    </row>
    <row r="200" spans="1:90" s="133" customFormat="1">
      <c r="A200" s="275"/>
      <c r="B200" s="289"/>
      <c r="C200" s="2"/>
      <c r="D200" s="2"/>
      <c r="E200" s="5"/>
      <c r="F200" s="5"/>
      <c r="G200" s="5"/>
      <c r="H200" s="275"/>
      <c r="I200" s="315"/>
      <c r="J200" s="315"/>
      <c r="K200" s="315"/>
      <c r="L200" s="315"/>
      <c r="M200" s="315"/>
      <c r="N200" s="315"/>
      <c r="O200" s="315"/>
      <c r="P200" s="315"/>
      <c r="Q200" s="315"/>
      <c r="R200" s="315"/>
      <c r="S200" s="315"/>
      <c r="T200" s="315"/>
      <c r="U200" s="315"/>
      <c r="V200" s="315"/>
      <c r="W200" s="315"/>
      <c r="X200" s="315"/>
      <c r="Y200" s="315"/>
      <c r="Z200" s="315"/>
      <c r="AA200" s="315"/>
      <c r="AB200" s="315"/>
      <c r="AC200" s="315"/>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5"/>
      <c r="AY200" s="315"/>
      <c r="AZ200" s="315"/>
      <c r="BA200" s="315"/>
      <c r="BB200" s="315"/>
      <c r="BC200" s="315"/>
      <c r="BD200" s="315"/>
      <c r="BE200" s="315"/>
      <c r="BF200" s="315"/>
      <c r="BG200" s="315"/>
      <c r="BH200" s="315"/>
      <c r="BI200" s="315"/>
      <c r="BJ200" s="315"/>
      <c r="BK200" s="315"/>
      <c r="BL200" s="315"/>
      <c r="BM200" s="315"/>
      <c r="BN200" s="315"/>
      <c r="BO200" s="315"/>
      <c r="BP200" s="315"/>
      <c r="BQ200" s="315"/>
      <c r="BR200" s="315"/>
      <c r="BS200" s="315"/>
      <c r="BT200" s="315"/>
      <c r="BU200" s="315"/>
      <c r="BV200" s="315"/>
      <c r="BW200" s="315"/>
      <c r="BX200" s="315"/>
      <c r="BY200" s="315"/>
    </row>
    <row r="201" spans="1:90" s="133" customFormat="1" ht="15">
      <c r="A201" s="275"/>
      <c r="B201" s="313" t="s">
        <v>201</v>
      </c>
      <c r="C201" s="2"/>
      <c r="D201" s="2"/>
      <c r="E201" s="5"/>
      <c r="F201" s="5"/>
      <c r="G201" s="5"/>
      <c r="H201" s="275"/>
      <c r="I201" s="315"/>
      <c r="J201" s="315"/>
      <c r="K201" s="315"/>
      <c r="L201" s="315"/>
      <c r="M201" s="315"/>
      <c r="N201" s="315"/>
      <c r="O201" s="315"/>
      <c r="P201" s="315"/>
      <c r="Q201" s="315"/>
      <c r="R201" s="315"/>
      <c r="S201" s="315"/>
      <c r="T201" s="315"/>
      <c r="U201" s="315"/>
      <c r="V201" s="315"/>
      <c r="W201" s="315"/>
      <c r="X201" s="315"/>
      <c r="Y201" s="315"/>
      <c r="Z201" s="315"/>
      <c r="AA201" s="315"/>
      <c r="AB201" s="315"/>
      <c r="AC201" s="315"/>
      <c r="AD201" s="315"/>
      <c r="AE201" s="315"/>
      <c r="AF201" s="315"/>
      <c r="AG201" s="315"/>
      <c r="AH201" s="315"/>
      <c r="AI201" s="315"/>
      <c r="AJ201" s="315"/>
      <c r="AK201" s="315"/>
      <c r="AL201" s="315"/>
      <c r="AM201" s="315"/>
      <c r="AN201" s="315"/>
      <c r="AO201" s="315"/>
      <c r="AP201" s="315"/>
      <c r="AQ201" s="315"/>
      <c r="AR201" s="315"/>
      <c r="AS201" s="315"/>
      <c r="AT201" s="315"/>
      <c r="AU201" s="315"/>
      <c r="AV201" s="315"/>
      <c r="AW201" s="315"/>
      <c r="AX201" s="315"/>
      <c r="AY201" s="315"/>
      <c r="AZ201" s="315"/>
      <c r="BA201" s="315"/>
      <c r="BB201" s="315"/>
      <c r="BC201" s="315"/>
      <c r="BD201" s="315"/>
      <c r="BE201" s="315"/>
      <c r="BF201" s="315"/>
      <c r="BG201" s="315"/>
      <c r="BH201" s="315"/>
      <c r="BI201" s="315"/>
      <c r="BJ201" s="315"/>
      <c r="BK201" s="315"/>
      <c r="BL201" s="315"/>
      <c r="BM201" s="315"/>
      <c r="BN201" s="315"/>
      <c r="BO201" s="315"/>
      <c r="BP201" s="315"/>
      <c r="BQ201" s="315"/>
      <c r="BR201" s="315"/>
      <c r="BS201" s="315"/>
      <c r="BT201" s="315"/>
      <c r="BU201" s="315"/>
      <c r="BV201" s="315"/>
      <c r="BW201" s="315"/>
      <c r="BX201" s="315"/>
      <c r="BY201" s="315"/>
    </row>
    <row r="202" spans="1:90" s="133" customFormat="1" ht="28.5">
      <c r="A202" s="275"/>
      <c r="B202" s="289"/>
      <c r="C202" s="276" t="s">
        <v>90</v>
      </c>
      <c r="D202" s="280" t="s">
        <v>89</v>
      </c>
      <c r="E202" s="324" t="str">
        <f>IF(C28="","תא זה יעודכן אוטומטית עם מילוי סעיף 2.1",(IF(C28="אחר (פרט בהערות)",E28,C28)))</f>
        <v>תא זה יעודכן אוטומטית עם מילוי סעיף 2.1</v>
      </c>
      <c r="F202" s="4"/>
      <c r="G202" s="275"/>
      <c r="H202" s="275"/>
      <c r="I202" s="315"/>
      <c r="J202" s="315"/>
      <c r="K202" s="315"/>
      <c r="L202" s="315"/>
      <c r="M202" s="315"/>
      <c r="N202" s="315"/>
      <c r="O202" s="315"/>
      <c r="P202" s="315"/>
      <c r="Q202" s="315"/>
      <c r="R202" s="315"/>
      <c r="S202" s="315"/>
      <c r="T202" s="315"/>
      <c r="U202" s="315"/>
      <c r="V202" s="315"/>
      <c r="W202" s="315"/>
      <c r="X202" s="315"/>
      <c r="Y202" s="315"/>
      <c r="Z202" s="315"/>
      <c r="AA202" s="315"/>
      <c r="AB202" s="315"/>
      <c r="AC202" s="315"/>
      <c r="AD202" s="315"/>
      <c r="AE202" s="315"/>
      <c r="AF202" s="315"/>
      <c r="AG202" s="315"/>
      <c r="AH202" s="315"/>
      <c r="AI202" s="315"/>
      <c r="AJ202" s="315"/>
      <c r="AK202" s="315"/>
      <c r="AL202" s="315"/>
      <c r="AM202" s="315"/>
      <c r="AN202" s="315"/>
      <c r="AO202" s="315"/>
      <c r="AP202" s="315"/>
      <c r="AQ202" s="315"/>
      <c r="AR202" s="315"/>
      <c r="AS202" s="315"/>
      <c r="AT202" s="315"/>
      <c r="AU202" s="315"/>
      <c r="AV202" s="315"/>
      <c r="AW202" s="315"/>
      <c r="AX202" s="315"/>
      <c r="AY202" s="315"/>
      <c r="AZ202" s="315"/>
      <c r="BA202" s="315"/>
      <c r="BB202" s="315"/>
      <c r="BC202" s="315"/>
      <c r="BD202" s="315"/>
      <c r="BE202" s="315"/>
      <c r="BF202" s="315"/>
      <c r="BG202" s="315"/>
      <c r="BH202" s="315"/>
      <c r="BI202" s="315"/>
      <c r="BJ202" s="315"/>
      <c r="BK202" s="315"/>
      <c r="BL202" s="315"/>
      <c r="BM202" s="315"/>
      <c r="BN202" s="315"/>
      <c r="BO202" s="315"/>
      <c r="BP202" s="315"/>
      <c r="BQ202" s="315"/>
      <c r="BR202" s="315"/>
      <c r="BS202" s="315"/>
      <c r="BT202" s="315"/>
      <c r="BU202" s="315"/>
      <c r="BV202" s="315"/>
      <c r="BW202" s="315"/>
      <c r="BX202" s="315"/>
      <c r="BY202" s="315"/>
    </row>
    <row r="203" spans="1:90" s="133" customFormat="1">
      <c r="A203" s="275"/>
      <c r="B203" s="325"/>
      <c r="C203" s="290"/>
      <c r="D203" s="326" t="s">
        <v>202</v>
      </c>
      <c r="E203" s="327"/>
      <c r="F203" s="290"/>
      <c r="G203" s="290"/>
      <c r="H203" s="275"/>
      <c r="I203" s="315"/>
      <c r="J203" s="315"/>
      <c r="K203" s="315"/>
      <c r="L203" s="315"/>
      <c r="M203" s="315"/>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5"/>
      <c r="AN203" s="315"/>
      <c r="AO203" s="315"/>
      <c r="AP203" s="315"/>
      <c r="AQ203" s="315"/>
      <c r="AR203" s="315"/>
      <c r="AS203" s="315"/>
      <c r="AT203" s="315"/>
      <c r="AU203" s="315"/>
      <c r="AV203" s="315"/>
      <c r="AW203" s="315"/>
      <c r="AX203" s="315"/>
      <c r="AY203" s="315"/>
      <c r="AZ203" s="315"/>
      <c r="BA203" s="315"/>
      <c r="BB203" s="315"/>
      <c r="BC203" s="315"/>
      <c r="BD203" s="315"/>
      <c r="BE203" s="315"/>
      <c r="BF203" s="315"/>
      <c r="BG203" s="315"/>
      <c r="BH203" s="315"/>
      <c r="BI203" s="315"/>
      <c r="BJ203" s="315"/>
      <c r="BK203" s="315"/>
      <c r="BL203" s="315"/>
      <c r="BM203" s="315"/>
      <c r="BN203" s="315"/>
      <c r="BO203" s="315"/>
      <c r="BP203" s="315"/>
      <c r="BQ203" s="315"/>
      <c r="BR203" s="315"/>
      <c r="BS203" s="315"/>
      <c r="BT203" s="315"/>
      <c r="BU203" s="315"/>
      <c r="BV203" s="315"/>
      <c r="BW203" s="315"/>
      <c r="BX203" s="315"/>
      <c r="BY203" s="315"/>
    </row>
    <row r="204" spans="1:90" s="133" customFormat="1">
      <c r="A204" s="275"/>
      <c r="B204" s="325"/>
      <c r="C204" s="275"/>
      <c r="D204" s="328" t="s">
        <v>113</v>
      </c>
      <c r="E204" s="329"/>
      <c r="F204" s="275"/>
      <c r="G204" s="275"/>
      <c r="H204" s="275"/>
      <c r="I204" s="315"/>
      <c r="J204" s="315"/>
      <c r="K204" s="315"/>
      <c r="L204" s="315"/>
      <c r="M204" s="315"/>
      <c r="N204" s="315"/>
      <c r="O204" s="315"/>
      <c r="P204" s="315"/>
      <c r="Q204" s="315"/>
      <c r="R204" s="315"/>
      <c r="S204" s="315"/>
      <c r="T204" s="315"/>
      <c r="U204" s="315"/>
      <c r="V204" s="315"/>
      <c r="W204" s="315"/>
      <c r="X204" s="315"/>
      <c r="Y204" s="315"/>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5"/>
      <c r="BP204" s="315"/>
      <c r="BQ204" s="315"/>
      <c r="BR204" s="315"/>
      <c r="BS204" s="315"/>
      <c r="BT204" s="315"/>
      <c r="BU204" s="315"/>
      <c r="BV204" s="315"/>
      <c r="BW204" s="315"/>
      <c r="BX204" s="315"/>
      <c r="BY204" s="315"/>
    </row>
    <row r="205" spans="1:90" s="133" customFormat="1">
      <c r="A205" s="275"/>
      <c r="B205" s="289"/>
      <c r="C205" s="5"/>
      <c r="D205" s="289"/>
      <c r="E205" s="2"/>
      <c r="F205" s="2"/>
      <c r="G205" s="2"/>
      <c r="H205" s="275"/>
      <c r="I205" s="315"/>
      <c r="J205" s="315"/>
      <c r="K205" s="315"/>
      <c r="L205" s="315"/>
      <c r="M205" s="315"/>
      <c r="N205" s="315"/>
      <c r="O205" s="315"/>
      <c r="P205" s="315"/>
      <c r="Q205" s="315"/>
      <c r="R205" s="315"/>
      <c r="S205" s="315"/>
      <c r="T205" s="315"/>
      <c r="U205" s="315"/>
      <c r="V205" s="315"/>
      <c r="W205" s="315"/>
      <c r="X205" s="315"/>
      <c r="Y205" s="315"/>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15"/>
      <c r="BP205" s="315"/>
      <c r="BQ205" s="315"/>
      <c r="BR205" s="315"/>
      <c r="BS205" s="315"/>
      <c r="BT205" s="315"/>
      <c r="BU205" s="315"/>
      <c r="BV205" s="315"/>
      <c r="BW205" s="315"/>
      <c r="BX205" s="315"/>
      <c r="BY205" s="315"/>
    </row>
    <row r="206" spans="1:90" s="135" customFormat="1" ht="63.75" customHeight="1">
      <c r="B206" s="198"/>
      <c r="C206" s="203" t="s">
        <v>2676</v>
      </c>
      <c r="D206" s="199" t="s">
        <v>89</v>
      </c>
      <c r="E206" s="199" t="s">
        <v>494</v>
      </c>
      <c r="F206" s="201" t="s">
        <v>2665</v>
      </c>
      <c r="G206" s="1005" t="s">
        <v>2757</v>
      </c>
      <c r="AW206" s="139"/>
    </row>
    <row r="207" spans="1:90" s="135" customFormat="1" ht="30" customHeight="1">
      <c r="B207" s="1034" t="s">
        <v>489</v>
      </c>
      <c r="C207" s="1031"/>
      <c r="D207" s="1037" t="str">
        <f>IF(C207='10. קבועים'!$A$38,'10. קבועים'!$B$38,IF(C207='10. קבועים'!$A$39,'10. קבועים'!$B$39,IF(C207='10. קבועים'!$A$40,'10. קבועים'!$B$40,IF(C207='10. קבועים'!$A$41,'10. קבועים'!$B$41,IF(C207='10. קבועים'!$A$42,'10. קבועים'!$B$42," תא זה יתעדכן אוטומטית עם מילוי מקור האנרגיה")))))</f>
        <v xml:space="preserve"> תא זה יתעדכן אוטומטית עם מילוי מקור האנרגיה</v>
      </c>
      <c r="E207" s="205"/>
      <c r="F207" s="231"/>
      <c r="G207" s="231"/>
      <c r="AW207" s="139"/>
    </row>
    <row r="208" spans="1:90" s="135" customFormat="1">
      <c r="B208" s="1029"/>
      <c r="C208" s="1031"/>
      <c r="D208" s="1038"/>
      <c r="E208" s="205"/>
      <c r="F208" s="231"/>
      <c r="G208" s="231"/>
      <c r="AW208" s="139"/>
    </row>
    <row r="209" spans="2:49" s="135" customFormat="1">
      <c r="B209" s="1029"/>
      <c r="C209" s="1031"/>
      <c r="D209" s="1038"/>
      <c r="E209" s="205"/>
      <c r="F209" s="231"/>
      <c r="G209" s="231"/>
      <c r="AW209" s="139"/>
    </row>
    <row r="210" spans="2:49" s="135" customFormat="1">
      <c r="B210" s="1029"/>
      <c r="C210" s="1031"/>
      <c r="D210" s="1038"/>
      <c r="E210" s="205"/>
      <c r="F210" s="231"/>
      <c r="G210" s="231"/>
      <c r="AW210" s="139"/>
    </row>
    <row r="211" spans="2:49" s="135" customFormat="1">
      <c r="B211" s="1029"/>
      <c r="C211" s="1031"/>
      <c r="D211" s="1038"/>
      <c r="E211" s="205"/>
      <c r="F211" s="231"/>
      <c r="G211" s="231"/>
      <c r="AW211" s="139"/>
    </row>
    <row r="212" spans="2:49" s="135" customFormat="1" ht="15" thickBot="1">
      <c r="B212" s="1029"/>
      <c r="C212" s="1031"/>
      <c r="D212" s="1038"/>
      <c r="E212" s="210"/>
      <c r="F212" s="330"/>
      <c r="G212" s="330"/>
      <c r="AW212" s="139"/>
    </row>
    <row r="213" spans="2:49" s="135" customFormat="1" ht="15" thickBot="1">
      <c r="B213" s="214" t="s">
        <v>519</v>
      </c>
      <c r="C213" s="215"/>
      <c r="D213" s="215"/>
      <c r="E213" s="215"/>
      <c r="F213" s="331">
        <f>SUM(F207:F212)</f>
        <v>0</v>
      </c>
      <c r="G213" s="332"/>
      <c r="AW213" s="139"/>
    </row>
    <row r="214" spans="2:49" s="135" customFormat="1" ht="30" customHeight="1">
      <c r="B214" s="1029" t="s">
        <v>491</v>
      </c>
      <c r="C214" s="1031"/>
      <c r="D214" s="1038" t="str">
        <f>IF(C214='10. קבועים'!$A$38,'10. קבועים'!$B$38,IF(C214='10. קבועים'!$A$39,'10. קבועים'!$B$39,IF(C214='10. קבועים'!$A$40,'10. קבועים'!$B$40,IF(C214='10. קבועים'!$A$41,'10. קבועים'!$B$41,IF(C214='10. קבועים'!$A$42,'10. קבועים'!$B$42," תא זה יתעדכן אוטומטית עם מילוי מקור האנרגיה")))))</f>
        <v xml:space="preserve"> תא זה יתעדכן אוטומטית עם מילוי מקור האנרגיה</v>
      </c>
      <c r="E214" s="219"/>
      <c r="F214" s="234"/>
      <c r="G214" s="231"/>
      <c r="AW214" s="139"/>
    </row>
    <row r="215" spans="2:49" s="135" customFormat="1">
      <c r="B215" s="1029"/>
      <c r="C215" s="1031"/>
      <c r="D215" s="1038"/>
      <c r="E215" s="205"/>
      <c r="F215" s="231"/>
      <c r="G215" s="231"/>
      <c r="AW215" s="139"/>
    </row>
    <row r="216" spans="2:49" s="135" customFormat="1">
      <c r="B216" s="1029"/>
      <c r="C216" s="1031"/>
      <c r="D216" s="1038"/>
      <c r="E216" s="205"/>
      <c r="F216" s="231"/>
      <c r="G216" s="231"/>
      <c r="AW216" s="139"/>
    </row>
    <row r="217" spans="2:49" s="135" customFormat="1">
      <c r="B217" s="1029"/>
      <c r="C217" s="1031"/>
      <c r="D217" s="1038"/>
      <c r="E217" s="205"/>
      <c r="F217" s="231"/>
      <c r="G217" s="231"/>
      <c r="AW217" s="139"/>
    </row>
    <row r="218" spans="2:49" s="135" customFormat="1">
      <c r="B218" s="1029"/>
      <c r="C218" s="1031"/>
      <c r="D218" s="1038"/>
      <c r="E218" s="205"/>
      <c r="F218" s="231"/>
      <c r="G218" s="231"/>
      <c r="AW218" s="139"/>
    </row>
    <row r="219" spans="2:49" s="135" customFormat="1" ht="15" thickBot="1">
      <c r="B219" s="1029"/>
      <c r="C219" s="1031"/>
      <c r="D219" s="1038"/>
      <c r="E219" s="210"/>
      <c r="F219" s="330"/>
      <c r="G219" s="330"/>
      <c r="AW219" s="139"/>
    </row>
    <row r="220" spans="2:49" s="135" customFormat="1" ht="15" thickBot="1">
      <c r="B220" s="214" t="s">
        <v>490</v>
      </c>
      <c r="C220" s="215"/>
      <c r="D220" s="215"/>
      <c r="E220" s="215"/>
      <c r="F220" s="331">
        <f>SUM(F214:F219)</f>
        <v>0</v>
      </c>
      <c r="G220" s="332"/>
      <c r="AW220" s="139"/>
    </row>
    <row r="221" spans="2:49" s="135" customFormat="1" ht="30" customHeight="1">
      <c r="B221" s="1029" t="s">
        <v>493</v>
      </c>
      <c r="C221" s="1031"/>
      <c r="D221" s="1038" t="str">
        <f>IF(C221='10. קבועים'!$A$38,'10. קבועים'!$B$38,IF(C221='10. קבועים'!$A$39,'10. קבועים'!$B$39,IF(C221='10. קבועים'!$A$40,'10. קבועים'!$B$40,IF(C221='10. קבועים'!$A$41,'10. קבועים'!$B$41,IF(C221='10. קבועים'!$A$42,'10. קבועים'!$B$42," תא זה יתעדכן אוטומטית עם מילוי מקור האנרגיה")))))</f>
        <v xml:space="preserve"> תא זה יתעדכן אוטומטית עם מילוי מקור האנרגיה</v>
      </c>
      <c r="E221" s="219"/>
      <c r="F221" s="234"/>
      <c r="G221" s="231"/>
      <c r="AW221" s="139"/>
    </row>
    <row r="222" spans="2:49" s="135" customFormat="1">
      <c r="B222" s="1029"/>
      <c r="C222" s="1031"/>
      <c r="D222" s="1038"/>
      <c r="E222" s="205"/>
      <c r="F222" s="231"/>
      <c r="G222" s="231"/>
      <c r="AW222" s="139"/>
    </row>
    <row r="223" spans="2:49" s="135" customFormat="1">
      <c r="B223" s="1029"/>
      <c r="C223" s="1031"/>
      <c r="D223" s="1038"/>
      <c r="E223" s="205"/>
      <c r="F223" s="231"/>
      <c r="G223" s="231"/>
      <c r="AW223" s="139"/>
    </row>
    <row r="224" spans="2:49" s="135" customFormat="1">
      <c r="B224" s="1029"/>
      <c r="C224" s="1031"/>
      <c r="D224" s="1038"/>
      <c r="E224" s="205"/>
      <c r="F224" s="231"/>
      <c r="G224" s="231"/>
      <c r="AW224" s="139"/>
    </row>
    <row r="225" spans="2:77" s="135" customFormat="1">
      <c r="B225" s="1029"/>
      <c r="C225" s="1031"/>
      <c r="D225" s="1038"/>
      <c r="E225" s="205"/>
      <c r="F225" s="231"/>
      <c r="G225" s="231"/>
      <c r="AW225" s="139"/>
    </row>
    <row r="226" spans="2:77" s="135" customFormat="1" ht="15" thickBot="1">
      <c r="B226" s="1029"/>
      <c r="C226" s="1031"/>
      <c r="D226" s="1038"/>
      <c r="E226" s="210"/>
      <c r="F226" s="330"/>
      <c r="G226" s="330"/>
      <c r="AW226" s="139"/>
    </row>
    <row r="227" spans="2:77" s="135" customFormat="1" ht="15" thickBot="1">
      <c r="B227" s="214" t="s">
        <v>492</v>
      </c>
      <c r="C227" s="215"/>
      <c r="D227" s="215"/>
      <c r="E227" s="215"/>
      <c r="F227" s="331">
        <f>SUM(F221:F226)</f>
        <v>0</v>
      </c>
      <c r="G227" s="218"/>
      <c r="AW227" s="139"/>
    </row>
    <row r="228" spans="2:77" s="135" customFormat="1"/>
    <row r="229" spans="2:77" s="133" customFormat="1" ht="15.75" thickBot="1">
      <c r="B229" s="7" t="s">
        <v>203</v>
      </c>
      <c r="C229" s="275"/>
      <c r="D229" s="275"/>
      <c r="E229" s="275"/>
      <c r="F229" s="275"/>
      <c r="G229" s="275"/>
      <c r="H229" s="275"/>
      <c r="I229" s="315"/>
      <c r="J229" s="315"/>
      <c r="K229" s="315"/>
      <c r="L229" s="315"/>
      <c r="M229" s="315"/>
      <c r="N229" s="315"/>
      <c r="O229" s="315"/>
      <c r="P229" s="315"/>
      <c r="Q229" s="315"/>
      <c r="R229" s="315"/>
      <c r="S229" s="315"/>
      <c r="T229" s="315"/>
      <c r="U229" s="315"/>
      <c r="V229" s="315"/>
      <c r="W229" s="315"/>
      <c r="X229" s="315"/>
      <c r="Y229" s="315"/>
      <c r="Z229" s="315"/>
      <c r="AA229" s="315"/>
      <c r="AB229" s="315"/>
      <c r="AC229" s="315"/>
      <c r="AD229" s="315"/>
      <c r="AE229" s="315"/>
      <c r="AF229" s="315"/>
      <c r="AG229" s="315"/>
      <c r="AH229" s="315"/>
      <c r="AI229" s="315"/>
      <c r="AJ229" s="315"/>
      <c r="AK229" s="315"/>
      <c r="AL229" s="315"/>
      <c r="AM229" s="315"/>
      <c r="AN229" s="315"/>
      <c r="AO229" s="315"/>
      <c r="AP229" s="315"/>
      <c r="AQ229" s="315"/>
      <c r="AR229" s="315"/>
      <c r="AS229" s="315"/>
      <c r="AT229" s="315"/>
      <c r="AU229" s="315"/>
      <c r="AV229" s="315"/>
      <c r="AW229" s="315"/>
      <c r="AX229" s="315"/>
      <c r="AY229" s="315"/>
      <c r="AZ229" s="315"/>
      <c r="BA229" s="315"/>
      <c r="BB229" s="315"/>
      <c r="BC229" s="315"/>
      <c r="BD229" s="315"/>
      <c r="BE229" s="315"/>
      <c r="BF229" s="315"/>
      <c r="BG229" s="315"/>
      <c r="BH229" s="315"/>
      <c r="BI229" s="315"/>
      <c r="BJ229" s="315"/>
      <c r="BK229" s="315"/>
      <c r="BL229" s="315"/>
      <c r="BM229" s="315"/>
      <c r="BN229" s="315"/>
      <c r="BO229" s="315"/>
      <c r="BP229" s="315"/>
      <c r="BQ229" s="315"/>
      <c r="BR229" s="315"/>
      <c r="BS229" s="315"/>
      <c r="BT229" s="315"/>
      <c r="BU229" s="315"/>
      <c r="BV229" s="315"/>
      <c r="BW229" s="315"/>
      <c r="BX229" s="315"/>
      <c r="BY229" s="315"/>
    </row>
    <row r="230" spans="2:77" s="133" customFormat="1" ht="28.5">
      <c r="B230" s="7"/>
      <c r="C230" s="333"/>
      <c r="D230" s="334" t="s">
        <v>204</v>
      </c>
      <c r="E230" s="335" t="s">
        <v>205</v>
      </c>
      <c r="F230" s="334" t="s">
        <v>206</v>
      </c>
      <c r="G230" s="336" t="s">
        <v>207</v>
      </c>
      <c r="H230" s="1040" t="s">
        <v>208</v>
      </c>
      <c r="I230" s="315"/>
      <c r="J230" s="315"/>
      <c r="K230" s="315"/>
      <c r="L230" s="315"/>
      <c r="M230" s="315"/>
      <c r="N230" s="315"/>
      <c r="O230" s="315"/>
      <c r="P230" s="315"/>
      <c r="Q230" s="315"/>
      <c r="R230" s="315"/>
      <c r="S230" s="315"/>
      <c r="T230" s="315"/>
      <c r="U230" s="315"/>
      <c r="V230" s="315"/>
      <c r="W230" s="315"/>
      <c r="X230" s="315"/>
      <c r="Y230" s="315"/>
      <c r="Z230" s="315"/>
      <c r="AA230" s="315"/>
      <c r="AB230" s="315"/>
      <c r="AC230" s="315"/>
      <c r="AD230" s="315"/>
      <c r="AE230" s="315"/>
      <c r="AF230" s="315"/>
      <c r="AG230" s="315"/>
      <c r="AH230" s="315"/>
      <c r="AI230" s="315"/>
      <c r="AJ230" s="315"/>
      <c r="AK230" s="315"/>
      <c r="AL230" s="315"/>
      <c r="AM230" s="315"/>
      <c r="AN230" s="315"/>
      <c r="AO230" s="315"/>
      <c r="AP230" s="315"/>
      <c r="AQ230" s="315"/>
      <c r="AR230" s="315"/>
      <c r="AS230" s="315"/>
      <c r="AT230" s="315"/>
      <c r="AU230" s="315"/>
      <c r="AV230" s="315"/>
      <c r="AW230" s="315"/>
      <c r="AX230" s="315"/>
      <c r="AY230" s="315"/>
      <c r="AZ230" s="315"/>
      <c r="BA230" s="315"/>
      <c r="BB230" s="315"/>
      <c r="BC230" s="315"/>
      <c r="BD230" s="315"/>
      <c r="BE230" s="315"/>
      <c r="BF230" s="315"/>
      <c r="BG230" s="315"/>
      <c r="BH230" s="315"/>
      <c r="BI230" s="315"/>
      <c r="BJ230" s="315"/>
      <c r="BK230" s="315"/>
      <c r="BL230" s="315"/>
      <c r="BM230" s="315"/>
      <c r="BN230" s="315"/>
      <c r="BO230" s="315"/>
      <c r="BP230" s="315"/>
      <c r="BQ230" s="315"/>
      <c r="BR230" s="315"/>
      <c r="BS230" s="315"/>
      <c r="BT230" s="315"/>
      <c r="BU230" s="315"/>
      <c r="BV230" s="315"/>
      <c r="BW230" s="315"/>
      <c r="BX230" s="315"/>
      <c r="BY230" s="315"/>
    </row>
    <row r="231" spans="2:77" s="133" customFormat="1" ht="30">
      <c r="B231" s="325"/>
      <c r="C231" s="337" t="s">
        <v>637</v>
      </c>
      <c r="D231" s="338">
        <f>IF(OR(F213&gt;0,F220&gt;0,F227&gt;0),E203*'10. קבועים'!$B$81,0)</f>
        <v>0</v>
      </c>
      <c r="E231" s="338" t="str">
        <f>IF($C$79&lt;&gt;0,$C$79,0)</f>
        <v>תא זה יעודכן אוטומטית עם מילוי סעיף 2.2</v>
      </c>
      <c r="F231" s="339" t="e">
        <f>IF(E231=0,0,-1*(1-D231/E231))</f>
        <v>#VALUE!</v>
      </c>
      <c r="G231" s="340"/>
      <c r="H231" s="1040"/>
      <c r="I231" s="315"/>
      <c r="J231" s="285"/>
      <c r="K231" s="285"/>
      <c r="L231" s="285"/>
      <c r="M231" s="285"/>
      <c r="N231" s="28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5"/>
      <c r="AO231" s="315"/>
      <c r="AP231" s="315"/>
      <c r="AQ231" s="315"/>
      <c r="AR231" s="315"/>
      <c r="AS231" s="315"/>
      <c r="AT231" s="315"/>
      <c r="AU231" s="315"/>
      <c r="AV231" s="315"/>
      <c r="AW231" s="315"/>
      <c r="AX231" s="315"/>
      <c r="AY231" s="315"/>
      <c r="AZ231" s="315"/>
      <c r="BA231" s="315"/>
      <c r="BB231" s="315"/>
      <c r="BC231" s="315"/>
      <c r="BD231" s="315"/>
      <c r="BE231" s="315"/>
      <c r="BF231" s="315"/>
      <c r="BG231" s="315"/>
      <c r="BH231" s="315"/>
      <c r="BI231" s="315"/>
      <c r="BJ231" s="315"/>
      <c r="BK231" s="315"/>
      <c r="BL231" s="315"/>
      <c r="BM231" s="315"/>
      <c r="BN231" s="315"/>
      <c r="BO231" s="315"/>
      <c r="BP231" s="315"/>
      <c r="BQ231" s="315"/>
      <c r="BR231" s="315"/>
      <c r="BS231" s="315"/>
      <c r="BT231" s="315"/>
      <c r="BU231" s="315"/>
      <c r="BV231" s="315"/>
      <c r="BW231" s="315"/>
      <c r="BX231" s="315"/>
      <c r="BY231" s="315"/>
    </row>
    <row r="232" spans="2:77" s="133" customFormat="1" ht="28.5">
      <c r="B232" s="325"/>
      <c r="C232" s="337" t="s">
        <v>209</v>
      </c>
      <c r="D232" s="338">
        <f>IF(C207='10. קבועים'!$A$48,'10. קבועים'!$C$48*F213,IF(C207='10. קבועים'!$A$49,'10. קבועים'!$C$49*F213,IF(C207='10. קבועים'!$C$50,'10. קבועים'!$C$50*F213,IF(C207='10. קבועים'!$C$51,'10. קבועים'!$C$51*F213,IF(C207='10. קבועים'!$A$52,'10. קבועים'!$C$52*F213,"0")))))+IF(C214='10. קבועים'!$A$48,'10. קבועים'!$C$48*F220,IF(C214='10. קבועים'!$A$49,'10. קבועים'!$C$49*F220,IF(C214='10. קבועים'!$A$50,'10. קבועים'!$C$50*F220,IF(C214='10. קבועים'!$A$51,'10. קבועים'!$C$51*F220,IF(C214='10. קבועים'!$A$52,'10. קבועים'!$C$52*F220,"0")))))+IF(C221='10. קבועים'!$A$48,'10. קבועים'!$C$48*F227,IF(C221='10. קבועים'!$A$49,'10. קבועים'!$C$49*F227,IF(C221='10. קבועים'!$A$50, '10. קבועים'!$C$50*F227,IF(C221='10. קבועים'!$A$51,'10. קבועים'!$C$51*F227,IF(C221='10. קבועים'!$A$52,'10. קבועים'!$C$52*F227,"0")))))</f>
        <v>0</v>
      </c>
      <c r="E232" s="338" t="str">
        <f>IF($C$111&lt;&gt;0,$C$111,0)</f>
        <v xml:space="preserve">תא זה יעודכן אוטומטית עם מילוי סעיף 2.2 </v>
      </c>
      <c r="F232" s="339" t="e">
        <f>IF(E232=0,0,-1*(1-D232/E232))</f>
        <v>#VALUE!</v>
      </c>
      <c r="G232" s="340"/>
      <c r="H232" s="1040"/>
      <c r="I232" s="315"/>
      <c r="J232" s="285"/>
      <c r="K232" s="285"/>
      <c r="L232" s="285"/>
      <c r="M232" s="285"/>
      <c r="N232" s="285"/>
      <c r="O232" s="315"/>
      <c r="P232" s="315"/>
      <c r="Q232" s="315"/>
      <c r="R232" s="315"/>
      <c r="S232" s="315"/>
      <c r="T232" s="315"/>
      <c r="U232" s="315"/>
      <c r="V232" s="315"/>
      <c r="W232" s="315"/>
      <c r="X232" s="315"/>
      <c r="Y232" s="315"/>
      <c r="Z232" s="315"/>
      <c r="AA232" s="315"/>
      <c r="AB232" s="315"/>
      <c r="AC232" s="315"/>
      <c r="AD232" s="315"/>
      <c r="AE232" s="315"/>
      <c r="AF232" s="315"/>
      <c r="AG232" s="315"/>
      <c r="AH232" s="315"/>
      <c r="AI232" s="315"/>
      <c r="AJ232" s="315"/>
      <c r="AK232" s="315"/>
      <c r="AL232" s="315"/>
      <c r="AM232" s="315"/>
      <c r="AN232" s="315"/>
      <c r="AO232" s="315"/>
      <c r="AP232" s="315"/>
      <c r="AQ232" s="315"/>
      <c r="AR232" s="315"/>
      <c r="AS232" s="315"/>
      <c r="AT232" s="315"/>
      <c r="AU232" s="315"/>
      <c r="AV232" s="315"/>
      <c r="AW232" s="315"/>
      <c r="AX232" s="315"/>
      <c r="AY232" s="315"/>
      <c r="AZ232" s="315"/>
      <c r="BA232" s="315"/>
      <c r="BB232" s="315"/>
      <c r="BC232" s="315"/>
      <c r="BD232" s="315"/>
      <c r="BE232" s="315"/>
      <c r="BF232" s="315"/>
      <c r="BG232" s="315"/>
      <c r="BH232" s="315"/>
      <c r="BI232" s="315"/>
      <c r="BJ232" s="315"/>
      <c r="BK232" s="315"/>
      <c r="BL232" s="315"/>
      <c r="BM232" s="315"/>
      <c r="BN232" s="315"/>
      <c r="BO232" s="315"/>
      <c r="BP232" s="315"/>
      <c r="BQ232" s="315"/>
      <c r="BR232" s="315"/>
      <c r="BS232" s="315"/>
      <c r="BT232" s="315"/>
      <c r="BU232" s="315"/>
      <c r="BV232" s="315"/>
      <c r="BW232" s="315"/>
      <c r="BX232" s="315"/>
      <c r="BY232" s="315"/>
    </row>
    <row r="233" spans="2:77" s="133" customFormat="1" ht="29.25" thickBot="1">
      <c r="B233" s="325"/>
      <c r="C233" s="341" t="s">
        <v>210</v>
      </c>
      <c r="D233" s="342">
        <f>D231-D232</f>
        <v>0</v>
      </c>
      <c r="E233" s="342" t="str">
        <f>IF($C$117&lt;&gt;0,$C$117,0)</f>
        <v>תא זה יעודכן אוטומטית עם מילוי סעיפים: 2.1 ו- 2.2</v>
      </c>
      <c r="F233" s="343" t="e">
        <f>IF(E233=0,0,-1*(1-D233/E233))</f>
        <v>#VALUE!</v>
      </c>
      <c r="G233" s="344"/>
      <c r="H233" s="1040"/>
      <c r="I233" s="315"/>
      <c r="J233" s="285"/>
      <c r="K233" s="285"/>
      <c r="L233" s="285"/>
      <c r="M233" s="285"/>
      <c r="N233" s="285"/>
      <c r="O233" s="315"/>
      <c r="P233" s="315"/>
      <c r="Q233" s="315"/>
      <c r="R233" s="315"/>
      <c r="S233" s="315"/>
      <c r="T233" s="315"/>
      <c r="U233" s="315"/>
      <c r="V233" s="315"/>
      <c r="W233" s="315"/>
      <c r="X233" s="315"/>
      <c r="Y233" s="315"/>
      <c r="Z233" s="315"/>
      <c r="AA233" s="315"/>
      <c r="AB233" s="315"/>
      <c r="AC233" s="315"/>
      <c r="AD233" s="315"/>
      <c r="AE233" s="315"/>
      <c r="AF233" s="315"/>
      <c r="AG233" s="315"/>
      <c r="AH233" s="315"/>
      <c r="AI233" s="315"/>
      <c r="AJ233" s="315"/>
      <c r="AK233" s="315"/>
      <c r="AL233" s="315"/>
      <c r="AM233" s="315"/>
      <c r="AN233" s="315"/>
      <c r="AO233" s="315"/>
      <c r="AP233" s="315"/>
      <c r="AQ233" s="315"/>
      <c r="AR233" s="315"/>
      <c r="AS233" s="315"/>
      <c r="AT233" s="315"/>
      <c r="AU233" s="315"/>
      <c r="AV233" s="315"/>
      <c r="AW233" s="315"/>
      <c r="AX233" s="315"/>
      <c r="AY233" s="315"/>
      <c r="AZ233" s="315"/>
      <c r="BA233" s="315"/>
      <c r="BB233" s="315"/>
      <c r="BC233" s="315"/>
      <c r="BD233" s="315"/>
      <c r="BE233" s="315"/>
      <c r="BF233" s="315"/>
      <c r="BG233" s="315"/>
      <c r="BH233" s="315"/>
      <c r="BI233" s="315"/>
      <c r="BJ233" s="315"/>
      <c r="BK233" s="315"/>
      <c r="BL233" s="315"/>
      <c r="BM233" s="315"/>
      <c r="BN233" s="315"/>
      <c r="BO233" s="315"/>
      <c r="BP233" s="315"/>
      <c r="BQ233" s="315"/>
      <c r="BR233" s="315"/>
      <c r="BS233" s="315"/>
      <c r="BT233" s="315"/>
      <c r="BU233" s="315"/>
      <c r="BV233" s="315"/>
      <c r="BW233" s="315"/>
      <c r="BX233" s="315"/>
      <c r="BY233" s="315"/>
    </row>
    <row r="234" spans="2:77" s="133" customFormat="1" ht="15.75" thickBot="1">
      <c r="B234" s="289"/>
      <c r="C234" s="3"/>
      <c r="D234" s="345"/>
      <c r="E234" s="5"/>
      <c r="F234" s="346"/>
      <c r="G234" s="2"/>
      <c r="H234" s="2"/>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5"/>
      <c r="AL234" s="285"/>
      <c r="AM234" s="285"/>
      <c r="AN234" s="285"/>
      <c r="AO234" s="285"/>
      <c r="AP234" s="285"/>
      <c r="AQ234" s="285"/>
      <c r="AR234" s="285"/>
      <c r="AS234" s="285"/>
      <c r="AT234" s="285"/>
      <c r="AU234" s="285"/>
      <c r="AV234" s="285"/>
      <c r="AW234" s="285"/>
      <c r="AX234" s="285"/>
      <c r="AY234" s="285"/>
      <c r="AZ234" s="285"/>
      <c r="BA234" s="285"/>
      <c r="BB234" s="285"/>
      <c r="BC234" s="285"/>
      <c r="BD234" s="285"/>
      <c r="BE234" s="285"/>
      <c r="BF234" s="285"/>
      <c r="BG234" s="285"/>
      <c r="BH234" s="285"/>
      <c r="BI234" s="285"/>
      <c r="BJ234" s="285"/>
      <c r="BK234" s="285"/>
      <c r="BL234" s="285"/>
      <c r="BM234" s="285"/>
      <c r="BN234" s="285"/>
      <c r="BO234" s="285"/>
      <c r="BP234" s="285"/>
      <c r="BQ234" s="285"/>
      <c r="BR234" s="285"/>
      <c r="BS234" s="285"/>
      <c r="BT234" s="285"/>
      <c r="BU234" s="285"/>
      <c r="BV234" s="285"/>
      <c r="BW234" s="285"/>
      <c r="BX234" s="285"/>
      <c r="BY234" s="285"/>
    </row>
    <row r="235" spans="2:77" s="133" customFormat="1" ht="28.5">
      <c r="B235" s="7" t="s">
        <v>218</v>
      </c>
      <c r="C235" s="333"/>
      <c r="D235" s="334" t="s">
        <v>204</v>
      </c>
      <c r="E235" s="335" t="s">
        <v>205</v>
      </c>
      <c r="F235" s="334" t="s">
        <v>206</v>
      </c>
      <c r="G235" s="336" t="s">
        <v>207</v>
      </c>
      <c r="H235" s="1040" t="s">
        <v>208</v>
      </c>
      <c r="I235" s="285"/>
      <c r="J235" s="285"/>
      <c r="K235" s="285"/>
      <c r="L235" s="285"/>
      <c r="M235" s="285"/>
      <c r="N235" s="28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c r="AT235" s="285"/>
      <c r="AU235" s="285"/>
      <c r="AV235" s="285"/>
      <c r="AW235" s="285"/>
      <c r="AX235" s="285"/>
      <c r="AY235" s="285"/>
      <c r="AZ235" s="285"/>
      <c r="BA235" s="285"/>
      <c r="BB235" s="285"/>
      <c r="BC235" s="285"/>
      <c r="BD235" s="285"/>
      <c r="BE235" s="285"/>
      <c r="BF235" s="285"/>
      <c r="BG235" s="285"/>
      <c r="BH235" s="285"/>
      <c r="BI235" s="285"/>
      <c r="BJ235" s="285"/>
      <c r="BK235" s="285"/>
      <c r="BL235" s="285"/>
      <c r="BM235" s="285"/>
      <c r="BN235" s="285"/>
      <c r="BO235" s="285"/>
      <c r="BP235" s="285"/>
      <c r="BQ235" s="285"/>
      <c r="BR235" s="285"/>
      <c r="BS235" s="285"/>
      <c r="BT235" s="285"/>
      <c r="BU235" s="285"/>
      <c r="BV235" s="285"/>
      <c r="BW235" s="285"/>
      <c r="BX235" s="285"/>
      <c r="BY235" s="285"/>
    </row>
    <row r="236" spans="2:77" s="133" customFormat="1" ht="30">
      <c r="B236" s="289"/>
      <c r="C236" s="337" t="s">
        <v>638</v>
      </c>
      <c r="D236" s="338">
        <f>IF(OR(F213&gt;0,F220&gt;0,F227&gt;0),E203*'10. קבועים'!$B$82,0)</f>
        <v>0</v>
      </c>
      <c r="E236" s="338" t="str">
        <f>IF($E$79&lt;&gt;0,$E$79,0)</f>
        <v>תא זה יעודכן אוטומטית עם מילוי סעיף 2.2</v>
      </c>
      <c r="F236" s="339" t="e">
        <f>IF(E236=0,0,-1*(1-D236/E236))</f>
        <v>#VALUE!</v>
      </c>
      <c r="G236" s="340"/>
      <c r="H236" s="1040"/>
      <c r="I236" s="285"/>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c r="AK236" s="285"/>
      <c r="AL236" s="285"/>
      <c r="AM236" s="285"/>
      <c r="AN236" s="285"/>
      <c r="AO236" s="285"/>
      <c r="AP236" s="285"/>
      <c r="AQ236" s="285"/>
      <c r="AR236" s="285"/>
      <c r="AS236" s="285"/>
      <c r="AT236" s="285"/>
      <c r="AU236" s="285"/>
      <c r="AV236" s="285"/>
      <c r="AW236" s="285"/>
      <c r="AX236" s="285"/>
      <c r="AY236" s="285"/>
      <c r="AZ236" s="285"/>
      <c r="BA236" s="285"/>
      <c r="BB236" s="285"/>
      <c r="BC236" s="285"/>
      <c r="BD236" s="285"/>
      <c r="BE236" s="285"/>
      <c r="BF236" s="285"/>
      <c r="BG236" s="285"/>
      <c r="BH236" s="285"/>
      <c r="BI236" s="285"/>
      <c r="BJ236" s="285"/>
      <c r="BK236" s="285"/>
      <c r="BL236" s="285"/>
      <c r="BM236" s="285"/>
      <c r="BN236" s="285"/>
      <c r="BO236" s="285"/>
      <c r="BP236" s="285"/>
      <c r="BQ236" s="285"/>
      <c r="BR236" s="285"/>
      <c r="BS236" s="285"/>
      <c r="BT236" s="285"/>
      <c r="BU236" s="285"/>
      <c r="BV236" s="285"/>
      <c r="BW236" s="285"/>
      <c r="BX236" s="285"/>
      <c r="BY236" s="285"/>
    </row>
    <row r="237" spans="2:77" s="133" customFormat="1" ht="30">
      <c r="B237" s="289"/>
      <c r="C237" s="337" t="s">
        <v>440</v>
      </c>
      <c r="D237" s="338">
        <f>(IF(C207='10. קבועים'!$A$38,'10. קבועים'!$D$38*F213,IF(C207='10. קבועים'!$A$39,'10. קבועים'!$D$39*F213,IF(C207='10. קבועים'!$A$40,'10. קבועים'!$D$40*F213,IF(C207='10. קבועים'!$A$41,'10. קבועים'!$D$41*F213,IF(C207='10. קבועים'!$A$42,'10. קבועים'!$D$42*F213,"0")))))+IF(C214='10. קבועים'!$A$38,'10. קבועים'!$D$38*F220,IF(C214='10. קבועים'!$A$39,'10. קבועים'!$D$39*F220,IF(C214='10. קבועים'!$A$40,'10. קבועים'!$D$40*F220,IF(C214='10. קבועים'!$A$41,'10. קבועים'!$D$41*F220,IF(C214='10. קבועים'!$A$42,'10. קבועים'!$D$42*F220,"0")))))+IF(C221='10. קבועים'!$A$38,'10. קבועים'!$D$38*F227,IF(C221='10. קבועים'!$A$39,'10. קבועים'!$D$39*F227,IF(C221='10. קבועים'!$A$40, '10. קבועים'!$D$40*F227,IF(C221='10. קבועים'!$A$41,'10. קבועים'!$D$41*F227,IF(C221='10. קבועים'!$A$42,'10. קבועים'!$D$42*F227,"0"))))))*'10. קבועים'!$B$44</f>
        <v>0</v>
      </c>
      <c r="E237" s="338" t="str">
        <f>IF($E$111&lt;&gt;0,$E$111,0)</f>
        <v xml:space="preserve">תא זה יעודכן אוטומטית עם מילוי סעיף 2.2 </v>
      </c>
      <c r="F237" s="339" t="e">
        <f>IF(E237=0,0,-1*(1-D237/E237))</f>
        <v>#VALUE!</v>
      </c>
      <c r="G237" s="340"/>
      <c r="H237" s="1040"/>
      <c r="I237" s="285"/>
      <c r="J237" s="275"/>
      <c r="K237" s="275"/>
      <c r="L237" s="275"/>
      <c r="M237" s="275"/>
      <c r="N237" s="27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c r="AK237" s="285"/>
      <c r="AL237" s="285"/>
      <c r="AM237" s="285"/>
      <c r="AN237" s="285"/>
      <c r="AO237" s="285"/>
      <c r="AP237" s="285"/>
      <c r="AQ237" s="285"/>
      <c r="AR237" s="285"/>
      <c r="AS237" s="285"/>
      <c r="AT237" s="285"/>
      <c r="AU237" s="285"/>
      <c r="AV237" s="285"/>
      <c r="AW237" s="285"/>
      <c r="AX237" s="285"/>
      <c r="AY237" s="285"/>
      <c r="AZ237" s="285"/>
      <c r="BA237" s="285"/>
      <c r="BB237" s="285"/>
      <c r="BC237" s="285"/>
      <c r="BD237" s="285"/>
      <c r="BE237" s="285"/>
      <c r="BF237" s="285"/>
      <c r="BG237" s="285"/>
      <c r="BH237" s="285"/>
      <c r="BI237" s="285"/>
      <c r="BJ237" s="285"/>
      <c r="BK237" s="285"/>
      <c r="BL237" s="285"/>
      <c r="BM237" s="285"/>
      <c r="BN237" s="285"/>
      <c r="BO237" s="285"/>
      <c r="BP237" s="285"/>
      <c r="BQ237" s="285"/>
      <c r="BR237" s="285"/>
      <c r="BS237" s="285"/>
      <c r="BT237" s="285"/>
      <c r="BU237" s="285"/>
      <c r="BV237" s="285"/>
      <c r="BW237" s="285"/>
      <c r="BX237" s="285"/>
      <c r="BY237" s="285"/>
    </row>
    <row r="238" spans="2:77" s="133" customFormat="1" ht="30.75" thickBot="1">
      <c r="B238" s="289"/>
      <c r="C238" s="341" t="s">
        <v>441</v>
      </c>
      <c r="D238" s="342">
        <f>D236-D237</f>
        <v>0</v>
      </c>
      <c r="E238" s="342" t="str">
        <f>IF($E$117&lt;&gt;0,$E$117,0)</f>
        <v>תא זה יעודכן אוטומטית עם מילוי סעיפים: 2.1 ו- 2.2</v>
      </c>
      <c r="F238" s="343" t="e">
        <f>IF(E238=0,0,-1*(1-D238/E238))</f>
        <v>#VALUE!</v>
      </c>
      <c r="G238" s="344"/>
      <c r="H238" s="1040"/>
      <c r="I238" s="285"/>
      <c r="J238" s="315"/>
      <c r="K238" s="315"/>
      <c r="L238" s="315"/>
      <c r="M238" s="315"/>
      <c r="N238" s="315"/>
      <c r="O238" s="285"/>
      <c r="P238" s="285"/>
      <c r="Q238" s="285"/>
      <c r="R238" s="285"/>
      <c r="S238" s="285"/>
      <c r="T238" s="285"/>
      <c r="U238" s="285"/>
      <c r="V238" s="285"/>
      <c r="W238" s="285"/>
      <c r="X238" s="285"/>
      <c r="Y238" s="285"/>
      <c r="Z238" s="285"/>
      <c r="AA238" s="285"/>
      <c r="AB238" s="285"/>
      <c r="AC238" s="285"/>
      <c r="AD238" s="285"/>
      <c r="AE238" s="285"/>
      <c r="AF238" s="285"/>
      <c r="AG238" s="285"/>
      <c r="AH238" s="285"/>
      <c r="AI238" s="285"/>
      <c r="AJ238" s="285"/>
      <c r="AK238" s="285"/>
      <c r="AL238" s="285"/>
      <c r="AM238" s="285"/>
      <c r="AN238" s="285"/>
      <c r="AO238" s="285"/>
      <c r="AP238" s="285"/>
      <c r="AQ238" s="285"/>
      <c r="AR238" s="285"/>
      <c r="AS238" s="285"/>
      <c r="AT238" s="285"/>
      <c r="AU238" s="285"/>
      <c r="AV238" s="285"/>
      <c r="AW238" s="285"/>
      <c r="AX238" s="285"/>
      <c r="AY238" s="285"/>
      <c r="AZ238" s="285"/>
      <c r="BA238" s="285"/>
      <c r="BB238" s="285"/>
      <c r="BC238" s="285"/>
      <c r="BD238" s="285"/>
      <c r="BE238" s="285"/>
      <c r="BF238" s="285"/>
      <c r="BG238" s="285"/>
      <c r="BH238" s="285"/>
      <c r="BI238" s="285"/>
      <c r="BJ238" s="285"/>
      <c r="BK238" s="285"/>
      <c r="BL238" s="285"/>
      <c r="BM238" s="285"/>
      <c r="BN238" s="285"/>
      <c r="BO238" s="285"/>
      <c r="BP238" s="285"/>
      <c r="BQ238" s="285"/>
      <c r="BR238" s="285"/>
      <c r="BS238" s="285"/>
      <c r="BT238" s="285"/>
      <c r="BU238" s="285"/>
      <c r="BV238" s="285"/>
      <c r="BW238" s="285"/>
      <c r="BX238" s="285"/>
      <c r="BY238" s="285"/>
    </row>
    <row r="239" spans="2:77" s="133" customFormat="1" ht="15.75" thickBot="1">
      <c r="B239" s="289"/>
      <c r="C239" s="3"/>
      <c r="D239" s="345"/>
      <c r="E239" s="5"/>
      <c r="F239" s="2"/>
      <c r="G239" s="2"/>
      <c r="H239" s="2"/>
      <c r="I239" s="285"/>
      <c r="J239" s="315"/>
      <c r="K239" s="315"/>
      <c r="L239" s="315"/>
      <c r="M239" s="315"/>
      <c r="N239" s="315"/>
      <c r="O239" s="285"/>
      <c r="P239" s="285"/>
      <c r="Q239" s="285"/>
      <c r="R239" s="285"/>
      <c r="S239" s="285"/>
      <c r="T239" s="285"/>
      <c r="U239" s="285"/>
      <c r="V239" s="285"/>
      <c r="W239" s="285"/>
      <c r="X239" s="285"/>
      <c r="Y239" s="285"/>
      <c r="Z239" s="285"/>
      <c r="AA239" s="285"/>
      <c r="AB239" s="285"/>
      <c r="AC239" s="285"/>
      <c r="AD239" s="285"/>
      <c r="AE239" s="285"/>
      <c r="AF239" s="285"/>
      <c r="AG239" s="285"/>
      <c r="AH239" s="285"/>
      <c r="AI239" s="285"/>
      <c r="AJ239" s="285"/>
      <c r="AK239" s="285"/>
      <c r="AL239" s="285"/>
      <c r="AM239" s="285"/>
      <c r="AN239" s="285"/>
      <c r="AO239" s="285"/>
      <c r="AP239" s="285"/>
      <c r="AQ239" s="285"/>
      <c r="AR239" s="285"/>
      <c r="AS239" s="285"/>
      <c r="AT239" s="285"/>
      <c r="AU239" s="285"/>
      <c r="AV239" s="285"/>
      <c r="AW239" s="285"/>
      <c r="AX239" s="285"/>
      <c r="AY239" s="285"/>
      <c r="AZ239" s="285"/>
      <c r="BA239" s="285"/>
      <c r="BB239" s="285"/>
      <c r="BC239" s="285"/>
      <c r="BD239" s="285"/>
      <c r="BE239" s="285"/>
      <c r="BF239" s="285"/>
      <c r="BG239" s="285"/>
      <c r="BH239" s="285"/>
      <c r="BI239" s="285"/>
      <c r="BJ239" s="285"/>
      <c r="BK239" s="285"/>
      <c r="BL239" s="285"/>
      <c r="BM239" s="285"/>
      <c r="BN239" s="285"/>
      <c r="BO239" s="285"/>
      <c r="BP239" s="285"/>
      <c r="BQ239" s="285"/>
      <c r="BR239" s="285"/>
      <c r="BS239" s="285"/>
      <c r="BT239" s="285"/>
      <c r="BU239" s="285"/>
      <c r="BV239" s="285"/>
      <c r="BW239" s="285"/>
      <c r="BX239" s="285"/>
      <c r="BY239" s="285"/>
    </row>
    <row r="240" spans="2:77" s="133" customFormat="1" ht="30">
      <c r="B240" s="7" t="s">
        <v>495</v>
      </c>
      <c r="C240" s="333" t="s">
        <v>188</v>
      </c>
      <c r="D240" s="334" t="s">
        <v>189</v>
      </c>
      <c r="E240" s="334" t="s">
        <v>212</v>
      </c>
      <c r="F240" s="334" t="s">
        <v>639</v>
      </c>
      <c r="G240" s="336" t="s">
        <v>213</v>
      </c>
      <c r="H240" s="275"/>
      <c r="I240" s="275"/>
      <c r="J240" s="315"/>
      <c r="K240" s="315"/>
      <c r="L240" s="315"/>
      <c r="M240" s="315"/>
      <c r="N240" s="315"/>
      <c r="O240" s="275"/>
      <c r="P240" s="275"/>
      <c r="Q240" s="275"/>
      <c r="R240" s="275"/>
      <c r="S240" s="275"/>
      <c r="T240" s="275"/>
      <c r="U240" s="275"/>
      <c r="V240" s="275"/>
      <c r="W240" s="275"/>
      <c r="X240" s="275"/>
      <c r="Y240" s="275"/>
      <c r="Z240" s="275"/>
      <c r="AA240" s="275"/>
      <c r="AB240" s="275"/>
      <c r="AC240" s="275"/>
      <c r="AD240" s="275"/>
      <c r="AE240" s="275"/>
      <c r="AF240" s="275"/>
      <c r="AG240" s="275"/>
      <c r="AH240" s="275"/>
      <c r="AI240" s="275"/>
      <c r="AJ240" s="275"/>
      <c r="AK240" s="275"/>
      <c r="AL240" s="275"/>
      <c r="AM240" s="275"/>
      <c r="AN240" s="275"/>
      <c r="AO240" s="275"/>
      <c r="AP240" s="275"/>
      <c r="AQ240" s="275"/>
      <c r="AR240" s="275"/>
      <c r="AS240" s="275"/>
      <c r="AT240" s="275"/>
      <c r="AU240" s="275"/>
      <c r="AV240" s="275"/>
      <c r="AW240" s="275"/>
      <c r="AX240" s="275"/>
      <c r="AY240" s="275"/>
      <c r="AZ240" s="275"/>
      <c r="BA240" s="275"/>
      <c r="BB240" s="275"/>
      <c r="BC240" s="275"/>
      <c r="BD240" s="275"/>
      <c r="BE240" s="275"/>
      <c r="BF240" s="275"/>
      <c r="BG240" s="275"/>
      <c r="BH240" s="275"/>
      <c r="BI240" s="275"/>
      <c r="BJ240" s="275"/>
      <c r="BK240" s="275"/>
      <c r="BL240" s="275"/>
      <c r="BM240" s="275"/>
      <c r="BN240" s="275"/>
      <c r="BO240" s="275"/>
      <c r="BP240" s="275"/>
      <c r="BQ240" s="275"/>
      <c r="BR240" s="275"/>
      <c r="BS240" s="275"/>
      <c r="BT240" s="275"/>
      <c r="BU240" s="275"/>
      <c r="BV240" s="275"/>
      <c r="BW240" s="275"/>
      <c r="BX240" s="275"/>
      <c r="BY240" s="275"/>
    </row>
    <row r="241" spans="1:77" s="133" customFormat="1" ht="15" thickBot="1">
      <c r="B241" s="325"/>
      <c r="C241" s="347" t="s">
        <v>56</v>
      </c>
      <c r="D241" s="348" t="s">
        <v>67</v>
      </c>
      <c r="E241" s="349">
        <f>SUM(IF($C$207=C241,$F$213,0),IF($C$214=C241,$F$220,0),IF($C$221=C241,$F$227,0))</f>
        <v>0</v>
      </c>
      <c r="F241" s="349">
        <f>IF($E$203&gt;0,$E$203*'10. קבועים'!$B$82,0)</f>
        <v>0</v>
      </c>
      <c r="G241" s="350">
        <f>F241-E241</f>
        <v>0</v>
      </c>
      <c r="H241" s="275"/>
      <c r="I241" s="315"/>
      <c r="J241" s="285"/>
      <c r="K241" s="285"/>
      <c r="L241" s="285"/>
      <c r="M241" s="285"/>
      <c r="N241" s="285"/>
      <c r="O241" s="315"/>
      <c r="P241" s="315"/>
      <c r="Q241" s="315"/>
      <c r="R241" s="315"/>
      <c r="S241" s="315"/>
      <c r="T241" s="315"/>
      <c r="U241" s="315"/>
      <c r="V241" s="315"/>
      <c r="W241" s="315"/>
      <c r="X241" s="315"/>
      <c r="Y241" s="315"/>
      <c r="Z241" s="315"/>
      <c r="AA241" s="315"/>
      <c r="AB241" s="315"/>
      <c r="AC241" s="315"/>
      <c r="AD241" s="315"/>
      <c r="AE241" s="315"/>
      <c r="AF241" s="315"/>
      <c r="AG241" s="315"/>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315"/>
      <c r="BT241" s="315"/>
      <c r="BU241" s="315"/>
      <c r="BV241" s="315"/>
      <c r="BW241" s="315"/>
      <c r="BX241" s="315"/>
      <c r="BY241" s="315"/>
    </row>
    <row r="242" spans="1:77" s="133" customFormat="1" ht="15">
      <c r="B242" s="289"/>
      <c r="C242" s="3"/>
      <c r="D242" s="345"/>
      <c r="E242" s="5"/>
      <c r="F242" s="2"/>
      <c r="G242" s="2"/>
      <c r="H242" s="2"/>
      <c r="I242" s="285"/>
      <c r="J242" s="315"/>
      <c r="K242" s="315"/>
      <c r="L242" s="315"/>
      <c r="M242" s="315"/>
      <c r="N242" s="315"/>
      <c r="O242" s="285"/>
      <c r="P242" s="285"/>
      <c r="Q242" s="285"/>
      <c r="R242" s="285"/>
      <c r="S242" s="285"/>
      <c r="T242" s="285"/>
      <c r="U242" s="285"/>
      <c r="V242" s="285"/>
      <c r="W242" s="285"/>
      <c r="X242" s="285"/>
      <c r="Y242" s="285"/>
      <c r="Z242" s="285"/>
      <c r="AA242" s="285"/>
      <c r="AB242" s="285"/>
      <c r="AC242" s="285"/>
      <c r="AD242" s="285"/>
      <c r="AE242" s="285"/>
      <c r="AF242" s="285"/>
      <c r="AG242" s="285"/>
      <c r="AH242" s="285"/>
      <c r="AI242" s="285"/>
      <c r="AJ242" s="285"/>
      <c r="AK242" s="285"/>
      <c r="AL242" s="285"/>
      <c r="AM242" s="285"/>
      <c r="AN242" s="285"/>
      <c r="AO242" s="285"/>
      <c r="AP242" s="285"/>
      <c r="AQ242" s="285"/>
      <c r="AR242" s="285"/>
      <c r="AS242" s="285"/>
      <c r="AT242" s="285"/>
      <c r="AU242" s="285"/>
      <c r="AV242" s="285"/>
      <c r="AW242" s="285"/>
      <c r="AX242" s="285"/>
      <c r="AY242" s="285"/>
      <c r="AZ242" s="285"/>
      <c r="BA242" s="285"/>
      <c r="BB242" s="285"/>
      <c r="BC242" s="285"/>
      <c r="BD242" s="285"/>
      <c r="BE242" s="285"/>
      <c r="BF242" s="285"/>
      <c r="BG242" s="285"/>
      <c r="BH242" s="285"/>
      <c r="BI242" s="285"/>
      <c r="BJ242" s="285"/>
      <c r="BK242" s="285"/>
      <c r="BL242" s="285"/>
      <c r="BM242" s="285"/>
      <c r="BN242" s="285"/>
      <c r="BO242" s="285"/>
      <c r="BP242" s="285"/>
      <c r="BQ242" s="285"/>
      <c r="BR242" s="285"/>
      <c r="BS242" s="285"/>
      <c r="BT242" s="285"/>
      <c r="BU242" s="285"/>
      <c r="BV242" s="285"/>
      <c r="BW242" s="285"/>
      <c r="BX242" s="285"/>
      <c r="BY242" s="285"/>
    </row>
    <row r="243" spans="1:77" s="356" customFormat="1" ht="27.75">
      <c r="A243" s="300">
        <v>2.7</v>
      </c>
      <c r="B243" s="351" t="s">
        <v>214</v>
      </c>
      <c r="C243" s="352"/>
      <c r="D243" s="353"/>
      <c r="E243" s="354"/>
      <c r="F243" s="352"/>
      <c r="G243" s="352"/>
      <c r="H243" s="352"/>
      <c r="I243" s="355"/>
      <c r="J243" s="355"/>
      <c r="K243" s="355"/>
      <c r="L243" s="355"/>
      <c r="M243" s="355"/>
      <c r="N243" s="355"/>
      <c r="O243" s="355"/>
      <c r="P243" s="355"/>
      <c r="Q243" s="355"/>
      <c r="R243" s="355"/>
      <c r="S243" s="355"/>
      <c r="T243" s="355"/>
      <c r="U243" s="355"/>
      <c r="V243" s="355"/>
      <c r="W243" s="355"/>
      <c r="X243" s="355"/>
      <c r="Y243" s="355"/>
      <c r="Z243" s="355"/>
      <c r="AA243" s="355"/>
      <c r="AB243" s="355"/>
      <c r="AC243" s="355"/>
      <c r="AD243" s="355"/>
      <c r="AE243" s="355"/>
      <c r="AF243" s="355"/>
      <c r="AG243" s="355"/>
      <c r="AH243" s="355"/>
      <c r="AI243" s="355"/>
      <c r="AJ243" s="355"/>
      <c r="AK243" s="355"/>
      <c r="AL243" s="355"/>
      <c r="AM243" s="355"/>
      <c r="AN243" s="355"/>
      <c r="AO243" s="355"/>
      <c r="AP243" s="355"/>
      <c r="AQ243" s="355"/>
      <c r="AR243" s="355"/>
      <c r="AS243" s="355"/>
      <c r="AT243" s="355"/>
      <c r="AU243" s="355"/>
      <c r="AV243" s="355"/>
      <c r="AW243" s="355"/>
      <c r="AX243" s="355"/>
      <c r="AY243" s="355"/>
      <c r="AZ243" s="355"/>
      <c r="BA243" s="355"/>
      <c r="BB243" s="355"/>
      <c r="BC243" s="355"/>
      <c r="BD243" s="355"/>
      <c r="BE243" s="355"/>
      <c r="BF243" s="355"/>
      <c r="BG243" s="355"/>
      <c r="BH243" s="355"/>
      <c r="BI243" s="355"/>
      <c r="BJ243" s="355"/>
      <c r="BK243" s="355"/>
      <c r="BL243" s="355"/>
      <c r="BM243" s="355"/>
      <c r="BN243" s="355"/>
      <c r="BO243" s="355"/>
      <c r="BP243" s="355"/>
      <c r="BQ243" s="355"/>
      <c r="BR243" s="355"/>
      <c r="BS243" s="355"/>
      <c r="BT243" s="355"/>
      <c r="BU243" s="355"/>
      <c r="BV243" s="355"/>
      <c r="BW243" s="355"/>
      <c r="BX243" s="355"/>
      <c r="BY243" s="355"/>
    </row>
    <row r="244" spans="1:77" s="133" customFormat="1" ht="15">
      <c r="A244" s="275"/>
      <c r="B244" s="357"/>
      <c r="C244" s="275"/>
      <c r="D244" s="358"/>
      <c r="E244" s="2"/>
      <c r="F244" s="275"/>
      <c r="G244" s="275"/>
      <c r="H244" s="275"/>
      <c r="I244" s="315"/>
      <c r="J244" s="315"/>
      <c r="K244" s="315"/>
      <c r="L244" s="315"/>
      <c r="M244" s="315"/>
      <c r="N244" s="315"/>
      <c r="O244" s="315"/>
      <c r="P244" s="315"/>
      <c r="Q244" s="315"/>
      <c r="R244" s="315"/>
      <c r="S244" s="315"/>
      <c r="T244" s="315"/>
      <c r="U244" s="315"/>
      <c r="V244" s="315"/>
      <c r="W244" s="315"/>
      <c r="X244" s="315"/>
      <c r="Y244" s="315"/>
      <c r="Z244" s="315"/>
      <c r="AA244" s="315"/>
      <c r="AB244" s="315"/>
      <c r="AC244" s="315"/>
      <c r="AD244" s="315"/>
      <c r="AE244" s="315"/>
      <c r="AF244" s="315"/>
      <c r="AG244" s="315"/>
      <c r="AH244" s="315"/>
      <c r="AI244" s="315"/>
      <c r="AJ244" s="315"/>
      <c r="AK244" s="315"/>
      <c r="AL244" s="315"/>
      <c r="AM244" s="315"/>
      <c r="AN244" s="315"/>
      <c r="AO244" s="315"/>
      <c r="AP244" s="315"/>
      <c r="AQ244" s="315"/>
      <c r="AR244" s="315"/>
      <c r="AS244" s="315"/>
      <c r="AT244" s="315"/>
      <c r="AU244" s="315"/>
      <c r="AV244" s="315"/>
      <c r="AW244" s="315"/>
      <c r="AX244" s="315"/>
      <c r="AY244" s="315"/>
      <c r="AZ244" s="315"/>
      <c r="BA244" s="315"/>
      <c r="BB244" s="315"/>
      <c r="BC244" s="315"/>
      <c r="BD244" s="315"/>
      <c r="BE244" s="315"/>
      <c r="BF244" s="315"/>
      <c r="BG244" s="315"/>
      <c r="BH244" s="315"/>
      <c r="BI244" s="315"/>
      <c r="BJ244" s="315"/>
      <c r="BK244" s="315"/>
      <c r="BL244" s="315"/>
      <c r="BM244" s="315"/>
      <c r="BN244" s="315"/>
      <c r="BO244" s="315"/>
      <c r="BP244" s="315"/>
      <c r="BQ244" s="315"/>
      <c r="BR244" s="315"/>
      <c r="BS244" s="315"/>
      <c r="BT244" s="315"/>
      <c r="BU244" s="315"/>
      <c r="BV244" s="315"/>
      <c r="BW244" s="315"/>
      <c r="BX244" s="315"/>
      <c r="BY244" s="315"/>
    </row>
    <row r="245" spans="1:77" s="133" customFormat="1" ht="28.5">
      <c r="A245" s="275"/>
      <c r="B245" s="226" t="s">
        <v>286</v>
      </c>
      <c r="C245" s="272"/>
      <c r="D245" s="358"/>
      <c r="E245" s="2"/>
      <c r="F245" s="275"/>
      <c r="G245" s="275"/>
      <c r="H245" s="275"/>
      <c r="I245" s="315"/>
      <c r="J245" s="315"/>
      <c r="K245" s="315"/>
      <c r="L245" s="315"/>
      <c r="M245" s="315"/>
      <c r="N245" s="315"/>
      <c r="O245" s="315"/>
      <c r="P245" s="315"/>
      <c r="Q245" s="315"/>
      <c r="R245" s="315"/>
      <c r="S245" s="315"/>
      <c r="T245" s="315"/>
      <c r="U245" s="315"/>
      <c r="V245" s="315"/>
      <c r="W245" s="315"/>
      <c r="X245" s="315"/>
      <c r="Y245" s="315"/>
      <c r="Z245" s="315"/>
      <c r="AA245" s="315"/>
      <c r="AB245" s="315"/>
      <c r="AC245" s="315"/>
      <c r="AD245" s="315"/>
      <c r="AE245" s="315"/>
      <c r="AF245" s="315"/>
      <c r="AG245" s="315"/>
      <c r="AH245" s="315"/>
      <c r="AI245" s="315"/>
      <c r="AJ245" s="315"/>
      <c r="AK245" s="315"/>
      <c r="AL245" s="315"/>
      <c r="AM245" s="315"/>
      <c r="AN245" s="315"/>
      <c r="AO245" s="315"/>
      <c r="AP245" s="315"/>
      <c r="AQ245" s="315"/>
      <c r="AR245" s="315"/>
      <c r="AS245" s="315"/>
      <c r="AT245" s="315"/>
      <c r="AU245" s="315"/>
      <c r="AV245" s="315"/>
      <c r="AW245" s="315"/>
      <c r="AX245" s="315"/>
      <c r="AY245" s="315"/>
      <c r="AZ245" s="315"/>
      <c r="BA245" s="315"/>
      <c r="BB245" s="315"/>
      <c r="BC245" s="315"/>
      <c r="BD245" s="315"/>
      <c r="BE245" s="315"/>
      <c r="BF245" s="315"/>
      <c r="BG245" s="315"/>
      <c r="BH245" s="315"/>
      <c r="BI245" s="315"/>
      <c r="BJ245" s="315"/>
      <c r="BK245" s="315"/>
      <c r="BL245" s="315"/>
      <c r="BM245" s="315"/>
      <c r="BN245" s="315"/>
      <c r="BO245" s="315"/>
      <c r="BP245" s="315"/>
      <c r="BQ245" s="315"/>
      <c r="BR245" s="315"/>
      <c r="BS245" s="315"/>
      <c r="BT245" s="315"/>
      <c r="BU245" s="315"/>
      <c r="BV245" s="315"/>
      <c r="BW245" s="315"/>
      <c r="BX245" s="315"/>
      <c r="BY245" s="315"/>
    </row>
    <row r="246" spans="1:77" s="133" customFormat="1" ht="15">
      <c r="A246" s="275"/>
      <c r="B246" s="226"/>
      <c r="C246" s="358"/>
      <c r="D246" s="358"/>
      <c r="E246" s="2"/>
      <c r="F246" s="275"/>
      <c r="G246" s="275"/>
      <c r="H246" s="275"/>
      <c r="I246" s="315"/>
      <c r="J246" s="315"/>
      <c r="K246" s="315"/>
      <c r="L246" s="315"/>
      <c r="M246" s="315"/>
      <c r="N246" s="315"/>
      <c r="O246" s="315"/>
      <c r="P246" s="315"/>
      <c r="Q246" s="315"/>
      <c r="R246" s="315"/>
      <c r="S246" s="315"/>
      <c r="T246" s="315"/>
      <c r="U246" s="315"/>
      <c r="V246" s="315"/>
      <c r="W246" s="315"/>
      <c r="X246" s="315"/>
      <c r="Y246" s="315"/>
      <c r="Z246" s="315"/>
      <c r="AA246" s="315"/>
      <c r="AB246" s="315"/>
      <c r="AC246" s="315"/>
      <c r="AD246" s="315"/>
      <c r="AE246" s="315"/>
      <c r="AF246" s="315"/>
      <c r="AG246" s="315"/>
      <c r="AH246" s="315"/>
      <c r="AI246" s="315"/>
      <c r="AJ246" s="315"/>
      <c r="AK246" s="315"/>
      <c r="AL246" s="315"/>
      <c r="AM246" s="315"/>
      <c r="AN246" s="315"/>
      <c r="AO246" s="315"/>
      <c r="AP246" s="315"/>
      <c r="AQ246" s="315"/>
      <c r="AR246" s="315"/>
      <c r="AS246" s="315"/>
      <c r="AT246" s="315"/>
      <c r="AU246" s="315"/>
      <c r="AV246" s="315"/>
      <c r="AW246" s="315"/>
      <c r="AX246" s="315"/>
      <c r="AY246" s="315"/>
      <c r="AZ246" s="315"/>
      <c r="BA246" s="315"/>
      <c r="BB246" s="315"/>
      <c r="BC246" s="315"/>
      <c r="BD246" s="315"/>
      <c r="BE246" s="315"/>
      <c r="BF246" s="315"/>
      <c r="BG246" s="315"/>
      <c r="BH246" s="315"/>
      <c r="BI246" s="315"/>
      <c r="BJ246" s="315"/>
      <c r="BK246" s="315"/>
      <c r="BL246" s="315"/>
      <c r="BM246" s="315"/>
      <c r="BN246" s="315"/>
      <c r="BO246" s="315"/>
      <c r="BP246" s="315"/>
      <c r="BQ246" s="315"/>
      <c r="BR246" s="315"/>
      <c r="BS246" s="315"/>
      <c r="BT246" s="315"/>
      <c r="BU246" s="315"/>
      <c r="BV246" s="315"/>
      <c r="BW246" s="315"/>
      <c r="BX246" s="315"/>
      <c r="BY246" s="315"/>
    </row>
    <row r="247" spans="1:77" s="133" customFormat="1" ht="15">
      <c r="A247" s="275"/>
      <c r="B247" s="313" t="s">
        <v>193</v>
      </c>
      <c r="C247" s="280"/>
      <c r="D247" s="314" t="s">
        <v>53</v>
      </c>
      <c r="E247" s="314" t="s">
        <v>54</v>
      </c>
      <c r="F247" s="5" t="s">
        <v>175</v>
      </c>
      <c r="G247" s="5"/>
      <c r="H247" s="275"/>
      <c r="I247" s="315"/>
      <c r="J247" s="315"/>
      <c r="K247" s="315"/>
      <c r="L247" s="315"/>
      <c r="M247" s="315"/>
      <c r="N247" s="315"/>
      <c r="O247" s="315"/>
      <c r="P247" s="315"/>
      <c r="Q247" s="315"/>
      <c r="R247" s="315"/>
      <c r="S247" s="315"/>
      <c r="T247" s="315"/>
      <c r="U247" s="315"/>
      <c r="V247" s="315"/>
      <c r="W247" s="315"/>
      <c r="X247" s="315"/>
      <c r="Y247" s="315"/>
      <c r="Z247" s="315"/>
      <c r="AA247" s="315"/>
      <c r="AB247" s="315"/>
      <c r="AC247" s="315"/>
      <c r="AD247" s="315"/>
      <c r="AE247" s="315"/>
      <c r="AF247" s="315"/>
      <c r="AG247" s="315"/>
      <c r="AH247" s="315"/>
      <c r="AI247" s="315"/>
      <c r="AJ247" s="315"/>
      <c r="AK247" s="315"/>
      <c r="AL247" s="315"/>
      <c r="AM247" s="315"/>
      <c r="AN247" s="315"/>
      <c r="AO247" s="315"/>
      <c r="AP247" s="315"/>
      <c r="AQ247" s="315"/>
      <c r="AR247" s="315"/>
      <c r="AS247" s="315"/>
      <c r="AT247" s="315"/>
      <c r="AU247" s="315"/>
      <c r="AV247" s="315"/>
      <c r="AW247" s="315"/>
      <c r="AX247" s="315"/>
      <c r="AY247" s="315"/>
      <c r="AZ247" s="315"/>
      <c r="BA247" s="315"/>
      <c r="BB247" s="315"/>
      <c r="BC247" s="315"/>
      <c r="BD247" s="315"/>
      <c r="BE247" s="315"/>
      <c r="BF247" s="315"/>
      <c r="BG247" s="315"/>
      <c r="BH247" s="315"/>
      <c r="BI247" s="315"/>
      <c r="BJ247" s="315"/>
      <c r="BK247" s="315"/>
      <c r="BL247" s="315"/>
      <c r="BM247" s="315"/>
      <c r="BN247" s="315"/>
      <c r="BO247" s="315"/>
      <c r="BP247" s="315"/>
      <c r="BQ247" s="315"/>
      <c r="BR247" s="315"/>
      <c r="BS247" s="315"/>
      <c r="BT247" s="315"/>
      <c r="BU247" s="315"/>
      <c r="BV247" s="315"/>
      <c r="BW247" s="315"/>
      <c r="BX247" s="315"/>
      <c r="BY247" s="315"/>
    </row>
    <row r="248" spans="1:77" s="133" customFormat="1" ht="28.5">
      <c r="A248" s="275"/>
      <c r="B248" s="316" t="s">
        <v>194</v>
      </c>
      <c r="C248" s="279" t="s">
        <v>181</v>
      </c>
      <c r="D248" s="283"/>
      <c r="E248" s="283"/>
      <c r="F248" s="283"/>
      <c r="G248" s="5"/>
      <c r="H248" s="275"/>
      <c r="I248" s="315"/>
      <c r="J248" s="315"/>
      <c r="K248" s="315"/>
      <c r="L248" s="315"/>
      <c r="M248" s="315"/>
      <c r="N248" s="315"/>
      <c r="O248" s="315"/>
      <c r="P248" s="315"/>
      <c r="Q248" s="315"/>
      <c r="R248" s="315"/>
      <c r="S248" s="315"/>
      <c r="T248" s="315"/>
      <c r="U248" s="315"/>
      <c r="V248" s="315"/>
      <c r="W248" s="315"/>
      <c r="X248" s="315"/>
      <c r="Y248" s="315"/>
      <c r="Z248" s="315"/>
      <c r="AA248" s="315"/>
      <c r="AB248" s="315"/>
      <c r="AC248" s="315"/>
      <c r="AD248" s="315"/>
      <c r="AE248" s="315"/>
      <c r="AF248" s="315"/>
      <c r="AG248" s="315"/>
      <c r="AH248" s="315"/>
      <c r="AI248" s="315"/>
      <c r="AJ248" s="315"/>
      <c r="AK248" s="315"/>
      <c r="AL248" s="315"/>
      <c r="AM248" s="315"/>
      <c r="AN248" s="315"/>
      <c r="AO248" s="315"/>
      <c r="AP248" s="315"/>
      <c r="AQ248" s="315"/>
      <c r="AR248" s="315"/>
      <c r="AS248" s="315"/>
      <c r="AT248" s="315"/>
      <c r="AU248" s="315"/>
      <c r="AV248" s="315"/>
      <c r="AW248" s="315"/>
      <c r="AX248" s="315"/>
      <c r="AY248" s="315"/>
      <c r="AZ248" s="315"/>
      <c r="BA248" s="315"/>
      <c r="BB248" s="315"/>
      <c r="BC248" s="315"/>
      <c r="BD248" s="315"/>
      <c r="BE248" s="315"/>
      <c r="BF248" s="315"/>
      <c r="BG248" s="315"/>
      <c r="BH248" s="315"/>
      <c r="BI248" s="315"/>
      <c r="BJ248" s="315"/>
      <c r="BK248" s="315"/>
      <c r="BL248" s="315"/>
      <c r="BM248" s="315"/>
      <c r="BN248" s="315"/>
      <c r="BO248" s="315"/>
      <c r="BP248" s="315"/>
      <c r="BQ248" s="315"/>
      <c r="BR248" s="315"/>
      <c r="BS248" s="315"/>
      <c r="BT248" s="315"/>
      <c r="BU248" s="315"/>
      <c r="BV248" s="315"/>
      <c r="BW248" s="315"/>
      <c r="BX248" s="315"/>
      <c r="BY248" s="315"/>
    </row>
    <row r="249" spans="1:77" s="133" customFormat="1">
      <c r="A249" s="275"/>
      <c r="B249" s="289"/>
      <c r="C249" s="317" t="s">
        <v>182</v>
      </c>
      <c r="D249" s="283"/>
      <c r="E249" s="283"/>
      <c r="F249" s="283"/>
      <c r="G249" s="5"/>
      <c r="H249" s="275"/>
      <c r="I249" s="315"/>
      <c r="J249" s="315"/>
      <c r="K249" s="315"/>
      <c r="L249" s="315"/>
      <c r="M249" s="315"/>
      <c r="N249" s="315"/>
      <c r="O249" s="315"/>
      <c r="P249" s="315"/>
      <c r="Q249" s="315"/>
      <c r="R249" s="315"/>
      <c r="S249" s="315"/>
      <c r="T249" s="315"/>
      <c r="U249" s="315"/>
      <c r="V249" s="315"/>
      <c r="W249" s="315"/>
      <c r="X249" s="315"/>
      <c r="Y249" s="315"/>
      <c r="Z249" s="315"/>
      <c r="AA249" s="315"/>
      <c r="AB249" s="315"/>
      <c r="AC249" s="315"/>
      <c r="AD249" s="315"/>
      <c r="AE249" s="315"/>
      <c r="AF249" s="315"/>
      <c r="AG249" s="315"/>
      <c r="AH249" s="315"/>
      <c r="AI249" s="315"/>
      <c r="AJ249" s="315"/>
      <c r="AK249" s="315"/>
      <c r="AL249" s="315"/>
      <c r="AM249" s="315"/>
      <c r="AN249" s="315"/>
      <c r="AO249" s="315"/>
      <c r="AP249" s="315"/>
      <c r="AQ249" s="315"/>
      <c r="AR249" s="315"/>
      <c r="AS249" s="315"/>
      <c r="AT249" s="315"/>
      <c r="AU249" s="315"/>
      <c r="AV249" s="315"/>
      <c r="AW249" s="315"/>
      <c r="AX249" s="315"/>
      <c r="AY249" s="315"/>
      <c r="AZ249" s="315"/>
      <c r="BA249" s="315"/>
      <c r="BB249" s="315"/>
      <c r="BC249" s="315"/>
      <c r="BD249" s="315"/>
      <c r="BE249" s="315"/>
      <c r="BF249" s="315"/>
      <c r="BG249" s="315"/>
      <c r="BH249" s="315"/>
      <c r="BI249" s="315"/>
      <c r="BJ249" s="315"/>
      <c r="BK249" s="315"/>
      <c r="BL249" s="315"/>
      <c r="BM249" s="315"/>
      <c r="BN249" s="315"/>
      <c r="BO249" s="315"/>
      <c r="BP249" s="315"/>
      <c r="BQ249" s="315"/>
      <c r="BR249" s="315"/>
      <c r="BS249" s="315"/>
      <c r="BT249" s="315"/>
      <c r="BU249" s="315"/>
      <c r="BV249" s="315"/>
      <c r="BW249" s="315"/>
      <c r="BX249" s="315"/>
      <c r="BY249" s="315"/>
    </row>
    <row r="250" spans="1:77" s="133" customFormat="1">
      <c r="A250" s="275"/>
      <c r="B250" s="289"/>
      <c r="C250" s="289"/>
      <c r="D250" s="5"/>
      <c r="E250" s="5"/>
      <c r="F250" s="5"/>
      <c r="G250" s="5"/>
      <c r="H250" s="27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5"/>
      <c r="AY250" s="315"/>
      <c r="AZ250" s="315"/>
      <c r="BA250" s="315"/>
      <c r="BB250" s="315"/>
      <c r="BC250" s="315"/>
      <c r="BD250" s="315"/>
      <c r="BE250" s="315"/>
      <c r="BF250" s="315"/>
      <c r="BG250" s="315"/>
      <c r="BH250" s="315"/>
      <c r="BI250" s="315"/>
      <c r="BJ250" s="315"/>
      <c r="BK250" s="315"/>
      <c r="BL250" s="315"/>
      <c r="BM250" s="315"/>
      <c r="BN250" s="315"/>
      <c r="BO250" s="315"/>
      <c r="BP250" s="315"/>
      <c r="BQ250" s="315"/>
      <c r="BR250" s="315"/>
      <c r="BS250" s="315"/>
      <c r="BT250" s="315"/>
      <c r="BU250" s="315"/>
      <c r="BV250" s="315"/>
      <c r="BW250" s="315"/>
      <c r="BX250" s="315"/>
      <c r="BY250" s="315"/>
    </row>
    <row r="251" spans="1:77" s="133" customFormat="1" ht="42.75">
      <c r="A251" s="275"/>
      <c r="B251" s="6"/>
      <c r="C251" s="279" t="s">
        <v>215</v>
      </c>
      <c r="D251" s="272"/>
      <c r="E251" s="359" t="s">
        <v>23</v>
      </c>
      <c r="F251" s="283"/>
      <c r="G251" s="5"/>
      <c r="H251" s="27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5"/>
      <c r="AY251" s="315"/>
      <c r="AZ251" s="315"/>
      <c r="BA251" s="315"/>
      <c r="BB251" s="315"/>
      <c r="BC251" s="315"/>
      <c r="BD251" s="315"/>
      <c r="BE251" s="315"/>
      <c r="BF251" s="315"/>
      <c r="BG251" s="315"/>
      <c r="BH251" s="315"/>
      <c r="BI251" s="315"/>
      <c r="BJ251" s="315"/>
      <c r="BK251" s="315"/>
      <c r="BL251" s="315"/>
      <c r="BM251" s="315"/>
      <c r="BN251" s="315"/>
      <c r="BO251" s="315"/>
      <c r="BP251" s="315"/>
      <c r="BQ251" s="315"/>
      <c r="BR251" s="315"/>
      <c r="BS251" s="315"/>
      <c r="BT251" s="315"/>
      <c r="BU251" s="315"/>
      <c r="BV251" s="315"/>
      <c r="BW251" s="315"/>
      <c r="BX251" s="315"/>
      <c r="BY251" s="315"/>
    </row>
    <row r="252" spans="1:77" s="133" customFormat="1">
      <c r="A252" s="275"/>
      <c r="B252" s="6"/>
      <c r="C252" s="2"/>
      <c r="D252" s="2"/>
      <c r="E252" s="5"/>
      <c r="F252" s="5"/>
      <c r="G252" s="5"/>
      <c r="H252" s="275"/>
      <c r="I252" s="315"/>
      <c r="J252" s="315"/>
      <c r="K252" s="315"/>
      <c r="L252" s="315"/>
      <c r="M252" s="315"/>
      <c r="N252" s="315"/>
      <c r="O252" s="315"/>
      <c r="P252" s="315"/>
      <c r="Q252" s="315"/>
      <c r="R252" s="315"/>
      <c r="S252" s="315"/>
      <c r="T252" s="315"/>
      <c r="U252" s="315"/>
      <c r="V252" s="315"/>
      <c r="W252" s="315"/>
      <c r="X252" s="315"/>
      <c r="Y252" s="315"/>
      <c r="Z252" s="315"/>
      <c r="AA252" s="315"/>
      <c r="AB252" s="315"/>
      <c r="AC252" s="315"/>
      <c r="AD252" s="315"/>
      <c r="AE252" s="315"/>
      <c r="AF252" s="315"/>
      <c r="AG252" s="315"/>
      <c r="AH252" s="315"/>
      <c r="AI252" s="315"/>
      <c r="AJ252" s="315"/>
      <c r="AK252" s="315"/>
      <c r="AL252" s="315"/>
      <c r="AM252" s="315"/>
      <c r="AN252" s="315"/>
      <c r="AO252" s="315"/>
      <c r="AP252" s="315"/>
      <c r="AQ252" s="315"/>
      <c r="AR252" s="315"/>
      <c r="AS252" s="315"/>
      <c r="AT252" s="315"/>
      <c r="AU252" s="315"/>
      <c r="AV252" s="315"/>
      <c r="AW252" s="315"/>
      <c r="AX252" s="315"/>
      <c r="AY252" s="315"/>
      <c r="AZ252" s="315"/>
      <c r="BA252" s="315"/>
      <c r="BB252" s="315"/>
      <c r="BC252" s="315"/>
      <c r="BD252" s="315"/>
      <c r="BE252" s="315"/>
      <c r="BF252" s="315"/>
      <c r="BG252" s="315"/>
      <c r="BH252" s="315"/>
      <c r="BI252" s="315"/>
      <c r="BJ252" s="315"/>
      <c r="BK252" s="315"/>
      <c r="BL252" s="315"/>
      <c r="BM252" s="315"/>
      <c r="BN252" s="315"/>
      <c r="BO252" s="315"/>
      <c r="BP252" s="315"/>
      <c r="BQ252" s="315"/>
      <c r="BR252" s="315"/>
      <c r="BS252" s="315"/>
      <c r="BT252" s="315"/>
      <c r="BU252" s="315"/>
      <c r="BV252" s="315"/>
      <c r="BW252" s="315"/>
      <c r="BX252" s="315"/>
      <c r="BY252" s="315"/>
    </row>
    <row r="253" spans="1:77" s="133" customFormat="1" ht="42.75">
      <c r="A253" s="275"/>
      <c r="B253" s="6"/>
      <c r="C253" s="279" t="s">
        <v>216</v>
      </c>
      <c r="D253" s="272"/>
      <c r="E253" s="359" t="s">
        <v>23</v>
      </c>
      <c r="F253" s="283"/>
      <c r="G253" s="5"/>
      <c r="H253" s="275"/>
      <c r="I253" s="315"/>
      <c r="J253" s="315"/>
      <c r="K253" s="315"/>
      <c r="L253" s="315"/>
      <c r="M253" s="315"/>
      <c r="N253" s="315"/>
      <c r="O253" s="315"/>
      <c r="P253" s="315"/>
      <c r="Q253" s="315"/>
      <c r="R253" s="315"/>
      <c r="S253" s="315"/>
      <c r="T253" s="315"/>
      <c r="U253" s="315"/>
      <c r="V253" s="315"/>
      <c r="W253" s="315"/>
      <c r="X253" s="315"/>
      <c r="Y253" s="315"/>
      <c r="Z253" s="315"/>
      <c r="AA253" s="315"/>
      <c r="AB253" s="315"/>
      <c r="AC253" s="315"/>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5"/>
      <c r="AY253" s="315"/>
      <c r="AZ253" s="315"/>
      <c r="BA253" s="315"/>
      <c r="BB253" s="315"/>
      <c r="BC253" s="315"/>
      <c r="BD253" s="315"/>
      <c r="BE253" s="315"/>
      <c r="BF253" s="315"/>
      <c r="BG253" s="315"/>
      <c r="BH253" s="315"/>
      <c r="BI253" s="315"/>
      <c r="BJ253" s="315"/>
      <c r="BK253" s="315"/>
      <c r="BL253" s="315"/>
      <c r="BM253" s="315"/>
      <c r="BN253" s="315"/>
      <c r="BO253" s="315"/>
      <c r="BP253" s="315"/>
      <c r="BQ253" s="315"/>
      <c r="BR253" s="315"/>
      <c r="BS253" s="315"/>
      <c r="BT253" s="315"/>
      <c r="BU253" s="315"/>
      <c r="BV253" s="315"/>
      <c r="BW253" s="315"/>
      <c r="BX253" s="315"/>
      <c r="BY253" s="315"/>
    </row>
    <row r="254" spans="1:77" s="133" customFormat="1">
      <c r="A254" s="275"/>
      <c r="B254" s="289"/>
      <c r="C254" s="289"/>
      <c r="D254" s="5"/>
      <c r="E254" s="5"/>
      <c r="F254" s="5"/>
      <c r="G254" s="5"/>
      <c r="H254" s="275"/>
      <c r="I254" s="315"/>
      <c r="J254" s="315"/>
      <c r="K254" s="315"/>
      <c r="L254" s="315"/>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5"/>
      <c r="AL254" s="315"/>
      <c r="AM254" s="315"/>
      <c r="AN254" s="315"/>
      <c r="AO254" s="315"/>
      <c r="AP254" s="315"/>
      <c r="AQ254" s="315"/>
      <c r="AR254" s="315"/>
      <c r="AS254" s="315"/>
      <c r="AT254" s="315"/>
      <c r="AU254" s="315"/>
      <c r="AV254" s="315"/>
      <c r="AW254" s="315"/>
      <c r="AX254" s="315"/>
      <c r="AY254" s="315"/>
      <c r="AZ254" s="315"/>
      <c r="BA254" s="315"/>
      <c r="BB254" s="315"/>
      <c r="BC254" s="315"/>
      <c r="BD254" s="315"/>
      <c r="BE254" s="315"/>
      <c r="BF254" s="315"/>
      <c r="BG254" s="315"/>
      <c r="BH254" s="315"/>
      <c r="BI254" s="315"/>
      <c r="BJ254" s="315"/>
      <c r="BK254" s="315"/>
      <c r="BL254" s="315"/>
      <c r="BM254" s="315"/>
      <c r="BN254" s="315"/>
      <c r="BO254" s="315"/>
      <c r="BP254" s="315"/>
      <c r="BQ254" s="315"/>
      <c r="BR254" s="315"/>
      <c r="BS254" s="315"/>
      <c r="BT254" s="315"/>
      <c r="BU254" s="315"/>
      <c r="BV254" s="315"/>
      <c r="BW254" s="315"/>
      <c r="BX254" s="315"/>
      <c r="BY254" s="315"/>
    </row>
    <row r="255" spans="1:77" s="133" customFormat="1" ht="15">
      <c r="A255" s="275"/>
      <c r="B255" s="318" t="s">
        <v>195</v>
      </c>
      <c r="C255" s="319"/>
      <c r="D255" s="320" t="s">
        <v>196</v>
      </c>
      <c r="E255" s="320" t="s">
        <v>197</v>
      </c>
      <c r="F255" s="320" t="s">
        <v>198</v>
      </c>
      <c r="G255" s="321" t="s">
        <v>199</v>
      </c>
      <c r="H255" s="275"/>
      <c r="I255" s="315"/>
      <c r="J255" s="315"/>
      <c r="K255" s="315"/>
      <c r="L255" s="315"/>
      <c r="M255" s="315"/>
      <c r="N255" s="315"/>
      <c r="O255" s="315"/>
      <c r="P255" s="315"/>
      <c r="Q255" s="315"/>
      <c r="R255" s="315"/>
      <c r="S255" s="315"/>
      <c r="T255" s="315"/>
      <c r="U255" s="315"/>
      <c r="V255" s="315"/>
      <c r="W255" s="315"/>
      <c r="X255" s="315"/>
      <c r="Y255" s="315"/>
      <c r="Z255" s="315"/>
      <c r="AA255" s="315"/>
      <c r="AB255" s="315"/>
      <c r="AC255" s="315"/>
      <c r="AD255" s="315"/>
      <c r="AE255" s="315"/>
      <c r="AF255" s="315"/>
      <c r="AG255" s="315"/>
      <c r="AH255" s="315"/>
      <c r="AI255" s="315"/>
      <c r="AJ255" s="315"/>
      <c r="AK255" s="315"/>
      <c r="AL255" s="315"/>
      <c r="AM255" s="315"/>
      <c r="AN255" s="315"/>
      <c r="AO255" s="315"/>
      <c r="AP255" s="315"/>
      <c r="AQ255" s="315"/>
      <c r="AR255" s="315"/>
      <c r="AS255" s="315"/>
      <c r="AT255" s="315"/>
      <c r="AU255" s="315"/>
      <c r="AV255" s="315"/>
      <c r="AW255" s="315"/>
      <c r="AX255" s="315"/>
      <c r="AY255" s="315"/>
      <c r="AZ255" s="315"/>
      <c r="BA255" s="315"/>
      <c r="BB255" s="315"/>
      <c r="BC255" s="315"/>
      <c r="BD255" s="315"/>
      <c r="BE255" s="315"/>
      <c r="BF255" s="315"/>
      <c r="BG255" s="315"/>
      <c r="BH255" s="315"/>
      <c r="BI255" s="315"/>
      <c r="BJ255" s="315"/>
      <c r="BK255" s="315"/>
      <c r="BL255" s="315"/>
      <c r="BM255" s="315"/>
      <c r="BN255" s="315"/>
      <c r="BO255" s="315"/>
      <c r="BP255" s="315"/>
      <c r="BQ255" s="315"/>
      <c r="BR255" s="315"/>
      <c r="BS255" s="315"/>
      <c r="BT255" s="315"/>
      <c r="BU255" s="315"/>
      <c r="BV255" s="315"/>
      <c r="BW255" s="315"/>
      <c r="BX255" s="315"/>
      <c r="BY255" s="315"/>
    </row>
    <row r="256" spans="1:77" s="133" customFormat="1" ht="42.75">
      <c r="A256" s="275"/>
      <c r="B256" s="5"/>
      <c r="C256" s="322" t="s">
        <v>200</v>
      </c>
      <c r="D256" s="283"/>
      <c r="E256" s="283"/>
      <c r="F256" s="283"/>
      <c r="G256" s="283"/>
      <c r="H256" s="275"/>
      <c r="I256" s="315"/>
      <c r="J256" s="315"/>
      <c r="K256" s="315"/>
      <c r="L256" s="315"/>
      <c r="M256" s="315"/>
      <c r="N256" s="315"/>
      <c r="O256" s="315"/>
      <c r="P256" s="315"/>
      <c r="Q256" s="315"/>
      <c r="R256" s="315"/>
      <c r="S256" s="315"/>
      <c r="T256" s="315"/>
      <c r="U256" s="315"/>
      <c r="V256" s="315"/>
      <c r="W256" s="315"/>
      <c r="X256" s="315"/>
      <c r="Y256" s="315"/>
      <c r="Z256" s="315"/>
      <c r="AA256" s="315"/>
      <c r="AB256" s="315"/>
      <c r="AC256" s="315"/>
      <c r="AD256" s="315"/>
      <c r="AE256" s="315"/>
      <c r="AF256" s="315"/>
      <c r="AG256" s="315"/>
      <c r="AH256" s="315"/>
      <c r="AI256" s="315"/>
      <c r="AJ256" s="315"/>
      <c r="AK256" s="315"/>
      <c r="AL256" s="315"/>
      <c r="AM256" s="315"/>
      <c r="AN256" s="315"/>
      <c r="AO256" s="315"/>
      <c r="AP256" s="315"/>
      <c r="AQ256" s="315"/>
      <c r="AR256" s="315"/>
      <c r="AS256" s="315"/>
      <c r="AT256" s="315"/>
      <c r="AU256" s="315"/>
      <c r="AV256" s="315"/>
      <c r="AW256" s="315"/>
      <c r="AX256" s="315"/>
      <c r="AY256" s="315"/>
      <c r="AZ256" s="315"/>
      <c r="BA256" s="315"/>
      <c r="BB256" s="315"/>
      <c r="BC256" s="315"/>
      <c r="BD256" s="315"/>
      <c r="BE256" s="315"/>
      <c r="BF256" s="315"/>
      <c r="BG256" s="315"/>
      <c r="BH256" s="315"/>
      <c r="BI256" s="315"/>
      <c r="BJ256" s="315"/>
      <c r="BK256" s="315"/>
      <c r="BL256" s="315"/>
      <c r="BM256" s="315"/>
      <c r="BN256" s="315"/>
      <c r="BO256" s="315"/>
      <c r="BP256" s="315"/>
      <c r="BQ256" s="315"/>
      <c r="BR256" s="315"/>
      <c r="BS256" s="315"/>
      <c r="BT256" s="315"/>
      <c r="BU256" s="315"/>
      <c r="BV256" s="315"/>
      <c r="BW256" s="315"/>
      <c r="BX256" s="315"/>
      <c r="BY256" s="315"/>
    </row>
    <row r="257" spans="1:77" s="133" customFormat="1">
      <c r="A257" s="275"/>
      <c r="B257" s="4"/>
      <c r="C257" s="323"/>
      <c r="D257" s="283"/>
      <c r="E257" s="283"/>
      <c r="F257" s="283"/>
      <c r="G257" s="283"/>
      <c r="H257" s="275"/>
      <c r="I257" s="315"/>
      <c r="J257" s="315"/>
      <c r="K257" s="315"/>
      <c r="L257" s="315"/>
      <c r="M257" s="315"/>
      <c r="N257" s="315"/>
      <c r="O257" s="315"/>
      <c r="P257" s="315"/>
      <c r="Q257" s="315"/>
      <c r="R257" s="315"/>
      <c r="S257" s="315"/>
      <c r="T257" s="315"/>
      <c r="U257" s="315"/>
      <c r="V257" s="315"/>
      <c r="W257" s="315"/>
      <c r="X257" s="315"/>
      <c r="Y257" s="315"/>
      <c r="Z257" s="315"/>
      <c r="AA257" s="315"/>
      <c r="AB257" s="315"/>
      <c r="AC257" s="315"/>
      <c r="AD257" s="315"/>
      <c r="AE257" s="315"/>
      <c r="AF257" s="315"/>
      <c r="AG257" s="315"/>
      <c r="AH257" s="315"/>
      <c r="AI257" s="315"/>
      <c r="AJ257" s="315"/>
      <c r="AK257" s="315"/>
      <c r="AL257" s="315"/>
      <c r="AM257" s="315"/>
      <c r="AN257" s="315"/>
      <c r="AO257" s="315"/>
      <c r="AP257" s="315"/>
      <c r="AQ257" s="315"/>
      <c r="AR257" s="315"/>
      <c r="AS257" s="315"/>
      <c r="AT257" s="315"/>
      <c r="AU257" s="315"/>
      <c r="AV257" s="315"/>
      <c r="AW257" s="315"/>
      <c r="AX257" s="315"/>
      <c r="AY257" s="315"/>
      <c r="AZ257" s="315"/>
      <c r="BA257" s="315"/>
      <c r="BB257" s="315"/>
      <c r="BC257" s="315"/>
      <c r="BD257" s="315"/>
      <c r="BE257" s="315"/>
      <c r="BF257" s="315"/>
      <c r="BG257" s="315"/>
      <c r="BH257" s="315"/>
      <c r="BI257" s="315"/>
      <c r="BJ257" s="315"/>
      <c r="BK257" s="315"/>
      <c r="BL257" s="315"/>
      <c r="BM257" s="315"/>
      <c r="BN257" s="315"/>
      <c r="BO257" s="315"/>
      <c r="BP257" s="315"/>
      <c r="BQ257" s="315"/>
      <c r="BR257" s="315"/>
      <c r="BS257" s="315"/>
      <c r="BT257" s="315"/>
      <c r="BU257" s="315"/>
      <c r="BV257" s="315"/>
      <c r="BW257" s="315"/>
      <c r="BX257" s="315"/>
      <c r="BY257" s="315"/>
    </row>
    <row r="258" spans="1:77" s="133" customFormat="1" ht="15" collapsed="1">
      <c r="A258" s="275"/>
      <c r="B258" s="313" t="s">
        <v>201</v>
      </c>
      <c r="C258" s="2"/>
      <c r="D258" s="2"/>
      <c r="E258" s="5"/>
      <c r="F258" s="5"/>
      <c r="G258" s="5"/>
      <c r="H258" s="275"/>
      <c r="I258" s="315"/>
      <c r="J258" s="315"/>
      <c r="K258" s="315"/>
      <c r="L258" s="315"/>
      <c r="M258" s="315"/>
      <c r="N258" s="315"/>
      <c r="O258" s="315"/>
      <c r="P258" s="315"/>
      <c r="Q258" s="315"/>
      <c r="R258" s="315"/>
      <c r="S258" s="315"/>
      <c r="T258" s="315"/>
      <c r="U258" s="315"/>
      <c r="V258" s="315"/>
      <c r="W258" s="315"/>
      <c r="X258" s="315"/>
      <c r="Y258" s="315"/>
      <c r="Z258" s="315"/>
      <c r="AA258" s="315"/>
      <c r="AB258" s="315"/>
      <c r="AC258" s="315"/>
      <c r="AD258" s="315"/>
      <c r="AE258" s="315"/>
      <c r="AF258" s="315"/>
      <c r="AG258" s="315"/>
      <c r="AH258" s="315"/>
      <c r="AI258" s="315"/>
      <c r="AJ258" s="315"/>
      <c r="AK258" s="315"/>
      <c r="AL258" s="315"/>
      <c r="AM258" s="315"/>
      <c r="AN258" s="315"/>
      <c r="AO258" s="315"/>
      <c r="AP258" s="315"/>
      <c r="AQ258" s="315"/>
      <c r="AR258" s="315"/>
      <c r="AS258" s="315"/>
      <c r="AT258" s="315"/>
      <c r="AU258" s="315"/>
      <c r="AV258" s="315"/>
      <c r="AW258" s="315"/>
      <c r="AX258" s="315"/>
      <c r="AY258" s="315"/>
      <c r="AZ258" s="315"/>
      <c r="BA258" s="315"/>
      <c r="BB258" s="315"/>
      <c r="BC258" s="315"/>
      <c r="BD258" s="315"/>
      <c r="BE258" s="315"/>
      <c r="BF258" s="315"/>
      <c r="BG258" s="315"/>
      <c r="BH258" s="315"/>
      <c r="BI258" s="315"/>
      <c r="BJ258" s="315"/>
      <c r="BK258" s="315"/>
      <c r="BL258" s="315"/>
      <c r="BM258" s="315"/>
      <c r="BN258" s="315"/>
      <c r="BO258" s="315"/>
      <c r="BP258" s="315"/>
      <c r="BQ258" s="315"/>
      <c r="BR258" s="315"/>
      <c r="BS258" s="315"/>
      <c r="BT258" s="315"/>
      <c r="BU258" s="315"/>
      <c r="BV258" s="315"/>
      <c r="BW258" s="315"/>
      <c r="BX258" s="315"/>
      <c r="BY258" s="315"/>
    </row>
    <row r="259" spans="1:77" s="133" customFormat="1" ht="28.5">
      <c r="A259" s="275"/>
      <c r="B259" s="289"/>
      <c r="C259" s="276" t="s">
        <v>90</v>
      </c>
      <c r="D259" s="280" t="s">
        <v>89</v>
      </c>
      <c r="E259" s="324" t="str">
        <f>IF(C28="","תא זה יעודכן אוטומטית עם מילוי סעיף 2.1",(IF(C28="אחר (פרט בהערות)",E28,C28)))</f>
        <v>תא זה יעודכן אוטומטית עם מילוי סעיף 2.1</v>
      </c>
      <c r="F259" s="4"/>
      <c r="G259" s="275"/>
      <c r="H259" s="275"/>
      <c r="I259" s="315"/>
      <c r="J259" s="315"/>
      <c r="K259" s="315"/>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c r="AG259" s="315"/>
      <c r="AH259" s="315"/>
      <c r="AI259" s="315"/>
      <c r="AJ259" s="315"/>
      <c r="AK259" s="315"/>
      <c r="AL259" s="315"/>
      <c r="AM259" s="315"/>
      <c r="AN259" s="315"/>
      <c r="AO259" s="315"/>
      <c r="AP259" s="315"/>
      <c r="AQ259" s="315"/>
      <c r="AR259" s="315"/>
      <c r="AS259" s="315"/>
      <c r="AT259" s="315"/>
      <c r="AU259" s="315"/>
      <c r="AV259" s="315"/>
      <c r="AW259" s="315"/>
      <c r="AX259" s="315"/>
      <c r="AY259" s="315"/>
      <c r="AZ259" s="315"/>
      <c r="BA259" s="315"/>
      <c r="BB259" s="315"/>
      <c r="BC259" s="315"/>
      <c r="BD259" s="315"/>
      <c r="BE259" s="315"/>
      <c r="BF259" s="315"/>
      <c r="BG259" s="315"/>
      <c r="BH259" s="315"/>
      <c r="BI259" s="315"/>
      <c r="BJ259" s="315"/>
      <c r="BK259" s="315"/>
      <c r="BL259" s="315"/>
      <c r="BM259" s="315"/>
      <c r="BN259" s="315"/>
      <c r="BO259" s="315"/>
      <c r="BP259" s="315"/>
      <c r="BQ259" s="315"/>
      <c r="BR259" s="315"/>
      <c r="BS259" s="315"/>
      <c r="BT259" s="315"/>
      <c r="BU259" s="315"/>
      <c r="BV259" s="315"/>
      <c r="BW259" s="315"/>
      <c r="BX259" s="315"/>
      <c r="BY259" s="315"/>
    </row>
    <row r="260" spans="1:77" s="133" customFormat="1">
      <c r="A260" s="275"/>
      <c r="B260" s="325"/>
      <c r="C260" s="290"/>
      <c r="D260" s="326" t="s">
        <v>202</v>
      </c>
      <c r="E260" s="327"/>
      <c r="F260" s="290"/>
      <c r="G260" s="290"/>
      <c r="H260" s="275"/>
      <c r="I260" s="315"/>
      <c r="J260" s="315"/>
      <c r="K260" s="315"/>
      <c r="L260" s="315"/>
      <c r="M260" s="315"/>
      <c r="N260" s="315"/>
      <c r="O260" s="315"/>
      <c r="P260" s="315"/>
      <c r="Q260" s="315"/>
      <c r="R260" s="315"/>
      <c r="S260" s="315"/>
      <c r="T260" s="315"/>
      <c r="U260" s="315"/>
      <c r="V260" s="315"/>
      <c r="W260" s="315"/>
      <c r="X260" s="315"/>
      <c r="Y260" s="315"/>
      <c r="Z260" s="315"/>
      <c r="AA260" s="315"/>
      <c r="AB260" s="315"/>
      <c r="AC260" s="315"/>
      <c r="AD260" s="315"/>
      <c r="AE260" s="315"/>
      <c r="AF260" s="315"/>
      <c r="AG260" s="315"/>
      <c r="AH260" s="315"/>
      <c r="AI260" s="315"/>
      <c r="AJ260" s="315"/>
      <c r="AK260" s="315"/>
      <c r="AL260" s="315"/>
      <c r="AM260" s="315"/>
      <c r="AN260" s="315"/>
      <c r="AO260" s="315"/>
      <c r="AP260" s="315"/>
      <c r="AQ260" s="315"/>
      <c r="AR260" s="315"/>
      <c r="AS260" s="315"/>
      <c r="AT260" s="315"/>
      <c r="AU260" s="315"/>
      <c r="AV260" s="315"/>
      <c r="AW260" s="315"/>
      <c r="AX260" s="315"/>
      <c r="AY260" s="315"/>
      <c r="AZ260" s="315"/>
      <c r="BA260" s="315"/>
      <c r="BB260" s="315"/>
      <c r="BC260" s="315"/>
      <c r="BD260" s="315"/>
      <c r="BE260" s="315"/>
      <c r="BF260" s="315"/>
      <c r="BG260" s="315"/>
      <c r="BH260" s="315"/>
      <c r="BI260" s="315"/>
      <c r="BJ260" s="315"/>
      <c r="BK260" s="315"/>
      <c r="BL260" s="315"/>
      <c r="BM260" s="315"/>
      <c r="BN260" s="315"/>
      <c r="BO260" s="315"/>
      <c r="BP260" s="315"/>
      <c r="BQ260" s="315"/>
      <c r="BR260" s="315"/>
      <c r="BS260" s="315"/>
      <c r="BT260" s="315"/>
      <c r="BU260" s="315"/>
      <c r="BV260" s="315"/>
      <c r="BW260" s="315"/>
      <c r="BX260" s="315"/>
      <c r="BY260" s="315"/>
    </row>
    <row r="261" spans="1:77" s="133" customFormat="1">
      <c r="A261" s="275"/>
      <c r="B261" s="325"/>
      <c r="C261" s="275"/>
      <c r="D261" s="328" t="s">
        <v>113</v>
      </c>
      <c r="E261" s="329"/>
      <c r="F261" s="275"/>
      <c r="G261" s="275"/>
      <c r="H261" s="275"/>
      <c r="I261" s="315"/>
      <c r="J261" s="315"/>
      <c r="K261" s="315"/>
      <c r="L261" s="315"/>
      <c r="M261" s="315"/>
      <c r="N261" s="315"/>
      <c r="O261" s="315"/>
      <c r="P261" s="315"/>
      <c r="Q261" s="315"/>
      <c r="R261" s="315"/>
      <c r="S261" s="315"/>
      <c r="T261" s="315"/>
      <c r="U261" s="315"/>
      <c r="V261" s="315"/>
      <c r="W261" s="315"/>
      <c r="X261" s="315"/>
      <c r="Y261" s="315"/>
      <c r="Z261" s="315"/>
      <c r="AA261" s="315"/>
      <c r="AB261" s="315"/>
      <c r="AC261" s="315"/>
      <c r="AD261" s="315"/>
      <c r="AE261" s="315"/>
      <c r="AF261" s="315"/>
      <c r="AG261" s="315"/>
      <c r="AH261" s="315"/>
      <c r="AI261" s="315"/>
      <c r="AJ261" s="315"/>
      <c r="AK261" s="315"/>
      <c r="AL261" s="315"/>
      <c r="AM261" s="315"/>
      <c r="AN261" s="315"/>
      <c r="AO261" s="315"/>
      <c r="AP261" s="315"/>
      <c r="AQ261" s="315"/>
      <c r="AR261" s="315"/>
      <c r="AS261" s="315"/>
      <c r="AT261" s="315"/>
      <c r="AU261" s="315"/>
      <c r="AV261" s="315"/>
      <c r="AW261" s="315"/>
      <c r="AX261" s="315"/>
      <c r="AY261" s="315"/>
      <c r="AZ261" s="315"/>
      <c r="BA261" s="315"/>
      <c r="BB261" s="315"/>
      <c r="BC261" s="315"/>
      <c r="BD261" s="315"/>
      <c r="BE261" s="315"/>
      <c r="BF261" s="315"/>
      <c r="BG261" s="315"/>
      <c r="BH261" s="315"/>
      <c r="BI261" s="315"/>
      <c r="BJ261" s="315"/>
      <c r="BK261" s="315"/>
      <c r="BL261" s="315"/>
      <c r="BM261" s="315"/>
      <c r="BN261" s="315"/>
      <c r="BO261" s="315"/>
      <c r="BP261" s="315"/>
      <c r="BQ261" s="315"/>
      <c r="BR261" s="315"/>
      <c r="BS261" s="315"/>
      <c r="BT261" s="315"/>
      <c r="BU261" s="315"/>
      <c r="BV261" s="315"/>
      <c r="BW261" s="315"/>
      <c r="BX261" s="315"/>
      <c r="BY261" s="315"/>
    </row>
    <row r="262" spans="1:77" s="133" customFormat="1">
      <c r="A262" s="275"/>
      <c r="B262" s="289"/>
      <c r="C262" s="5"/>
      <c r="D262" s="289"/>
      <c r="E262" s="2"/>
      <c r="F262" s="2"/>
      <c r="G262" s="2"/>
      <c r="H262" s="275"/>
      <c r="I262" s="315"/>
      <c r="J262" s="315"/>
      <c r="K262" s="315"/>
      <c r="L262" s="315"/>
      <c r="M262" s="315"/>
      <c r="N262" s="315"/>
      <c r="O262" s="315"/>
      <c r="P262" s="315"/>
      <c r="Q262" s="315"/>
      <c r="R262" s="315"/>
      <c r="S262" s="315"/>
      <c r="T262" s="315"/>
      <c r="U262" s="315"/>
      <c r="V262" s="315"/>
      <c r="W262" s="315"/>
      <c r="X262" s="315"/>
      <c r="Y262" s="315"/>
      <c r="Z262" s="315"/>
      <c r="AA262" s="315"/>
      <c r="AB262" s="315"/>
      <c r="AC262" s="315"/>
      <c r="AD262" s="315"/>
      <c r="AE262" s="315"/>
      <c r="AF262" s="315"/>
      <c r="AG262" s="315"/>
      <c r="AH262" s="315"/>
      <c r="AI262" s="315"/>
      <c r="AJ262" s="315"/>
      <c r="AK262" s="315"/>
      <c r="AL262" s="315"/>
      <c r="AM262" s="315"/>
      <c r="AN262" s="315"/>
      <c r="AO262" s="315"/>
      <c r="AP262" s="315"/>
      <c r="AQ262" s="315"/>
      <c r="AR262" s="315"/>
      <c r="AS262" s="315"/>
      <c r="AT262" s="315"/>
      <c r="AU262" s="315"/>
      <c r="AV262" s="315"/>
      <c r="AW262" s="315"/>
      <c r="AX262" s="315"/>
      <c r="AY262" s="315"/>
      <c r="AZ262" s="315"/>
      <c r="BA262" s="315"/>
      <c r="BB262" s="315"/>
      <c r="BC262" s="315"/>
      <c r="BD262" s="315"/>
      <c r="BE262" s="315"/>
      <c r="BF262" s="315"/>
      <c r="BG262" s="315"/>
      <c r="BH262" s="315"/>
      <c r="BI262" s="315"/>
      <c r="BJ262" s="315"/>
      <c r="BK262" s="315"/>
      <c r="BL262" s="315"/>
      <c r="BM262" s="315"/>
      <c r="BN262" s="315"/>
      <c r="BO262" s="315"/>
      <c r="BP262" s="315"/>
      <c r="BQ262" s="315"/>
      <c r="BR262" s="315"/>
      <c r="BS262" s="315"/>
      <c r="BT262" s="315"/>
      <c r="BU262" s="315"/>
      <c r="BV262" s="315"/>
      <c r="BW262" s="315"/>
      <c r="BX262" s="315"/>
      <c r="BY262" s="315"/>
    </row>
    <row r="263" spans="1:77" s="135" customFormat="1" ht="63.75" customHeight="1">
      <c r="B263" s="198"/>
      <c r="C263" s="199" t="s">
        <v>2676</v>
      </c>
      <c r="D263" s="199" t="s">
        <v>89</v>
      </c>
      <c r="E263" s="199" t="s">
        <v>494</v>
      </c>
      <c r="F263" s="201" t="s">
        <v>2665</v>
      </c>
      <c r="G263" s="1005" t="s">
        <v>2757</v>
      </c>
      <c r="AW263" s="139"/>
    </row>
    <row r="264" spans="1:77" s="135" customFormat="1" ht="30" customHeight="1">
      <c r="B264" s="1034" t="s">
        <v>489</v>
      </c>
      <c r="C264" s="1033"/>
      <c r="D264" s="1028" t="str">
        <f>IF(C264='10. קבועים'!$A$38,'10. קבועים'!$B$38,IF(C264='10. קבועים'!$A$39,'10. קבועים'!$B$39,IF(C264='10. קבועים'!$A$40,'10. קבועים'!$B$40,IF(C264='10. קבועים'!$A$41,'10. קבועים'!$B$41,IF(C264='10. קבועים'!$A$42,'10. קבועים'!$B$42," תא זה יתעדכן אוטומטית עם מילוי מקור האנרגיה")))))</f>
        <v xml:space="preserve"> תא זה יתעדכן אוטומטית עם מילוי מקור האנרגיה</v>
      </c>
      <c r="E264" s="205"/>
      <c r="F264" s="231"/>
      <c r="G264" s="205"/>
      <c r="AW264" s="139"/>
    </row>
    <row r="265" spans="1:77" s="135" customFormat="1">
      <c r="B265" s="1029"/>
      <c r="C265" s="1031"/>
      <c r="D265" s="1027"/>
      <c r="E265" s="205"/>
      <c r="F265" s="231"/>
      <c r="G265" s="205"/>
      <c r="AW265" s="139"/>
    </row>
    <row r="266" spans="1:77" s="135" customFormat="1">
      <c r="B266" s="1029"/>
      <c r="C266" s="1031"/>
      <c r="D266" s="1027"/>
      <c r="E266" s="205"/>
      <c r="F266" s="231"/>
      <c r="G266" s="205"/>
      <c r="AW266" s="139"/>
    </row>
    <row r="267" spans="1:77" s="135" customFormat="1">
      <c r="B267" s="1029"/>
      <c r="C267" s="1031"/>
      <c r="D267" s="1027"/>
      <c r="E267" s="205"/>
      <c r="F267" s="231"/>
      <c r="G267" s="205"/>
      <c r="AW267" s="139"/>
    </row>
    <row r="268" spans="1:77" s="135" customFormat="1">
      <c r="B268" s="1029"/>
      <c r="C268" s="1031"/>
      <c r="D268" s="1027"/>
      <c r="E268" s="205"/>
      <c r="F268" s="231"/>
      <c r="G268" s="205"/>
      <c r="AW268" s="139"/>
    </row>
    <row r="269" spans="1:77" s="135" customFormat="1" ht="15" thickBot="1">
      <c r="B269" s="1029"/>
      <c r="C269" s="1032"/>
      <c r="D269" s="1036"/>
      <c r="E269" s="210"/>
      <c r="F269" s="330"/>
      <c r="G269" s="205"/>
      <c r="AW269" s="139"/>
    </row>
    <row r="270" spans="1:77" s="135" customFormat="1" ht="15" thickBot="1">
      <c r="B270" s="214" t="s">
        <v>519</v>
      </c>
      <c r="C270" s="215"/>
      <c r="D270" s="215"/>
      <c r="E270" s="215"/>
      <c r="F270" s="360">
        <f>SUM(F264:F269)</f>
        <v>0</v>
      </c>
      <c r="G270" s="215"/>
      <c r="AW270" s="139"/>
    </row>
    <row r="271" spans="1:77" s="135" customFormat="1" ht="30" customHeight="1">
      <c r="B271" s="1029" t="s">
        <v>491</v>
      </c>
      <c r="C271" s="1030"/>
      <c r="D271" s="1035" t="str">
        <f>IF(C271='10. קבועים'!$A$38,'10. קבועים'!$B$38,IF(C271='10. קבועים'!$A$39,'10. קבועים'!$B$39,IF(C271='10. קבועים'!$A$40,'10. קבועים'!$B$40,IF(C271='10. קבועים'!$A$41,'10. קבועים'!$B$41,IF(C271='10. קבועים'!$A$42,'10. קבועים'!$B$42," תא זה יתעדכן אוטומטית עם מילוי מקור האנרגיה")))))</f>
        <v xml:space="preserve"> תא זה יתעדכן אוטומטית עם מילוי מקור האנרגיה</v>
      </c>
      <c r="E271" s="219"/>
      <c r="F271" s="234"/>
      <c r="G271" s="205"/>
      <c r="AW271" s="139"/>
    </row>
    <row r="272" spans="1:77" s="135" customFormat="1">
      <c r="B272" s="1029"/>
      <c r="C272" s="1031"/>
      <c r="D272" s="1027"/>
      <c r="E272" s="205"/>
      <c r="F272" s="231"/>
      <c r="G272" s="205"/>
      <c r="AW272" s="139"/>
    </row>
    <row r="273" spans="1:77" s="135" customFormat="1">
      <c r="B273" s="1029"/>
      <c r="C273" s="1031"/>
      <c r="D273" s="1027"/>
      <c r="E273" s="205"/>
      <c r="F273" s="231"/>
      <c r="G273" s="205"/>
      <c r="AW273" s="139"/>
    </row>
    <row r="274" spans="1:77" s="135" customFormat="1">
      <c r="B274" s="1029"/>
      <c r="C274" s="1031"/>
      <c r="D274" s="1027"/>
      <c r="E274" s="205"/>
      <c r="F274" s="231"/>
      <c r="G274" s="205"/>
      <c r="AW274" s="139"/>
    </row>
    <row r="275" spans="1:77" s="135" customFormat="1">
      <c r="B275" s="1029"/>
      <c r="C275" s="1031"/>
      <c r="D275" s="1027"/>
      <c r="E275" s="205"/>
      <c r="F275" s="231"/>
      <c r="G275" s="205"/>
      <c r="AW275" s="139"/>
    </row>
    <row r="276" spans="1:77" s="135" customFormat="1" ht="15" thickBot="1">
      <c r="B276" s="1029"/>
      <c r="C276" s="1032"/>
      <c r="D276" s="1036"/>
      <c r="E276" s="210"/>
      <c r="F276" s="330"/>
      <c r="G276" s="205"/>
      <c r="AW276" s="139"/>
    </row>
    <row r="277" spans="1:77" s="135" customFormat="1" ht="15" thickBot="1">
      <c r="B277" s="214" t="s">
        <v>490</v>
      </c>
      <c r="C277" s="215"/>
      <c r="D277" s="215"/>
      <c r="E277" s="215"/>
      <c r="F277" s="360">
        <f>SUM(F271:F276)</f>
        <v>0</v>
      </c>
      <c r="G277" s="215"/>
      <c r="AW277" s="139"/>
    </row>
    <row r="278" spans="1:77" s="135" customFormat="1" ht="30" customHeight="1">
      <c r="B278" s="1029" t="s">
        <v>493</v>
      </c>
      <c r="C278" s="1030"/>
      <c r="D278" s="1035" t="str">
        <f>IF(C278='10. קבועים'!$A$38,'10. קבועים'!$B$38,IF(C278='10. קבועים'!$A$39,'10. קבועים'!$B$39,IF(C278='10. קבועים'!$A$40,'10. קבועים'!$B$40,IF(C278='10. קבועים'!$A$41,'10. קבועים'!$B$41,IF(C278='10. קבועים'!$A$42,'10. קבועים'!$B$42," תא זה יתעדכן אוטומטית עם מילוי מקור האנרגיה")))))</f>
        <v xml:space="preserve"> תא זה יתעדכן אוטומטית עם מילוי מקור האנרגיה</v>
      </c>
      <c r="E278" s="219"/>
      <c r="F278" s="234"/>
      <c r="G278" s="205"/>
      <c r="AW278" s="139"/>
    </row>
    <row r="279" spans="1:77" s="135" customFormat="1">
      <c r="B279" s="1029"/>
      <c r="C279" s="1031"/>
      <c r="D279" s="1027"/>
      <c r="E279" s="205"/>
      <c r="F279" s="231"/>
      <c r="G279" s="205"/>
      <c r="AW279" s="139"/>
    </row>
    <row r="280" spans="1:77" s="135" customFormat="1">
      <c r="B280" s="1029"/>
      <c r="C280" s="1031"/>
      <c r="D280" s="1027"/>
      <c r="E280" s="205"/>
      <c r="F280" s="231"/>
      <c r="G280" s="205"/>
      <c r="AW280" s="139"/>
    </row>
    <row r="281" spans="1:77" s="135" customFormat="1">
      <c r="B281" s="1029"/>
      <c r="C281" s="1031"/>
      <c r="D281" s="1027"/>
      <c r="E281" s="205"/>
      <c r="F281" s="231"/>
      <c r="G281" s="205"/>
      <c r="AW281" s="139"/>
    </row>
    <row r="282" spans="1:77" s="135" customFormat="1">
      <c r="B282" s="1029"/>
      <c r="C282" s="1031"/>
      <c r="D282" s="1027"/>
      <c r="E282" s="205"/>
      <c r="F282" s="231"/>
      <c r="G282" s="205"/>
      <c r="AW282" s="139"/>
    </row>
    <row r="283" spans="1:77" s="135" customFormat="1" ht="15" thickBot="1">
      <c r="B283" s="1029"/>
      <c r="C283" s="1032"/>
      <c r="D283" s="1036"/>
      <c r="E283" s="210"/>
      <c r="F283" s="330"/>
      <c r="G283" s="205"/>
      <c r="AW283" s="139"/>
    </row>
    <row r="284" spans="1:77" s="135" customFormat="1" ht="15" thickBot="1">
      <c r="B284" s="214" t="s">
        <v>492</v>
      </c>
      <c r="C284" s="215"/>
      <c r="D284" s="215"/>
      <c r="E284" s="215"/>
      <c r="F284" s="360">
        <f>SUM(F278:F283)</f>
        <v>0</v>
      </c>
      <c r="G284" s="215"/>
      <c r="AW284" s="139"/>
    </row>
    <row r="285" spans="1:77" s="133" customFormat="1" ht="15">
      <c r="A285" s="275"/>
      <c r="B285" s="7"/>
      <c r="C285" s="275"/>
      <c r="D285" s="275"/>
      <c r="E285" s="275"/>
      <c r="F285" s="275"/>
      <c r="G285" s="275"/>
      <c r="H285" s="275"/>
      <c r="I285" s="315"/>
      <c r="J285" s="315"/>
      <c r="K285" s="315"/>
      <c r="L285" s="315"/>
      <c r="M285" s="315"/>
      <c r="N285" s="315"/>
      <c r="O285" s="315"/>
      <c r="P285" s="315"/>
      <c r="Q285" s="315"/>
      <c r="R285" s="315"/>
      <c r="S285" s="315"/>
      <c r="T285" s="315"/>
      <c r="U285" s="315"/>
      <c r="V285" s="315"/>
      <c r="W285" s="315"/>
      <c r="X285" s="315"/>
      <c r="Y285" s="315"/>
      <c r="Z285" s="315"/>
      <c r="AA285" s="315"/>
      <c r="AB285" s="315"/>
      <c r="AC285" s="315"/>
      <c r="AD285" s="315"/>
      <c r="AE285" s="315"/>
      <c r="AF285" s="315"/>
      <c r="AG285" s="315"/>
      <c r="AH285" s="315"/>
      <c r="AI285" s="315"/>
      <c r="AJ285" s="315"/>
      <c r="AK285" s="315"/>
      <c r="AL285" s="315"/>
      <c r="AM285" s="315"/>
      <c r="AN285" s="315"/>
      <c r="AO285" s="315"/>
      <c r="AP285" s="315"/>
      <c r="AQ285" s="315"/>
      <c r="AR285" s="315"/>
      <c r="AS285" s="315"/>
      <c r="AT285" s="315"/>
      <c r="AU285" s="315"/>
      <c r="AV285" s="315"/>
      <c r="AW285" s="315"/>
      <c r="AX285" s="315"/>
      <c r="AY285" s="315"/>
      <c r="AZ285" s="315"/>
      <c r="BA285" s="315"/>
      <c r="BB285" s="315"/>
      <c r="BC285" s="315"/>
      <c r="BD285" s="315"/>
      <c r="BE285" s="315"/>
      <c r="BF285" s="315"/>
      <c r="BG285" s="315"/>
      <c r="BH285" s="315"/>
      <c r="BI285" s="315"/>
      <c r="BJ285" s="315"/>
      <c r="BK285" s="315"/>
      <c r="BL285" s="315"/>
      <c r="BM285" s="315"/>
      <c r="BN285" s="315"/>
      <c r="BO285" s="315"/>
      <c r="BP285" s="315"/>
      <c r="BQ285" s="315"/>
      <c r="BR285" s="315"/>
      <c r="BS285" s="315"/>
      <c r="BT285" s="315"/>
      <c r="BU285" s="315"/>
      <c r="BV285" s="315"/>
      <c r="BW285" s="315"/>
      <c r="BX285" s="315"/>
      <c r="BY285" s="315"/>
    </row>
    <row r="286" spans="1:77" s="133" customFormat="1" ht="15.75" thickBot="1">
      <c r="B286" s="7" t="s">
        <v>203</v>
      </c>
      <c r="C286" s="275"/>
      <c r="D286" s="275"/>
      <c r="E286" s="275"/>
      <c r="F286" s="275"/>
      <c r="G286" s="275"/>
      <c r="H286" s="275"/>
      <c r="I286" s="315"/>
      <c r="J286" s="315"/>
      <c r="K286" s="315"/>
      <c r="L286" s="315"/>
      <c r="M286" s="315"/>
      <c r="N286" s="315"/>
      <c r="O286" s="315"/>
      <c r="P286" s="315"/>
      <c r="Q286" s="315"/>
      <c r="R286" s="315"/>
      <c r="S286" s="315"/>
      <c r="T286" s="315"/>
      <c r="U286" s="315"/>
      <c r="V286" s="315"/>
      <c r="W286" s="315"/>
      <c r="X286" s="315"/>
      <c r="Y286" s="315"/>
      <c r="Z286" s="315"/>
      <c r="AA286" s="315"/>
      <c r="AB286" s="315"/>
      <c r="AC286" s="315"/>
      <c r="AD286" s="315"/>
      <c r="AE286" s="315"/>
      <c r="AF286" s="315"/>
      <c r="AG286" s="315"/>
      <c r="AH286" s="315"/>
      <c r="AI286" s="315"/>
      <c r="AJ286" s="315"/>
      <c r="AK286" s="315"/>
      <c r="AL286" s="315"/>
      <c r="AM286" s="315"/>
      <c r="AN286" s="315"/>
      <c r="AO286" s="315"/>
      <c r="AP286" s="315"/>
      <c r="AQ286" s="315"/>
      <c r="AR286" s="315"/>
      <c r="AS286" s="315"/>
      <c r="AT286" s="315"/>
      <c r="AU286" s="315"/>
      <c r="AV286" s="315"/>
      <c r="AW286" s="315"/>
      <c r="AX286" s="315"/>
      <c r="AY286" s="315"/>
      <c r="AZ286" s="315"/>
      <c r="BA286" s="315"/>
      <c r="BB286" s="315"/>
      <c r="BC286" s="315"/>
      <c r="BD286" s="315"/>
      <c r="BE286" s="315"/>
      <c r="BF286" s="315"/>
      <c r="BG286" s="315"/>
      <c r="BH286" s="315"/>
      <c r="BI286" s="315"/>
      <c r="BJ286" s="315"/>
      <c r="BK286" s="315"/>
      <c r="BL286" s="315"/>
      <c r="BM286" s="315"/>
      <c r="BN286" s="315"/>
      <c r="BO286" s="315"/>
      <c r="BP286" s="315"/>
      <c r="BQ286" s="315"/>
      <c r="BR286" s="315"/>
      <c r="BS286" s="315"/>
      <c r="BT286" s="315"/>
      <c r="BU286" s="315"/>
      <c r="BV286" s="315"/>
      <c r="BW286" s="315"/>
      <c r="BX286" s="315"/>
      <c r="BY286" s="315"/>
    </row>
    <row r="287" spans="1:77" s="133" customFormat="1" ht="28.5">
      <c r="A287" s="275"/>
      <c r="B287" s="7"/>
      <c r="C287" s="333"/>
      <c r="D287" s="334" t="s">
        <v>204</v>
      </c>
      <c r="E287" s="335" t="s">
        <v>205</v>
      </c>
      <c r="F287" s="334" t="s">
        <v>206</v>
      </c>
      <c r="G287" s="336" t="s">
        <v>207</v>
      </c>
      <c r="H287" s="1040" t="s">
        <v>208</v>
      </c>
      <c r="I287" s="315"/>
      <c r="J287" s="315"/>
      <c r="K287" s="315"/>
      <c r="L287" s="315"/>
      <c r="M287" s="315"/>
      <c r="N287" s="315"/>
      <c r="O287" s="315"/>
      <c r="P287" s="315"/>
      <c r="Q287" s="315"/>
      <c r="R287" s="315"/>
      <c r="S287" s="315"/>
      <c r="T287" s="315"/>
      <c r="U287" s="315"/>
      <c r="V287" s="315"/>
      <c r="W287" s="315"/>
      <c r="X287" s="315"/>
      <c r="Y287" s="315"/>
      <c r="Z287" s="315"/>
      <c r="AA287" s="315"/>
      <c r="AB287" s="315"/>
      <c r="AC287" s="315"/>
      <c r="AD287" s="315"/>
      <c r="AE287" s="315"/>
      <c r="AF287" s="315"/>
      <c r="AG287" s="315"/>
      <c r="AH287" s="315"/>
      <c r="AI287" s="315"/>
      <c r="AJ287" s="315"/>
      <c r="AK287" s="315"/>
      <c r="AL287" s="315"/>
      <c r="AM287" s="315"/>
      <c r="AN287" s="315"/>
      <c r="AO287" s="315"/>
      <c r="AP287" s="315"/>
      <c r="AQ287" s="315"/>
      <c r="AR287" s="315"/>
      <c r="AS287" s="315"/>
      <c r="AT287" s="315"/>
      <c r="AU287" s="315"/>
      <c r="AV287" s="315"/>
      <c r="AW287" s="315"/>
      <c r="AX287" s="315"/>
      <c r="AY287" s="315"/>
      <c r="AZ287" s="315"/>
      <c r="BA287" s="315"/>
      <c r="BB287" s="315"/>
      <c r="BC287" s="315"/>
      <c r="BD287" s="315"/>
      <c r="BE287" s="315"/>
      <c r="BF287" s="315"/>
      <c r="BG287" s="315"/>
      <c r="BH287" s="315"/>
      <c r="BI287" s="315"/>
      <c r="BJ287" s="315"/>
      <c r="BK287" s="315"/>
      <c r="BL287" s="315"/>
      <c r="BM287" s="315"/>
      <c r="BN287" s="315"/>
      <c r="BO287" s="315"/>
      <c r="BP287" s="315"/>
      <c r="BQ287" s="315"/>
      <c r="BR287" s="315"/>
      <c r="BS287" s="315"/>
      <c r="BT287" s="315"/>
      <c r="BU287" s="315"/>
      <c r="BV287" s="315"/>
      <c r="BW287" s="315"/>
      <c r="BX287" s="315"/>
      <c r="BY287" s="315"/>
    </row>
    <row r="288" spans="1:77" s="133" customFormat="1" ht="30">
      <c r="A288" s="275"/>
      <c r="B288" s="325"/>
      <c r="C288" s="337" t="s">
        <v>637</v>
      </c>
      <c r="D288" s="338">
        <f>IF(OR(F270&gt;0,F277&gt;0,F284&gt;0),E260*'10. קבועים'!$B$81,0)</f>
        <v>0</v>
      </c>
      <c r="E288" s="338" t="str">
        <f>IF($C$79&lt;&gt;0,$C$79,0)</f>
        <v>תא זה יעודכן אוטומטית עם מילוי סעיף 2.2</v>
      </c>
      <c r="F288" s="339" t="e">
        <f>IF(E288=0,0,-1*(1-D288/E288))</f>
        <v>#VALUE!</v>
      </c>
      <c r="G288" s="340"/>
      <c r="H288" s="1040"/>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c r="AG288" s="315"/>
      <c r="AH288" s="315"/>
      <c r="AI288" s="315"/>
      <c r="AJ288" s="315"/>
      <c r="AK288" s="315"/>
      <c r="AL288" s="315"/>
      <c r="AM288" s="315"/>
      <c r="AN288" s="315"/>
      <c r="AO288" s="315"/>
      <c r="AP288" s="315"/>
      <c r="AQ288" s="315"/>
      <c r="AR288" s="315"/>
      <c r="AS288" s="315"/>
      <c r="AT288" s="315"/>
      <c r="AU288" s="315"/>
      <c r="AV288" s="315"/>
      <c r="AW288" s="315"/>
      <c r="AX288" s="315"/>
      <c r="AY288" s="315"/>
      <c r="AZ288" s="315"/>
      <c r="BA288" s="315"/>
      <c r="BB288" s="315"/>
      <c r="BC288" s="315"/>
      <c r="BD288" s="315"/>
      <c r="BE288" s="315"/>
      <c r="BF288" s="315"/>
      <c r="BG288" s="315"/>
      <c r="BH288" s="315"/>
      <c r="BI288" s="315"/>
      <c r="BJ288" s="315"/>
      <c r="BK288" s="315"/>
      <c r="BL288" s="315"/>
      <c r="BM288" s="315"/>
      <c r="BN288" s="315"/>
      <c r="BO288" s="315"/>
      <c r="BP288" s="315"/>
      <c r="BQ288" s="315"/>
      <c r="BR288" s="315"/>
      <c r="BS288" s="315"/>
      <c r="BT288" s="315"/>
      <c r="BU288" s="315"/>
      <c r="BV288" s="315"/>
      <c r="BW288" s="315"/>
      <c r="BX288" s="315"/>
      <c r="BY288" s="315"/>
    </row>
    <row r="289" spans="1:77" s="133" customFormat="1" ht="28.5">
      <c r="A289" s="275"/>
      <c r="B289" s="325"/>
      <c r="C289" s="361" t="s">
        <v>209</v>
      </c>
      <c r="D289" s="338">
        <f>IF(C264='10. קבועים'!$A$48,'10. קבועים'!$C$48*F270,IF(C264='10. קבועים'!$A$49,'10. קבועים'!$C$49*F270,IF(C264='10. קבועים'!$C$50,'10. קבועים'!$C$50*F270,IF(C264='10. קבועים'!$C$51,'10. קבועים'!$C$51*F270,IF(C264='10. קבועים'!$A$52,'10. קבועים'!$C$52*F270,"0")))))+IF(C271='10. קבועים'!$A$48,'10. קבועים'!$C$48*F277,IF(C271='10. קבועים'!$A$49,'10. קבועים'!$C$49*F277,IF(C271='10. קבועים'!$A$50,'10. קבועים'!$C$50*F277,IF(C271='10. קבועים'!$A$51,'10. קבועים'!$C$51*F277,IF(C271='10. קבועים'!$A$52,'10. קבועים'!$C$52*F277,"0")))))+IF(C278='10. קבועים'!$A$48,'10. קבועים'!$C$48*F284,IF(C278='10. קבועים'!$A$49,'10. קבועים'!$C$49*F284,IF(C278='10. קבועים'!$A$50, '10. קבועים'!$C$50*F284,IF(C278='10. קבועים'!$A$51,'10. קבועים'!$C$51*F284,IF(C278='10. קבועים'!$A$52,'10. קבועים'!$C$52*F284,"0")))))</f>
        <v>0</v>
      </c>
      <c r="E289" s="338" t="str">
        <f>IF($C$111&lt;&gt;0,$C$111,0)</f>
        <v xml:space="preserve">תא זה יעודכן אוטומטית עם מילוי סעיף 2.2 </v>
      </c>
      <c r="F289" s="339" t="e">
        <f>IF(E289=0,0,-1*(1-D289/E289))</f>
        <v>#VALUE!</v>
      </c>
      <c r="G289" s="340"/>
      <c r="H289" s="1040"/>
      <c r="I289" s="315"/>
      <c r="J289" s="315"/>
      <c r="K289" s="315"/>
      <c r="L289" s="315"/>
      <c r="M289" s="315"/>
      <c r="N289" s="315"/>
      <c r="O289" s="315"/>
      <c r="P289" s="315"/>
      <c r="Q289" s="315"/>
      <c r="R289" s="315"/>
      <c r="S289" s="315"/>
      <c r="T289" s="315"/>
      <c r="U289" s="315"/>
      <c r="V289" s="315"/>
      <c r="W289" s="315"/>
      <c r="X289" s="315"/>
      <c r="Y289" s="315"/>
      <c r="Z289" s="315"/>
      <c r="AA289" s="315"/>
      <c r="AB289" s="315"/>
      <c r="AC289" s="315"/>
      <c r="AD289" s="315"/>
      <c r="AE289" s="315"/>
      <c r="AF289" s="315"/>
      <c r="AG289" s="315"/>
      <c r="AH289" s="315"/>
      <c r="AI289" s="315"/>
      <c r="AJ289" s="315"/>
      <c r="AK289" s="315"/>
      <c r="AL289" s="315"/>
      <c r="AM289" s="315"/>
      <c r="AN289" s="315"/>
      <c r="AO289" s="315"/>
      <c r="AP289" s="315"/>
      <c r="AQ289" s="315"/>
      <c r="AR289" s="315"/>
      <c r="AS289" s="315"/>
      <c r="AT289" s="315"/>
      <c r="AU289" s="315"/>
      <c r="AV289" s="315"/>
      <c r="AW289" s="315"/>
      <c r="AX289" s="315"/>
      <c r="AY289" s="315"/>
      <c r="AZ289" s="315"/>
      <c r="BA289" s="315"/>
      <c r="BB289" s="315"/>
      <c r="BC289" s="315"/>
      <c r="BD289" s="315"/>
      <c r="BE289" s="315"/>
      <c r="BF289" s="315"/>
      <c r="BG289" s="315"/>
      <c r="BH289" s="315"/>
      <c r="BI289" s="315"/>
      <c r="BJ289" s="315"/>
      <c r="BK289" s="315"/>
      <c r="BL289" s="315"/>
      <c r="BM289" s="315"/>
      <c r="BN289" s="315"/>
      <c r="BO289" s="315"/>
      <c r="BP289" s="315"/>
      <c r="BQ289" s="315"/>
      <c r="BR289" s="315"/>
      <c r="BS289" s="315"/>
      <c r="BT289" s="315"/>
      <c r="BU289" s="315"/>
      <c r="BV289" s="315"/>
      <c r="BW289" s="315"/>
      <c r="BX289" s="315"/>
      <c r="BY289" s="315"/>
    </row>
    <row r="290" spans="1:77" s="133" customFormat="1" ht="29.25" thickBot="1">
      <c r="A290" s="275"/>
      <c r="B290" s="325"/>
      <c r="C290" s="362" t="s">
        <v>210</v>
      </c>
      <c r="D290" s="342">
        <f>D288-D289</f>
        <v>0</v>
      </c>
      <c r="E290" s="342" t="str">
        <f>IF($C$117&lt;&gt;0,$C$117,0)</f>
        <v>תא זה יעודכן אוטומטית עם מילוי סעיפים: 2.1 ו- 2.2</v>
      </c>
      <c r="F290" s="343" t="e">
        <f>IF(E290=0,0,-1*(1-D290/E290))</f>
        <v>#VALUE!</v>
      </c>
      <c r="G290" s="344"/>
      <c r="H290" s="1040"/>
      <c r="I290" s="315"/>
      <c r="J290" s="315"/>
      <c r="K290" s="315"/>
      <c r="L290" s="315"/>
      <c r="M290" s="315"/>
      <c r="N290" s="315"/>
      <c r="O290" s="315"/>
      <c r="P290" s="315"/>
      <c r="Q290" s="315"/>
      <c r="R290" s="315"/>
      <c r="S290" s="315"/>
      <c r="T290" s="315"/>
      <c r="U290" s="315"/>
      <c r="V290" s="315"/>
      <c r="W290" s="315"/>
      <c r="X290" s="315"/>
      <c r="Y290" s="315"/>
      <c r="Z290" s="315"/>
      <c r="AA290" s="315"/>
      <c r="AB290" s="315"/>
      <c r="AC290" s="315"/>
      <c r="AD290" s="315"/>
      <c r="AE290" s="315"/>
      <c r="AF290" s="315"/>
      <c r="AG290" s="315"/>
      <c r="AH290" s="315"/>
      <c r="AI290" s="315"/>
      <c r="AJ290" s="315"/>
      <c r="AK290" s="315"/>
      <c r="AL290" s="315"/>
      <c r="AM290" s="315"/>
      <c r="AN290" s="315"/>
      <c r="AO290" s="315"/>
      <c r="AP290" s="315"/>
      <c r="AQ290" s="315"/>
      <c r="AR290" s="315"/>
      <c r="AS290" s="315"/>
      <c r="AT290" s="315"/>
      <c r="AU290" s="315"/>
      <c r="AV290" s="315"/>
      <c r="AW290" s="315"/>
      <c r="AX290" s="315"/>
      <c r="AY290" s="315"/>
      <c r="AZ290" s="315"/>
      <c r="BA290" s="315"/>
      <c r="BB290" s="315"/>
      <c r="BC290" s="315"/>
      <c r="BD290" s="315"/>
      <c r="BE290" s="315"/>
      <c r="BF290" s="315"/>
      <c r="BG290" s="315"/>
      <c r="BH290" s="315"/>
      <c r="BI290" s="315"/>
      <c r="BJ290" s="315"/>
      <c r="BK290" s="315"/>
      <c r="BL290" s="315"/>
      <c r="BM290" s="315"/>
      <c r="BN290" s="315"/>
      <c r="BO290" s="315"/>
      <c r="BP290" s="315"/>
      <c r="BQ290" s="315"/>
      <c r="BR290" s="315"/>
      <c r="BS290" s="315"/>
      <c r="BT290" s="315"/>
      <c r="BU290" s="315"/>
      <c r="BV290" s="315"/>
      <c r="BW290" s="315"/>
      <c r="BX290" s="315"/>
      <c r="BY290" s="315"/>
    </row>
    <row r="291" spans="1:77" s="133" customFormat="1" ht="15.75" customHeight="1" thickBot="1">
      <c r="A291" s="275"/>
      <c r="B291" s="7" t="s">
        <v>218</v>
      </c>
      <c r="C291" s="3"/>
      <c r="D291" s="3"/>
      <c r="E291" s="5"/>
      <c r="F291" s="3"/>
      <c r="G291" s="3"/>
      <c r="H291" s="4"/>
      <c r="I291" s="315"/>
      <c r="J291" s="285"/>
      <c r="K291" s="285"/>
      <c r="L291" s="285"/>
      <c r="M291" s="285"/>
      <c r="N291" s="285"/>
      <c r="O291" s="315"/>
      <c r="P291" s="315"/>
      <c r="Q291" s="315"/>
      <c r="R291" s="315"/>
      <c r="S291" s="315"/>
      <c r="T291" s="315"/>
      <c r="U291" s="315"/>
      <c r="V291" s="315"/>
      <c r="W291" s="315"/>
      <c r="X291" s="315"/>
      <c r="Y291" s="315"/>
      <c r="Z291" s="315"/>
      <c r="AA291" s="315"/>
      <c r="AB291" s="315"/>
      <c r="AC291" s="315"/>
      <c r="AD291" s="315"/>
      <c r="AE291" s="315"/>
      <c r="AF291" s="315"/>
      <c r="AG291" s="315"/>
      <c r="AH291" s="315"/>
      <c r="AI291" s="315"/>
      <c r="AJ291" s="315"/>
      <c r="AK291" s="315"/>
      <c r="AL291" s="315"/>
      <c r="AM291" s="315"/>
      <c r="AN291" s="315"/>
      <c r="AO291" s="315"/>
      <c r="AP291" s="315"/>
      <c r="AQ291" s="315"/>
      <c r="AR291" s="315"/>
      <c r="AS291" s="315"/>
      <c r="AT291" s="315"/>
      <c r="AU291" s="315"/>
      <c r="AV291" s="315"/>
      <c r="AW291" s="315"/>
      <c r="AX291" s="315"/>
      <c r="AY291" s="315"/>
      <c r="AZ291" s="315"/>
      <c r="BA291" s="315"/>
      <c r="BB291" s="315"/>
      <c r="BC291" s="315"/>
      <c r="BD291" s="315"/>
      <c r="BE291" s="315"/>
      <c r="BF291" s="315"/>
      <c r="BG291" s="315"/>
      <c r="BH291" s="315"/>
      <c r="BI291" s="315"/>
      <c r="BJ291" s="315"/>
      <c r="BK291" s="315"/>
      <c r="BL291" s="315"/>
      <c r="BM291" s="315"/>
      <c r="BN291" s="315"/>
      <c r="BO291" s="315"/>
      <c r="BP291" s="315"/>
      <c r="BQ291" s="315"/>
      <c r="BR291" s="315"/>
      <c r="BS291" s="315"/>
      <c r="BT291" s="315"/>
      <c r="BU291" s="315"/>
      <c r="BV291" s="315"/>
      <c r="BW291" s="315"/>
      <c r="BX291" s="315"/>
      <c r="BY291" s="315"/>
    </row>
    <row r="292" spans="1:77" s="133" customFormat="1" ht="28.5">
      <c r="A292" s="275"/>
      <c r="B292" s="7"/>
      <c r="C292" s="333"/>
      <c r="D292" s="334" t="s">
        <v>204</v>
      </c>
      <c r="E292" s="335" t="s">
        <v>205</v>
      </c>
      <c r="F292" s="334" t="s">
        <v>206</v>
      </c>
      <c r="G292" s="336" t="s">
        <v>207</v>
      </c>
      <c r="H292" s="1040" t="s">
        <v>208</v>
      </c>
      <c r="I292" s="315"/>
      <c r="J292" s="285"/>
      <c r="K292" s="285"/>
      <c r="L292" s="285"/>
      <c r="M292" s="285"/>
      <c r="N292" s="285"/>
      <c r="O292" s="315"/>
      <c r="P292" s="315"/>
      <c r="Q292" s="315"/>
      <c r="R292" s="315"/>
      <c r="S292" s="315"/>
      <c r="T292" s="315"/>
      <c r="U292" s="315"/>
      <c r="V292" s="315"/>
      <c r="W292" s="315"/>
      <c r="X292" s="315"/>
      <c r="Y292" s="315"/>
      <c r="Z292" s="315"/>
      <c r="AA292" s="315"/>
      <c r="AB292" s="315"/>
      <c r="AC292" s="315"/>
      <c r="AD292" s="315"/>
      <c r="AE292" s="315"/>
      <c r="AF292" s="315"/>
      <c r="AG292" s="315"/>
      <c r="AH292" s="315"/>
      <c r="AI292" s="315"/>
      <c r="AJ292" s="315"/>
      <c r="AK292" s="315"/>
      <c r="AL292" s="315"/>
      <c r="AM292" s="315"/>
      <c r="AN292" s="315"/>
      <c r="AO292" s="315"/>
      <c r="AP292" s="315"/>
      <c r="AQ292" s="315"/>
      <c r="AR292" s="315"/>
      <c r="AS292" s="315"/>
      <c r="AT292" s="315"/>
      <c r="AU292" s="315"/>
      <c r="AV292" s="315"/>
      <c r="AW292" s="315"/>
      <c r="AX292" s="315"/>
      <c r="AY292" s="315"/>
      <c r="AZ292" s="315"/>
      <c r="BA292" s="315"/>
      <c r="BB292" s="315"/>
      <c r="BC292" s="315"/>
      <c r="BD292" s="315"/>
      <c r="BE292" s="315"/>
      <c r="BF292" s="315"/>
      <c r="BG292" s="315"/>
      <c r="BH292" s="315"/>
      <c r="BI292" s="315"/>
      <c r="BJ292" s="315"/>
      <c r="BK292" s="315"/>
      <c r="BL292" s="315"/>
      <c r="BM292" s="315"/>
      <c r="BN292" s="315"/>
      <c r="BO292" s="315"/>
      <c r="BP292" s="315"/>
      <c r="BQ292" s="315"/>
      <c r="BR292" s="315"/>
      <c r="BS292" s="315"/>
      <c r="BT292" s="315"/>
      <c r="BU292" s="315"/>
      <c r="BV292" s="315"/>
      <c r="BW292" s="315"/>
      <c r="BX292" s="315"/>
      <c r="BY292" s="315"/>
    </row>
    <row r="293" spans="1:77" s="133" customFormat="1" ht="30">
      <c r="A293" s="275"/>
      <c r="B293" s="289"/>
      <c r="C293" s="337" t="s">
        <v>638</v>
      </c>
      <c r="D293" s="338">
        <f>IF(OR(F270&gt;0,F277&gt;0,F284&gt;0),E260*'10. קבועים'!$B$82,0)</f>
        <v>0</v>
      </c>
      <c r="E293" s="338" t="str">
        <f>IF($E$79&lt;&gt;0,$E$79,0)</f>
        <v>תא זה יעודכן אוטומטית עם מילוי סעיף 2.2</v>
      </c>
      <c r="F293" s="339" t="e">
        <f>IF(E293=0,0,-1*(1-D293/E293))</f>
        <v>#VALUE!</v>
      </c>
      <c r="G293" s="340"/>
      <c r="H293" s="1040"/>
      <c r="I293" s="315"/>
      <c r="J293" s="285"/>
      <c r="K293" s="285"/>
      <c r="L293" s="285"/>
      <c r="M293" s="285"/>
      <c r="N293" s="285"/>
      <c r="O293" s="315"/>
      <c r="P293" s="315"/>
      <c r="Q293" s="315"/>
      <c r="R293" s="315"/>
      <c r="S293" s="315"/>
      <c r="T293" s="315"/>
      <c r="U293" s="315"/>
      <c r="V293" s="315"/>
      <c r="W293" s="315"/>
      <c r="X293" s="315"/>
      <c r="Y293" s="315"/>
      <c r="Z293" s="315"/>
      <c r="AA293" s="315"/>
      <c r="AB293" s="315"/>
      <c r="AC293" s="315"/>
      <c r="AD293" s="315"/>
      <c r="AE293" s="315"/>
      <c r="AF293" s="315"/>
      <c r="AG293" s="315"/>
      <c r="AH293" s="315"/>
      <c r="AI293" s="315"/>
      <c r="AJ293" s="315"/>
      <c r="AK293" s="315"/>
      <c r="AL293" s="315"/>
      <c r="AM293" s="315"/>
      <c r="AN293" s="315"/>
      <c r="AO293" s="315"/>
      <c r="AP293" s="315"/>
      <c r="AQ293" s="315"/>
      <c r="AR293" s="315"/>
      <c r="AS293" s="315"/>
      <c r="AT293" s="315"/>
      <c r="AU293" s="315"/>
      <c r="AV293" s="315"/>
      <c r="AW293" s="315"/>
      <c r="AX293" s="315"/>
      <c r="AY293" s="315"/>
      <c r="AZ293" s="315"/>
      <c r="BA293" s="315"/>
      <c r="BB293" s="315"/>
      <c r="BC293" s="315"/>
      <c r="BD293" s="315"/>
      <c r="BE293" s="315"/>
      <c r="BF293" s="315"/>
      <c r="BG293" s="315"/>
      <c r="BH293" s="315"/>
      <c r="BI293" s="315"/>
      <c r="BJ293" s="315"/>
      <c r="BK293" s="315"/>
      <c r="BL293" s="315"/>
      <c r="BM293" s="315"/>
      <c r="BN293" s="315"/>
      <c r="BO293" s="315"/>
      <c r="BP293" s="315"/>
      <c r="BQ293" s="315"/>
      <c r="BR293" s="315"/>
      <c r="BS293" s="315"/>
      <c r="BT293" s="315"/>
      <c r="BU293" s="315"/>
      <c r="BV293" s="315"/>
      <c r="BW293" s="315"/>
      <c r="BX293" s="315"/>
      <c r="BY293" s="315"/>
    </row>
    <row r="294" spans="1:77" s="133" customFormat="1" ht="30">
      <c r="A294" s="2"/>
      <c r="B294" s="289"/>
      <c r="C294" s="337" t="s">
        <v>440</v>
      </c>
      <c r="D294" s="338">
        <f>(IF(C264='10. קבועים'!$A$38,'10. קבועים'!$D$38*F270,IF(C264='10. קבועים'!$A$39,'10. קבועים'!$D$39*F270,IF(C264='10. קבועים'!$A$40,'10. קבועים'!$D$40*F270,IF(C264='10. קבועים'!$A$41,'10. קבועים'!$D$41*F270,IF(C264='10. קבועים'!$A$42,'10. קבועים'!$D$42*F270,"0")))))+IF(C271='10. קבועים'!$A$38,'10. קבועים'!$D$38*F277,IF(C271='10. קבועים'!$A$39,'10. קבועים'!$D$39*F277,IF(C271='10. קבועים'!$A$40,'10. קבועים'!$D$40*F277,IF(C271='10. קבועים'!$A$41,'10. קבועים'!$D$41*F277,IF(C271='10. קבועים'!$A$42,'10. קבועים'!$D$42*F277,"0")))))+IF(C278='10. קבועים'!$A$38,'10. קבועים'!$D$38*F284,IF(C278='10. קבועים'!$A$39,'10. קבועים'!$D$39*F284,IF(C278='10. קבועים'!$A$40, '10. קבועים'!$D$40*F284,IF(C278='10. קבועים'!$A$41,'10. קבועים'!$D$41*F284,IF(C278='10. קבועים'!$A$42,'10. קבועים'!$D$42*F284,"0"))))))*'10. קבועים'!$B$44</f>
        <v>0</v>
      </c>
      <c r="E294" s="338" t="str">
        <f>IF($E$111&lt;&gt;0,$E$111,0)</f>
        <v xml:space="preserve">תא זה יעודכן אוטומטית עם מילוי סעיף 2.2 </v>
      </c>
      <c r="F294" s="339" t="e">
        <f>IF(E294=0,0,-1*(1-D294/E294))</f>
        <v>#VALUE!</v>
      </c>
      <c r="G294" s="340"/>
      <c r="H294" s="1040"/>
      <c r="I294" s="285"/>
      <c r="J294" s="275"/>
      <c r="K294" s="275"/>
      <c r="L294" s="275"/>
      <c r="M294" s="275"/>
      <c r="N294" s="275"/>
      <c r="O294" s="285"/>
      <c r="P294" s="285"/>
      <c r="Q294" s="285"/>
      <c r="R294" s="285"/>
      <c r="S294" s="285"/>
      <c r="T294" s="285"/>
      <c r="U294" s="285"/>
      <c r="V294" s="285"/>
      <c r="W294" s="285"/>
      <c r="X294" s="285"/>
      <c r="Y294" s="285"/>
      <c r="Z294" s="285"/>
      <c r="AA294" s="285"/>
      <c r="AB294" s="285"/>
      <c r="AC294" s="285"/>
      <c r="AD294" s="285"/>
      <c r="AE294" s="285"/>
      <c r="AF294" s="285"/>
      <c r="AG294" s="285"/>
      <c r="AH294" s="285"/>
      <c r="AI294" s="285"/>
      <c r="AJ294" s="285"/>
      <c r="AK294" s="285"/>
      <c r="AL294" s="285"/>
      <c r="AM294" s="285"/>
      <c r="AN294" s="285"/>
      <c r="AO294" s="285"/>
      <c r="AP294" s="285"/>
      <c r="AQ294" s="285"/>
      <c r="AR294" s="285"/>
      <c r="AS294" s="285"/>
      <c r="AT294" s="285"/>
      <c r="AU294" s="285"/>
      <c r="AV294" s="285"/>
      <c r="AW294" s="285"/>
      <c r="AX294" s="285"/>
      <c r="AY294" s="285"/>
      <c r="AZ294" s="285"/>
      <c r="BA294" s="285"/>
      <c r="BB294" s="285"/>
      <c r="BC294" s="285"/>
      <c r="BD294" s="285"/>
      <c r="BE294" s="285"/>
      <c r="BF294" s="285"/>
      <c r="BG294" s="285"/>
      <c r="BH294" s="285"/>
      <c r="BI294" s="285"/>
      <c r="BJ294" s="285"/>
      <c r="BK294" s="285"/>
      <c r="BL294" s="285"/>
      <c r="BM294" s="285"/>
      <c r="BN294" s="285"/>
      <c r="BO294" s="285"/>
      <c r="BP294" s="285"/>
      <c r="BQ294" s="285"/>
      <c r="BR294" s="285"/>
      <c r="BS294" s="285"/>
      <c r="BT294" s="285"/>
      <c r="BU294" s="285"/>
      <c r="BV294" s="285"/>
      <c r="BW294" s="285"/>
      <c r="BX294" s="285"/>
      <c r="BY294" s="285"/>
    </row>
    <row r="295" spans="1:77" s="133" customFormat="1" ht="30.75" thickBot="1">
      <c r="A295" s="2"/>
      <c r="B295" s="289"/>
      <c r="C295" s="341" t="s">
        <v>441</v>
      </c>
      <c r="D295" s="342">
        <f>D293-D294</f>
        <v>0</v>
      </c>
      <c r="E295" s="342" t="str">
        <f>IF($E$117&lt;&gt;0,$E$117,0)</f>
        <v>תא זה יעודכן אוטומטית עם מילוי סעיפים: 2.1 ו- 2.2</v>
      </c>
      <c r="F295" s="343" t="e">
        <f>IF(E295=0,0,-1*(1-D295/E295))</f>
        <v>#VALUE!</v>
      </c>
      <c r="G295" s="344"/>
      <c r="H295" s="1040"/>
      <c r="I295" s="285"/>
      <c r="J295" s="315"/>
      <c r="K295" s="315"/>
      <c r="L295" s="315"/>
      <c r="M295" s="315"/>
      <c r="N295" s="315"/>
      <c r="O295" s="285"/>
      <c r="P295" s="285"/>
      <c r="Q295" s="285"/>
      <c r="R295" s="285"/>
      <c r="S295" s="285"/>
      <c r="T295" s="285"/>
      <c r="U295" s="285"/>
      <c r="V295" s="285"/>
      <c r="W295" s="285"/>
      <c r="X295" s="285"/>
      <c r="Y295" s="285"/>
      <c r="Z295" s="285"/>
      <c r="AA295" s="285"/>
      <c r="AB295" s="285"/>
      <c r="AC295" s="285"/>
      <c r="AD295" s="285"/>
      <c r="AE295" s="285"/>
      <c r="AF295" s="285"/>
      <c r="AG295" s="285"/>
      <c r="AH295" s="285"/>
      <c r="AI295" s="285"/>
      <c r="AJ295" s="285"/>
      <c r="AK295" s="285"/>
      <c r="AL295" s="285"/>
      <c r="AM295" s="285"/>
      <c r="AN295" s="285"/>
      <c r="AO295" s="285"/>
      <c r="AP295" s="285"/>
      <c r="AQ295" s="285"/>
      <c r="AR295" s="285"/>
      <c r="AS295" s="285"/>
      <c r="AT295" s="285"/>
      <c r="AU295" s="285"/>
      <c r="AV295" s="285"/>
      <c r="AW295" s="285"/>
      <c r="AX295" s="285"/>
      <c r="AY295" s="285"/>
      <c r="AZ295" s="285"/>
      <c r="BA295" s="285"/>
      <c r="BB295" s="285"/>
      <c r="BC295" s="285"/>
      <c r="BD295" s="285"/>
      <c r="BE295" s="285"/>
      <c r="BF295" s="285"/>
      <c r="BG295" s="285"/>
      <c r="BH295" s="285"/>
      <c r="BI295" s="285"/>
      <c r="BJ295" s="285"/>
      <c r="BK295" s="285"/>
      <c r="BL295" s="285"/>
      <c r="BM295" s="285"/>
      <c r="BN295" s="285"/>
      <c r="BO295" s="285"/>
      <c r="BP295" s="285"/>
      <c r="BQ295" s="285"/>
      <c r="BR295" s="285"/>
      <c r="BS295" s="285"/>
      <c r="BT295" s="285"/>
      <c r="BU295" s="285"/>
      <c r="BV295" s="285"/>
      <c r="BW295" s="285"/>
      <c r="BX295" s="285"/>
      <c r="BY295" s="285"/>
    </row>
    <row r="296" spans="1:77" s="133" customFormat="1" ht="15.75" thickBot="1">
      <c r="A296" s="2"/>
      <c r="B296" s="289"/>
      <c r="C296" s="3"/>
      <c r="D296" s="345"/>
      <c r="E296" s="5"/>
      <c r="F296" s="2"/>
      <c r="G296" s="2"/>
      <c r="H296" s="2"/>
      <c r="I296" s="285"/>
      <c r="J296" s="315"/>
      <c r="K296" s="315"/>
      <c r="L296" s="315"/>
      <c r="M296" s="315"/>
      <c r="N296" s="315"/>
      <c r="O296" s="285"/>
      <c r="P296" s="285"/>
      <c r="Q296" s="285"/>
      <c r="R296" s="285"/>
      <c r="S296" s="285"/>
      <c r="T296" s="285"/>
      <c r="U296" s="285"/>
      <c r="V296" s="285"/>
      <c r="W296" s="285"/>
      <c r="X296" s="285"/>
      <c r="Y296" s="285"/>
      <c r="Z296" s="285"/>
      <c r="AA296" s="285"/>
      <c r="AB296" s="285"/>
      <c r="AC296" s="285"/>
      <c r="AD296" s="285"/>
      <c r="AE296" s="285"/>
      <c r="AF296" s="285"/>
      <c r="AG296" s="285"/>
      <c r="AH296" s="285"/>
      <c r="AI296" s="285"/>
      <c r="AJ296" s="285"/>
      <c r="AK296" s="285"/>
      <c r="AL296" s="285"/>
      <c r="AM296" s="285"/>
      <c r="AN296" s="285"/>
      <c r="AO296" s="285"/>
      <c r="AP296" s="285"/>
      <c r="AQ296" s="285"/>
      <c r="AR296" s="285"/>
      <c r="AS296" s="285"/>
      <c r="AT296" s="285"/>
      <c r="AU296" s="285"/>
      <c r="AV296" s="285"/>
      <c r="AW296" s="285"/>
      <c r="AX296" s="285"/>
      <c r="AY296" s="285"/>
      <c r="AZ296" s="285"/>
      <c r="BA296" s="285"/>
      <c r="BB296" s="285"/>
      <c r="BC296" s="285"/>
      <c r="BD296" s="285"/>
      <c r="BE296" s="285"/>
      <c r="BF296" s="285"/>
      <c r="BG296" s="285"/>
      <c r="BH296" s="285"/>
      <c r="BI296" s="285"/>
      <c r="BJ296" s="285"/>
      <c r="BK296" s="285"/>
      <c r="BL296" s="285"/>
      <c r="BM296" s="285"/>
      <c r="BN296" s="285"/>
      <c r="BO296" s="285"/>
      <c r="BP296" s="285"/>
      <c r="BQ296" s="285"/>
      <c r="BR296" s="285"/>
      <c r="BS296" s="285"/>
      <c r="BT296" s="285"/>
      <c r="BU296" s="285"/>
      <c r="BV296" s="285"/>
      <c r="BW296" s="285"/>
      <c r="BX296" s="285"/>
      <c r="BY296" s="285"/>
    </row>
    <row r="297" spans="1:77" s="133" customFormat="1" ht="30">
      <c r="A297" s="275"/>
      <c r="B297" s="7" t="s">
        <v>495</v>
      </c>
      <c r="C297" s="333" t="s">
        <v>188</v>
      </c>
      <c r="D297" s="334" t="s">
        <v>189</v>
      </c>
      <c r="E297" s="334" t="s">
        <v>212</v>
      </c>
      <c r="F297" s="334" t="s">
        <v>639</v>
      </c>
      <c r="G297" s="336" t="s">
        <v>213</v>
      </c>
      <c r="H297" s="275"/>
      <c r="I297" s="275"/>
      <c r="J297" s="315"/>
      <c r="K297" s="315"/>
      <c r="L297" s="315"/>
      <c r="M297" s="315"/>
      <c r="N297" s="315"/>
      <c r="O297" s="275"/>
      <c r="P297" s="275"/>
      <c r="Q297" s="275"/>
      <c r="R297" s="275"/>
      <c r="S297" s="275"/>
      <c r="T297" s="275"/>
      <c r="U297" s="275"/>
      <c r="V297" s="275"/>
      <c r="W297" s="275"/>
      <c r="X297" s="275"/>
      <c r="Y297" s="275"/>
      <c r="Z297" s="275"/>
      <c r="AA297" s="275"/>
      <c r="AB297" s="275"/>
      <c r="AC297" s="275"/>
      <c r="AD297" s="275"/>
      <c r="AE297" s="275"/>
      <c r="AF297" s="275"/>
      <c r="AG297" s="275"/>
      <c r="AH297" s="275"/>
      <c r="AI297" s="275"/>
      <c r="AJ297" s="275"/>
      <c r="AK297" s="275"/>
      <c r="AL297" s="275"/>
      <c r="AM297" s="275"/>
      <c r="AN297" s="275"/>
      <c r="AO297" s="275"/>
      <c r="AP297" s="275"/>
      <c r="AQ297" s="275"/>
      <c r="AR297" s="275"/>
      <c r="AS297" s="275"/>
      <c r="AT297" s="275"/>
      <c r="AU297" s="275"/>
      <c r="AV297" s="275"/>
      <c r="AW297" s="275"/>
      <c r="AX297" s="275"/>
      <c r="AY297" s="275"/>
      <c r="AZ297" s="275"/>
      <c r="BA297" s="275"/>
      <c r="BB297" s="275"/>
      <c r="BC297" s="275"/>
      <c r="BD297" s="275"/>
      <c r="BE297" s="275"/>
      <c r="BF297" s="275"/>
      <c r="BG297" s="275"/>
      <c r="BH297" s="275"/>
      <c r="BI297" s="275"/>
      <c r="BJ297" s="275"/>
      <c r="BK297" s="275"/>
      <c r="BL297" s="275"/>
      <c r="BM297" s="275"/>
      <c r="BN297" s="275"/>
      <c r="BO297" s="275"/>
      <c r="BP297" s="275"/>
      <c r="BQ297" s="275"/>
      <c r="BR297" s="275"/>
      <c r="BS297" s="275"/>
      <c r="BT297" s="275"/>
      <c r="BU297" s="275"/>
      <c r="BV297" s="275"/>
      <c r="BW297" s="275"/>
      <c r="BX297" s="275"/>
      <c r="BY297" s="275"/>
    </row>
    <row r="298" spans="1:77" s="133" customFormat="1">
      <c r="A298" s="275"/>
      <c r="B298" s="325"/>
      <c r="C298" s="363" t="s">
        <v>56</v>
      </c>
      <c r="D298" s="364" t="s">
        <v>67</v>
      </c>
      <c r="E298" s="365">
        <f>SUM(IF($C$264=C298,$F$270,0),IF($C$271=C298,$F$277,0),IF($C$278=C298,$F$284,0))</f>
        <v>0</v>
      </c>
      <c r="F298" s="365">
        <f>IF($E$260&gt;0,$E$260*'10. קבועים'!$B$82,0)</f>
        <v>0</v>
      </c>
      <c r="G298" s="366">
        <f>F298-E298</f>
        <v>0</v>
      </c>
      <c r="H298" s="275"/>
      <c r="I298" s="315"/>
      <c r="J298" s="315"/>
      <c r="K298" s="315"/>
      <c r="L298" s="315"/>
      <c r="M298" s="315"/>
      <c r="N298" s="315"/>
      <c r="O298" s="315"/>
      <c r="P298" s="315"/>
      <c r="Q298" s="315"/>
      <c r="R298" s="315"/>
      <c r="S298" s="315"/>
      <c r="T298" s="315"/>
      <c r="U298" s="315"/>
      <c r="V298" s="315"/>
      <c r="W298" s="315"/>
      <c r="X298" s="315"/>
      <c r="Y298" s="315"/>
      <c r="Z298" s="315"/>
      <c r="AA298" s="315"/>
      <c r="AB298" s="315"/>
      <c r="AC298" s="315"/>
      <c r="AD298" s="315"/>
      <c r="AE298" s="315"/>
      <c r="AF298" s="315"/>
      <c r="AG298" s="315"/>
      <c r="AH298" s="315"/>
      <c r="AI298" s="315"/>
      <c r="AJ298" s="315"/>
      <c r="AK298" s="315"/>
      <c r="AL298" s="315"/>
      <c r="AM298" s="315"/>
      <c r="AN298" s="315"/>
      <c r="AO298" s="315"/>
      <c r="AP298" s="315"/>
      <c r="AQ298" s="315"/>
      <c r="AR298" s="315"/>
      <c r="AS298" s="315"/>
      <c r="AT298" s="315"/>
      <c r="AU298" s="315"/>
      <c r="AV298" s="315"/>
      <c r="AW298" s="315"/>
      <c r="AX298" s="315"/>
      <c r="AY298" s="315"/>
      <c r="AZ298" s="315"/>
      <c r="BA298" s="315"/>
      <c r="BB298" s="315"/>
      <c r="BC298" s="315"/>
      <c r="BD298" s="315"/>
      <c r="BE298" s="315"/>
      <c r="BF298" s="315"/>
      <c r="BG298" s="315"/>
      <c r="BH298" s="315"/>
      <c r="BI298" s="315"/>
      <c r="BJ298" s="315"/>
      <c r="BK298" s="315"/>
      <c r="BL298" s="315"/>
      <c r="BM298" s="315"/>
      <c r="BN298" s="315"/>
      <c r="BO298" s="315"/>
      <c r="BP298" s="315"/>
      <c r="BQ298" s="315"/>
      <c r="BR298" s="315"/>
      <c r="BS298" s="315"/>
      <c r="BT298" s="315"/>
      <c r="BU298" s="315"/>
      <c r="BV298" s="315"/>
      <c r="BW298" s="315"/>
      <c r="BX298" s="315"/>
      <c r="BY298" s="315"/>
    </row>
    <row r="299" spans="1:77" s="133" customFormat="1">
      <c r="A299" s="315"/>
      <c r="B299" s="367"/>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c r="AA299" s="315"/>
      <c r="AB299" s="315"/>
      <c r="AC299" s="315"/>
      <c r="AD299" s="315"/>
      <c r="AE299" s="315"/>
      <c r="AF299" s="315"/>
      <c r="AG299" s="315"/>
      <c r="AH299" s="315"/>
      <c r="AI299" s="315"/>
      <c r="AJ299" s="315"/>
      <c r="AK299" s="315"/>
      <c r="AL299" s="315"/>
      <c r="AM299" s="315"/>
      <c r="AN299" s="315"/>
      <c r="AO299" s="315"/>
      <c r="AP299" s="315"/>
      <c r="AQ299" s="315"/>
      <c r="AR299" s="315"/>
      <c r="AS299" s="315"/>
      <c r="AT299" s="315"/>
      <c r="AU299" s="315"/>
      <c r="AV299" s="315"/>
      <c r="AW299" s="315"/>
      <c r="AX299" s="315"/>
      <c r="AY299" s="315"/>
      <c r="AZ299" s="315"/>
      <c r="BA299" s="315"/>
      <c r="BB299" s="315"/>
      <c r="BC299" s="315"/>
      <c r="BD299" s="315"/>
      <c r="BE299" s="315"/>
      <c r="BF299" s="315"/>
      <c r="BG299" s="315"/>
      <c r="BH299" s="315"/>
      <c r="BI299" s="315"/>
      <c r="BJ299" s="315"/>
      <c r="BK299" s="315"/>
      <c r="BL299" s="315"/>
      <c r="BM299" s="315"/>
      <c r="BN299" s="315"/>
      <c r="BO299" s="315"/>
      <c r="BP299" s="315"/>
      <c r="BQ299" s="315"/>
      <c r="BR299" s="315"/>
      <c r="BS299" s="315"/>
      <c r="BT299" s="315"/>
      <c r="BU299" s="315"/>
      <c r="BV299" s="315"/>
      <c r="BW299" s="315"/>
      <c r="BX299" s="315"/>
      <c r="BY299" s="315"/>
    </row>
    <row r="300" spans="1:77" s="356" customFormat="1" ht="27.75">
      <c r="A300" s="300">
        <v>2.8</v>
      </c>
      <c r="B300" s="351" t="s">
        <v>217</v>
      </c>
      <c r="C300" s="355"/>
      <c r="D300" s="355"/>
      <c r="E300" s="355"/>
      <c r="F300" s="355"/>
      <c r="G300" s="355"/>
      <c r="H300" s="355"/>
      <c r="I300" s="355"/>
      <c r="J300" s="355"/>
      <c r="K300" s="355"/>
      <c r="L300" s="355"/>
      <c r="M300" s="355"/>
      <c r="N300" s="355"/>
      <c r="O300" s="355"/>
      <c r="P300" s="355"/>
      <c r="Q300" s="355"/>
      <c r="R300" s="355"/>
      <c r="S300" s="355"/>
      <c r="T300" s="355"/>
      <c r="U300" s="355"/>
      <c r="V300" s="355"/>
      <c r="W300" s="355"/>
      <c r="X300" s="355"/>
      <c r="Y300" s="355"/>
      <c r="Z300" s="355"/>
      <c r="AA300" s="355"/>
      <c r="AB300" s="355"/>
      <c r="AC300" s="355"/>
      <c r="AD300" s="355"/>
      <c r="AE300" s="355"/>
      <c r="AF300" s="355"/>
      <c r="AG300" s="355"/>
      <c r="AH300" s="355"/>
      <c r="AI300" s="355"/>
      <c r="AJ300" s="355"/>
      <c r="AK300" s="355"/>
      <c r="AL300" s="355"/>
      <c r="AM300" s="355"/>
      <c r="AN300" s="355"/>
      <c r="AO300" s="355"/>
      <c r="AP300" s="355"/>
      <c r="AQ300" s="355"/>
      <c r="AR300" s="355"/>
      <c r="AS300" s="355"/>
      <c r="AT300" s="355"/>
      <c r="AU300" s="355"/>
      <c r="AV300" s="355"/>
      <c r="AW300" s="355"/>
      <c r="AX300" s="355"/>
      <c r="AY300" s="355"/>
      <c r="AZ300" s="355"/>
      <c r="BA300" s="355"/>
      <c r="BB300" s="355"/>
      <c r="BC300" s="355"/>
      <c r="BD300" s="355"/>
      <c r="BE300" s="355"/>
      <c r="BF300" s="355"/>
      <c r="BG300" s="355"/>
      <c r="BH300" s="355"/>
      <c r="BI300" s="355"/>
      <c r="BJ300" s="355"/>
      <c r="BK300" s="355"/>
      <c r="BL300" s="355"/>
      <c r="BM300" s="355"/>
      <c r="BN300" s="355"/>
      <c r="BO300" s="355"/>
      <c r="BP300" s="355"/>
      <c r="BQ300" s="355"/>
      <c r="BR300" s="355"/>
      <c r="BS300" s="355"/>
      <c r="BT300" s="355"/>
      <c r="BU300" s="355"/>
      <c r="BV300" s="355"/>
      <c r="BW300" s="355"/>
      <c r="BX300" s="355"/>
      <c r="BY300" s="355"/>
    </row>
    <row r="301" spans="1:77" s="133" customFormat="1">
      <c r="A301" s="275"/>
      <c r="B301" s="367"/>
      <c r="C301" s="315"/>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c r="AA301" s="315"/>
      <c r="AB301" s="315"/>
      <c r="AC301" s="315"/>
      <c r="AD301" s="315"/>
      <c r="AE301" s="315"/>
      <c r="AF301" s="315"/>
      <c r="AG301" s="315"/>
      <c r="AH301" s="315"/>
      <c r="AI301" s="315"/>
      <c r="AJ301" s="315"/>
      <c r="AK301" s="315"/>
      <c r="AL301" s="315"/>
      <c r="AM301" s="315"/>
      <c r="AN301" s="315"/>
      <c r="AO301" s="315"/>
      <c r="AP301" s="315"/>
      <c r="AQ301" s="315"/>
      <c r="AR301" s="315"/>
      <c r="AS301" s="315"/>
      <c r="AT301" s="315"/>
      <c r="AU301" s="315"/>
      <c r="AV301" s="315"/>
      <c r="AW301" s="315"/>
      <c r="AX301" s="315"/>
      <c r="AY301" s="315"/>
      <c r="AZ301" s="315"/>
      <c r="BA301" s="315"/>
      <c r="BB301" s="315"/>
      <c r="BC301" s="315"/>
      <c r="BD301" s="315"/>
      <c r="BE301" s="315"/>
      <c r="BF301" s="315"/>
      <c r="BG301" s="315"/>
      <c r="BH301" s="315"/>
      <c r="BI301" s="315"/>
      <c r="BJ301" s="315"/>
      <c r="BK301" s="315"/>
      <c r="BL301" s="315"/>
      <c r="BM301" s="315"/>
      <c r="BN301" s="315"/>
      <c r="BO301" s="315"/>
      <c r="BP301" s="315"/>
      <c r="BQ301" s="315"/>
      <c r="BR301" s="315"/>
      <c r="BS301" s="315"/>
      <c r="BT301" s="315"/>
      <c r="BU301" s="315"/>
      <c r="BV301" s="315"/>
      <c r="BW301" s="315"/>
      <c r="BX301" s="315"/>
      <c r="BY301" s="315"/>
    </row>
    <row r="302" spans="1:77" s="133" customFormat="1" ht="28.5">
      <c r="A302" s="275"/>
      <c r="B302" s="226" t="s">
        <v>287</v>
      </c>
      <c r="C302" s="272"/>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c r="AA302" s="315"/>
      <c r="AB302" s="315"/>
      <c r="AC302" s="315"/>
      <c r="AD302" s="315"/>
      <c r="AE302" s="315"/>
      <c r="AF302" s="315"/>
      <c r="AG302" s="315"/>
      <c r="AH302" s="315"/>
      <c r="AI302" s="315"/>
      <c r="AJ302" s="315"/>
      <c r="AK302" s="315"/>
      <c r="AL302" s="315"/>
      <c r="AM302" s="315"/>
      <c r="AN302" s="315"/>
      <c r="AO302" s="315"/>
      <c r="AP302" s="315"/>
      <c r="AQ302" s="315"/>
      <c r="AR302" s="315"/>
      <c r="AS302" s="315"/>
      <c r="AT302" s="315"/>
      <c r="AU302" s="315"/>
      <c r="AV302" s="315"/>
      <c r="AW302" s="315"/>
      <c r="AX302" s="315"/>
      <c r="AY302" s="315"/>
      <c r="AZ302" s="315"/>
      <c r="BA302" s="315"/>
      <c r="BB302" s="315"/>
      <c r="BC302" s="315"/>
      <c r="BD302" s="315"/>
      <c r="BE302" s="315"/>
      <c r="BF302" s="315"/>
      <c r="BG302" s="315"/>
      <c r="BH302" s="315"/>
      <c r="BI302" s="315"/>
      <c r="BJ302" s="315"/>
      <c r="BK302" s="315"/>
      <c r="BL302" s="315"/>
      <c r="BM302" s="315"/>
      <c r="BN302" s="315"/>
      <c r="BO302" s="315"/>
      <c r="BP302" s="315"/>
      <c r="BQ302" s="315"/>
      <c r="BR302" s="315"/>
      <c r="BS302" s="315"/>
      <c r="BT302" s="315"/>
      <c r="BU302" s="315"/>
      <c r="BV302" s="315"/>
      <c r="BW302" s="315"/>
      <c r="BX302" s="315"/>
      <c r="BY302" s="315"/>
    </row>
    <row r="303" spans="1:77" s="133" customFormat="1">
      <c r="A303" s="275"/>
      <c r="B303" s="367"/>
      <c r="C303" s="315"/>
      <c r="D303" s="315"/>
      <c r="E303" s="315"/>
      <c r="F303" s="315"/>
      <c r="G303" s="315"/>
      <c r="H303" s="315"/>
      <c r="I303" s="315"/>
      <c r="J303" s="315"/>
      <c r="K303" s="315"/>
      <c r="L303" s="315"/>
      <c r="M303" s="315"/>
      <c r="N303" s="315"/>
      <c r="O303" s="315"/>
      <c r="P303" s="315"/>
      <c r="Q303" s="315"/>
      <c r="R303" s="315"/>
      <c r="S303" s="315"/>
      <c r="T303" s="315"/>
      <c r="U303" s="315"/>
      <c r="V303" s="315"/>
      <c r="W303" s="315"/>
      <c r="X303" s="315"/>
      <c r="Y303" s="315"/>
      <c r="Z303" s="315"/>
      <c r="AA303" s="315"/>
      <c r="AB303" s="315"/>
      <c r="AC303" s="315"/>
      <c r="AD303" s="315"/>
      <c r="AE303" s="315"/>
      <c r="AF303" s="315"/>
      <c r="AG303" s="315"/>
      <c r="AH303" s="315"/>
      <c r="AI303" s="315"/>
      <c r="AJ303" s="315"/>
      <c r="AK303" s="315"/>
      <c r="AL303" s="315"/>
      <c r="AM303" s="315"/>
      <c r="AN303" s="315"/>
      <c r="AO303" s="315"/>
      <c r="AP303" s="315"/>
      <c r="AQ303" s="315"/>
      <c r="AR303" s="315"/>
      <c r="AS303" s="315"/>
      <c r="AT303" s="315"/>
      <c r="AU303" s="315"/>
      <c r="AV303" s="315"/>
      <c r="AW303" s="315"/>
      <c r="AX303" s="315"/>
      <c r="AY303" s="315"/>
      <c r="AZ303" s="315"/>
      <c r="BA303" s="315"/>
      <c r="BB303" s="315"/>
      <c r="BC303" s="315"/>
      <c r="BD303" s="315"/>
      <c r="BE303" s="315"/>
      <c r="BF303" s="315"/>
      <c r="BG303" s="315"/>
      <c r="BH303" s="315"/>
      <c r="BI303" s="315"/>
      <c r="BJ303" s="315"/>
      <c r="BK303" s="315"/>
      <c r="BL303" s="315"/>
      <c r="BM303" s="315"/>
      <c r="BN303" s="315"/>
      <c r="BO303" s="315"/>
      <c r="BP303" s="315"/>
      <c r="BQ303" s="315"/>
      <c r="BR303" s="315"/>
      <c r="BS303" s="315"/>
      <c r="BT303" s="315"/>
      <c r="BU303" s="315"/>
      <c r="BV303" s="315"/>
      <c r="BW303" s="315"/>
      <c r="BX303" s="315"/>
      <c r="BY303" s="315"/>
    </row>
    <row r="304" spans="1:77" s="133" customFormat="1" ht="15">
      <c r="A304" s="275"/>
      <c r="B304" s="313" t="s">
        <v>193</v>
      </c>
      <c r="C304" s="280"/>
      <c r="D304" s="314" t="s">
        <v>53</v>
      </c>
      <c r="E304" s="314" t="s">
        <v>54</v>
      </c>
      <c r="F304" s="5" t="s">
        <v>175</v>
      </c>
      <c r="G304" s="5"/>
      <c r="H304" s="275"/>
      <c r="I304" s="315"/>
      <c r="J304" s="315"/>
      <c r="K304" s="315"/>
      <c r="L304" s="315"/>
      <c r="M304" s="315"/>
      <c r="N304" s="315"/>
      <c r="O304" s="315"/>
      <c r="P304" s="315"/>
      <c r="Q304" s="315"/>
      <c r="R304" s="315"/>
      <c r="S304" s="315"/>
      <c r="T304" s="315"/>
      <c r="U304" s="315"/>
      <c r="V304" s="315"/>
      <c r="W304" s="315"/>
      <c r="X304" s="315"/>
      <c r="Y304" s="315"/>
      <c r="Z304" s="315"/>
      <c r="AA304" s="315"/>
      <c r="AB304" s="315"/>
      <c r="AC304" s="315"/>
      <c r="AD304" s="315"/>
      <c r="AE304" s="315"/>
      <c r="AF304" s="315"/>
      <c r="AG304" s="315"/>
      <c r="AH304" s="315"/>
      <c r="AI304" s="315"/>
      <c r="AJ304" s="315"/>
      <c r="AK304" s="315"/>
      <c r="AL304" s="315"/>
      <c r="AM304" s="315"/>
      <c r="AN304" s="315"/>
      <c r="AO304" s="315"/>
      <c r="AP304" s="315"/>
      <c r="AQ304" s="315"/>
      <c r="AR304" s="315"/>
      <c r="AS304" s="315"/>
      <c r="AT304" s="315"/>
      <c r="AU304" s="315"/>
      <c r="AV304" s="315"/>
      <c r="AW304" s="315"/>
      <c r="AX304" s="315"/>
      <c r="AY304" s="315"/>
      <c r="AZ304" s="315"/>
      <c r="BA304" s="315"/>
      <c r="BB304" s="315"/>
      <c r="BC304" s="315"/>
      <c r="BD304" s="315"/>
      <c r="BE304" s="315"/>
      <c r="BF304" s="315"/>
      <c r="BG304" s="315"/>
      <c r="BH304" s="315"/>
      <c r="BI304" s="315"/>
      <c r="BJ304" s="315"/>
      <c r="BK304" s="315"/>
      <c r="BL304" s="315"/>
      <c r="BM304" s="315"/>
      <c r="BN304" s="315"/>
      <c r="BO304" s="315"/>
      <c r="BP304" s="315"/>
      <c r="BQ304" s="315"/>
      <c r="BR304" s="315"/>
      <c r="BS304" s="315"/>
      <c r="BT304" s="315"/>
      <c r="BU304" s="315"/>
      <c r="BV304" s="315"/>
      <c r="BW304" s="315"/>
      <c r="BX304" s="315"/>
      <c r="BY304" s="315"/>
    </row>
    <row r="305" spans="1:77" s="133" customFormat="1" ht="28.5">
      <c r="A305" s="275"/>
      <c r="B305" s="316" t="s">
        <v>194</v>
      </c>
      <c r="C305" s="279" t="s">
        <v>181</v>
      </c>
      <c r="D305" s="283"/>
      <c r="E305" s="283"/>
      <c r="F305" s="283"/>
      <c r="G305" s="5"/>
      <c r="H305" s="275"/>
      <c r="I305" s="315"/>
      <c r="J305" s="315"/>
      <c r="K305" s="315"/>
      <c r="L305" s="315"/>
      <c r="M305" s="315"/>
      <c r="N305" s="315"/>
      <c r="O305" s="315"/>
      <c r="P305" s="315"/>
      <c r="Q305" s="315"/>
      <c r="R305" s="315"/>
      <c r="S305" s="315"/>
      <c r="T305" s="315"/>
      <c r="U305" s="315"/>
      <c r="V305" s="315"/>
      <c r="W305" s="315"/>
      <c r="X305" s="315"/>
      <c r="Y305" s="315"/>
      <c r="Z305" s="315"/>
      <c r="AA305" s="315"/>
      <c r="AB305" s="315"/>
      <c r="AC305" s="315"/>
      <c r="AD305" s="315"/>
      <c r="AE305" s="315"/>
      <c r="AF305" s="315"/>
      <c r="AG305" s="315"/>
      <c r="AH305" s="315"/>
      <c r="AI305" s="315"/>
      <c r="AJ305" s="315"/>
      <c r="AK305" s="315"/>
      <c r="AL305" s="315"/>
      <c r="AM305" s="315"/>
      <c r="AN305" s="315"/>
      <c r="AO305" s="315"/>
      <c r="AP305" s="315"/>
      <c r="AQ305" s="315"/>
      <c r="AR305" s="315"/>
      <c r="AS305" s="315"/>
      <c r="AT305" s="315"/>
      <c r="AU305" s="315"/>
      <c r="AV305" s="315"/>
      <c r="AW305" s="315"/>
      <c r="AX305" s="315"/>
      <c r="AY305" s="315"/>
      <c r="AZ305" s="315"/>
      <c r="BA305" s="315"/>
      <c r="BB305" s="315"/>
      <c r="BC305" s="315"/>
      <c r="BD305" s="315"/>
      <c r="BE305" s="315"/>
      <c r="BF305" s="315"/>
      <c r="BG305" s="315"/>
      <c r="BH305" s="315"/>
      <c r="BI305" s="315"/>
      <c r="BJ305" s="315"/>
      <c r="BK305" s="315"/>
      <c r="BL305" s="315"/>
      <c r="BM305" s="315"/>
      <c r="BN305" s="315"/>
      <c r="BO305" s="315"/>
      <c r="BP305" s="315"/>
      <c r="BQ305" s="315"/>
      <c r="BR305" s="315"/>
      <c r="BS305" s="315"/>
      <c r="BT305" s="315"/>
      <c r="BU305" s="315"/>
      <c r="BV305" s="315"/>
      <c r="BW305" s="315"/>
      <c r="BX305" s="315"/>
      <c r="BY305" s="315"/>
    </row>
    <row r="306" spans="1:77" s="133" customFormat="1">
      <c r="A306" s="275"/>
      <c r="B306" s="289"/>
      <c r="C306" s="317" t="s">
        <v>182</v>
      </c>
      <c r="D306" s="283"/>
      <c r="E306" s="283"/>
      <c r="F306" s="283"/>
      <c r="G306" s="5"/>
      <c r="H306" s="275"/>
      <c r="I306" s="315"/>
      <c r="J306" s="315"/>
      <c r="K306" s="315"/>
      <c r="L306" s="315"/>
      <c r="M306" s="315"/>
      <c r="N306" s="315"/>
      <c r="O306" s="315"/>
      <c r="P306" s="315"/>
      <c r="Q306" s="315"/>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315"/>
      <c r="AO306" s="315"/>
      <c r="AP306" s="315"/>
      <c r="AQ306" s="315"/>
      <c r="AR306" s="315"/>
      <c r="AS306" s="315"/>
      <c r="AT306" s="315"/>
      <c r="AU306" s="315"/>
      <c r="AV306" s="315"/>
      <c r="AW306" s="315"/>
      <c r="AX306" s="315"/>
      <c r="AY306" s="315"/>
      <c r="AZ306" s="315"/>
      <c r="BA306" s="315"/>
      <c r="BB306" s="315"/>
      <c r="BC306" s="315"/>
      <c r="BD306" s="315"/>
      <c r="BE306" s="315"/>
      <c r="BF306" s="315"/>
      <c r="BG306" s="315"/>
      <c r="BH306" s="315"/>
      <c r="BI306" s="315"/>
      <c r="BJ306" s="315"/>
      <c r="BK306" s="315"/>
      <c r="BL306" s="315"/>
      <c r="BM306" s="315"/>
      <c r="BN306" s="315"/>
      <c r="BO306" s="315"/>
      <c r="BP306" s="315"/>
      <c r="BQ306" s="315"/>
      <c r="BR306" s="315"/>
      <c r="BS306" s="315"/>
      <c r="BT306" s="315"/>
      <c r="BU306" s="315"/>
      <c r="BV306" s="315"/>
      <c r="BW306" s="315"/>
      <c r="BX306" s="315"/>
      <c r="BY306" s="315"/>
    </row>
    <row r="307" spans="1:77" s="133" customFormat="1">
      <c r="A307" s="275"/>
      <c r="B307" s="289"/>
      <c r="C307" s="289"/>
      <c r="D307" s="5"/>
      <c r="E307" s="5"/>
      <c r="F307" s="5"/>
      <c r="G307" s="5"/>
      <c r="H307" s="275"/>
      <c r="I307" s="315"/>
      <c r="J307" s="315"/>
      <c r="K307" s="315"/>
      <c r="L307" s="315"/>
      <c r="M307" s="315"/>
      <c r="N307" s="315"/>
      <c r="O307" s="315"/>
      <c r="P307" s="315"/>
      <c r="Q307" s="315"/>
      <c r="R307" s="315"/>
      <c r="S307" s="315"/>
      <c r="T307" s="315"/>
      <c r="U307" s="315"/>
      <c r="V307" s="315"/>
      <c r="W307" s="315"/>
      <c r="X307" s="315"/>
      <c r="Y307" s="315"/>
      <c r="Z307" s="315"/>
      <c r="AA307" s="315"/>
      <c r="AB307" s="315"/>
      <c r="AC307" s="315"/>
      <c r="AD307" s="315"/>
      <c r="AE307" s="315"/>
      <c r="AF307" s="315"/>
      <c r="AG307" s="315"/>
      <c r="AH307" s="315"/>
      <c r="AI307" s="315"/>
      <c r="AJ307" s="315"/>
      <c r="AK307" s="315"/>
      <c r="AL307" s="315"/>
      <c r="AM307" s="315"/>
      <c r="AN307" s="315"/>
      <c r="AO307" s="315"/>
      <c r="AP307" s="315"/>
      <c r="AQ307" s="315"/>
      <c r="AR307" s="315"/>
      <c r="AS307" s="315"/>
      <c r="AT307" s="315"/>
      <c r="AU307" s="315"/>
      <c r="AV307" s="315"/>
      <c r="AW307" s="315"/>
      <c r="AX307" s="315"/>
      <c r="AY307" s="315"/>
      <c r="AZ307" s="315"/>
      <c r="BA307" s="315"/>
      <c r="BB307" s="315"/>
      <c r="BC307" s="315"/>
      <c r="BD307" s="315"/>
      <c r="BE307" s="315"/>
      <c r="BF307" s="315"/>
      <c r="BG307" s="315"/>
      <c r="BH307" s="315"/>
      <c r="BI307" s="315"/>
      <c r="BJ307" s="315"/>
      <c r="BK307" s="315"/>
      <c r="BL307" s="315"/>
      <c r="BM307" s="315"/>
      <c r="BN307" s="315"/>
      <c r="BO307" s="315"/>
      <c r="BP307" s="315"/>
      <c r="BQ307" s="315"/>
      <c r="BR307" s="315"/>
      <c r="BS307" s="315"/>
      <c r="BT307" s="315"/>
      <c r="BU307" s="315"/>
      <c r="BV307" s="315"/>
      <c r="BW307" s="315"/>
      <c r="BX307" s="315"/>
      <c r="BY307" s="315"/>
    </row>
    <row r="308" spans="1:77" s="133" customFormat="1" ht="42.75">
      <c r="A308" s="275"/>
      <c r="B308" s="6"/>
      <c r="C308" s="279" t="s">
        <v>215</v>
      </c>
      <c r="D308" s="272"/>
      <c r="E308" s="359" t="s">
        <v>23</v>
      </c>
      <c r="F308" s="283"/>
      <c r="G308" s="5"/>
      <c r="H308" s="275"/>
      <c r="I308" s="315"/>
      <c r="J308" s="315"/>
      <c r="K308" s="315"/>
      <c r="L308" s="315"/>
      <c r="M308" s="315"/>
      <c r="N308" s="315"/>
      <c r="O308" s="315"/>
      <c r="P308" s="315"/>
      <c r="Q308" s="315"/>
      <c r="R308" s="315"/>
      <c r="S308" s="315"/>
      <c r="T308" s="315"/>
      <c r="U308" s="315"/>
      <c r="V308" s="315"/>
      <c r="W308" s="315"/>
      <c r="X308" s="315"/>
      <c r="Y308" s="315"/>
      <c r="Z308" s="315"/>
      <c r="AA308" s="315"/>
      <c r="AB308" s="315"/>
      <c r="AC308" s="315"/>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5"/>
      <c r="AY308" s="315"/>
      <c r="AZ308" s="315"/>
      <c r="BA308" s="315"/>
      <c r="BB308" s="315"/>
      <c r="BC308" s="315"/>
      <c r="BD308" s="315"/>
      <c r="BE308" s="315"/>
      <c r="BF308" s="315"/>
      <c r="BG308" s="315"/>
      <c r="BH308" s="315"/>
      <c r="BI308" s="315"/>
      <c r="BJ308" s="315"/>
      <c r="BK308" s="315"/>
      <c r="BL308" s="315"/>
      <c r="BM308" s="315"/>
      <c r="BN308" s="315"/>
      <c r="BO308" s="315"/>
      <c r="BP308" s="315"/>
      <c r="BQ308" s="315"/>
      <c r="BR308" s="315"/>
      <c r="BS308" s="315"/>
      <c r="BT308" s="315"/>
      <c r="BU308" s="315"/>
      <c r="BV308" s="315"/>
      <c r="BW308" s="315"/>
      <c r="BX308" s="315"/>
      <c r="BY308" s="315"/>
    </row>
    <row r="309" spans="1:77" s="133" customFormat="1">
      <c r="A309" s="275"/>
      <c r="B309" s="6"/>
      <c r="C309" s="2"/>
      <c r="D309" s="2"/>
      <c r="E309" s="5"/>
      <c r="F309" s="5"/>
      <c r="G309" s="5"/>
      <c r="H309" s="275"/>
      <c r="I309" s="315"/>
      <c r="J309" s="315"/>
      <c r="K309" s="315"/>
      <c r="L309" s="315"/>
      <c r="M309" s="315"/>
      <c r="N309" s="315"/>
      <c r="O309" s="315"/>
      <c r="P309" s="315"/>
      <c r="Q309" s="315"/>
      <c r="R309" s="315"/>
      <c r="S309" s="315"/>
      <c r="T309" s="315"/>
      <c r="U309" s="315"/>
      <c r="V309" s="315"/>
      <c r="W309" s="315"/>
      <c r="X309" s="315"/>
      <c r="Y309" s="315"/>
      <c r="Z309" s="315"/>
      <c r="AA309" s="315"/>
      <c r="AB309" s="315"/>
      <c r="AC309" s="315"/>
      <c r="AD309" s="315"/>
      <c r="AE309" s="315"/>
      <c r="AF309" s="315"/>
      <c r="AG309" s="315"/>
      <c r="AH309" s="315"/>
      <c r="AI309" s="315"/>
      <c r="AJ309" s="315"/>
      <c r="AK309" s="315"/>
      <c r="AL309" s="315"/>
      <c r="AM309" s="315"/>
      <c r="AN309" s="315"/>
      <c r="AO309" s="315"/>
      <c r="AP309" s="315"/>
      <c r="AQ309" s="315"/>
      <c r="AR309" s="315"/>
      <c r="AS309" s="315"/>
      <c r="AT309" s="315"/>
      <c r="AU309" s="315"/>
      <c r="AV309" s="315"/>
      <c r="AW309" s="315"/>
      <c r="AX309" s="315"/>
      <c r="AY309" s="315"/>
      <c r="AZ309" s="315"/>
      <c r="BA309" s="315"/>
      <c r="BB309" s="315"/>
      <c r="BC309" s="315"/>
      <c r="BD309" s="315"/>
      <c r="BE309" s="315"/>
      <c r="BF309" s="315"/>
      <c r="BG309" s="315"/>
      <c r="BH309" s="315"/>
      <c r="BI309" s="315"/>
      <c r="BJ309" s="315"/>
      <c r="BK309" s="315"/>
      <c r="BL309" s="315"/>
      <c r="BM309" s="315"/>
      <c r="BN309" s="315"/>
      <c r="BO309" s="315"/>
      <c r="BP309" s="315"/>
      <c r="BQ309" s="315"/>
      <c r="BR309" s="315"/>
      <c r="BS309" s="315"/>
      <c r="BT309" s="315"/>
      <c r="BU309" s="315"/>
      <c r="BV309" s="315"/>
      <c r="BW309" s="315"/>
      <c r="BX309" s="315"/>
      <c r="BY309" s="315"/>
    </row>
    <row r="310" spans="1:77" s="133" customFormat="1" ht="42.75">
      <c r="A310" s="275"/>
      <c r="B310" s="6"/>
      <c r="C310" s="279" t="s">
        <v>216</v>
      </c>
      <c r="D310" s="272"/>
      <c r="E310" s="359" t="s">
        <v>23</v>
      </c>
      <c r="F310" s="283"/>
      <c r="G310" s="5"/>
      <c r="H310" s="27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5"/>
      <c r="AY310" s="315"/>
      <c r="AZ310" s="315"/>
      <c r="BA310" s="315"/>
      <c r="BB310" s="315"/>
      <c r="BC310" s="315"/>
      <c r="BD310" s="315"/>
      <c r="BE310" s="315"/>
      <c r="BF310" s="315"/>
      <c r="BG310" s="315"/>
      <c r="BH310" s="315"/>
      <c r="BI310" s="315"/>
      <c r="BJ310" s="315"/>
      <c r="BK310" s="315"/>
      <c r="BL310" s="315"/>
      <c r="BM310" s="315"/>
      <c r="BN310" s="315"/>
      <c r="BO310" s="315"/>
      <c r="BP310" s="315"/>
      <c r="BQ310" s="315"/>
      <c r="BR310" s="315"/>
      <c r="BS310" s="315"/>
      <c r="BT310" s="315"/>
      <c r="BU310" s="315"/>
      <c r="BV310" s="315"/>
      <c r="BW310" s="315"/>
      <c r="BX310" s="315"/>
      <c r="BY310" s="315"/>
    </row>
    <row r="311" spans="1:77" s="133" customFormat="1">
      <c r="A311" s="275"/>
      <c r="B311" s="289"/>
      <c r="C311" s="289"/>
      <c r="D311" s="5"/>
      <c r="E311" s="5"/>
      <c r="F311" s="5"/>
      <c r="G311" s="5"/>
      <c r="H311" s="27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5"/>
      <c r="AY311" s="315"/>
      <c r="AZ311" s="315"/>
      <c r="BA311" s="315"/>
      <c r="BB311" s="315"/>
      <c r="BC311" s="315"/>
      <c r="BD311" s="315"/>
      <c r="BE311" s="315"/>
      <c r="BF311" s="315"/>
      <c r="BG311" s="315"/>
      <c r="BH311" s="315"/>
      <c r="BI311" s="315"/>
      <c r="BJ311" s="315"/>
      <c r="BK311" s="315"/>
      <c r="BL311" s="315"/>
      <c r="BM311" s="315"/>
      <c r="BN311" s="315"/>
      <c r="BO311" s="315"/>
      <c r="BP311" s="315"/>
      <c r="BQ311" s="315"/>
      <c r="BR311" s="315"/>
      <c r="BS311" s="315"/>
      <c r="BT311" s="315"/>
      <c r="BU311" s="315"/>
      <c r="BV311" s="315"/>
      <c r="BW311" s="315"/>
      <c r="BX311" s="315"/>
      <c r="BY311" s="315"/>
    </row>
    <row r="312" spans="1:77" s="133" customFormat="1">
      <c r="A312" s="275"/>
      <c r="B312" s="289"/>
      <c r="C312" s="289"/>
      <c r="D312" s="5"/>
      <c r="E312" s="5"/>
      <c r="F312" s="5"/>
      <c r="G312" s="5"/>
      <c r="H312" s="275"/>
      <c r="I312" s="315"/>
      <c r="J312" s="315"/>
      <c r="K312" s="315"/>
      <c r="L312" s="315"/>
      <c r="M312" s="315"/>
      <c r="N312" s="315"/>
      <c r="O312" s="315"/>
      <c r="P312" s="315"/>
      <c r="Q312" s="315"/>
      <c r="R312" s="315"/>
      <c r="S312" s="315"/>
      <c r="T312" s="315"/>
      <c r="U312" s="315"/>
      <c r="V312" s="315"/>
      <c r="W312" s="315"/>
      <c r="X312" s="315"/>
      <c r="Y312" s="315"/>
      <c r="Z312" s="315"/>
      <c r="AA312" s="315"/>
      <c r="AB312" s="315"/>
      <c r="AC312" s="315"/>
      <c r="AD312" s="315"/>
      <c r="AE312" s="315"/>
      <c r="AF312" s="315"/>
      <c r="AG312" s="315"/>
      <c r="AH312" s="315"/>
      <c r="AI312" s="315"/>
      <c r="AJ312" s="315"/>
      <c r="AK312" s="315"/>
      <c r="AL312" s="315"/>
      <c r="AM312" s="315"/>
      <c r="AN312" s="315"/>
      <c r="AO312" s="315"/>
      <c r="AP312" s="315"/>
      <c r="AQ312" s="315"/>
      <c r="AR312" s="315"/>
      <c r="AS312" s="315"/>
      <c r="AT312" s="315"/>
      <c r="AU312" s="315"/>
      <c r="AV312" s="315"/>
      <c r="AW312" s="315"/>
      <c r="AX312" s="315"/>
      <c r="AY312" s="315"/>
      <c r="AZ312" s="315"/>
      <c r="BA312" s="315"/>
      <c r="BB312" s="315"/>
      <c r="BC312" s="315"/>
      <c r="BD312" s="315"/>
      <c r="BE312" s="315"/>
      <c r="BF312" s="315"/>
      <c r="BG312" s="315"/>
      <c r="BH312" s="315"/>
      <c r="BI312" s="315"/>
      <c r="BJ312" s="315"/>
      <c r="BK312" s="315"/>
      <c r="BL312" s="315"/>
      <c r="BM312" s="315"/>
      <c r="BN312" s="315"/>
      <c r="BO312" s="315"/>
      <c r="BP312" s="315"/>
      <c r="BQ312" s="315"/>
      <c r="BR312" s="315"/>
      <c r="BS312" s="315"/>
      <c r="BT312" s="315"/>
      <c r="BU312" s="315"/>
      <c r="BV312" s="315"/>
      <c r="BW312" s="315"/>
      <c r="BX312" s="315"/>
      <c r="BY312" s="315"/>
    </row>
    <row r="313" spans="1:77" s="133" customFormat="1" ht="15">
      <c r="A313" s="275"/>
      <c r="B313" s="318" t="s">
        <v>195</v>
      </c>
      <c r="C313" s="319"/>
      <c r="D313" s="320" t="s">
        <v>196</v>
      </c>
      <c r="E313" s="320" t="s">
        <v>197</v>
      </c>
      <c r="F313" s="320" t="s">
        <v>198</v>
      </c>
      <c r="G313" s="321" t="s">
        <v>199</v>
      </c>
      <c r="H313" s="275"/>
      <c r="I313" s="315"/>
      <c r="J313" s="315"/>
      <c r="K313" s="315"/>
      <c r="L313" s="315"/>
      <c r="M313" s="315"/>
      <c r="N313" s="315"/>
      <c r="O313" s="315"/>
      <c r="P313" s="315"/>
      <c r="Q313" s="315"/>
      <c r="R313" s="315"/>
      <c r="S313" s="315"/>
      <c r="T313" s="315"/>
      <c r="U313" s="315"/>
      <c r="V313" s="315"/>
      <c r="W313" s="315"/>
      <c r="X313" s="315"/>
      <c r="Y313" s="315"/>
      <c r="Z313" s="315"/>
      <c r="AA313" s="315"/>
      <c r="AB313" s="315"/>
      <c r="AC313" s="315"/>
      <c r="AD313" s="315"/>
      <c r="AE313" s="315"/>
      <c r="AF313" s="315"/>
      <c r="AG313" s="315"/>
      <c r="AH313" s="315"/>
      <c r="AI313" s="315"/>
      <c r="AJ313" s="315"/>
      <c r="AK313" s="315"/>
      <c r="AL313" s="315"/>
      <c r="AM313" s="315"/>
      <c r="AN313" s="315"/>
      <c r="AO313" s="315"/>
      <c r="AP313" s="315"/>
      <c r="AQ313" s="315"/>
      <c r="AR313" s="315"/>
      <c r="AS313" s="315"/>
      <c r="AT313" s="315"/>
      <c r="AU313" s="315"/>
      <c r="AV313" s="315"/>
      <c r="AW313" s="315"/>
      <c r="AX313" s="315"/>
      <c r="AY313" s="315"/>
      <c r="AZ313" s="315"/>
      <c r="BA313" s="315"/>
      <c r="BB313" s="315"/>
      <c r="BC313" s="315"/>
      <c r="BD313" s="315"/>
      <c r="BE313" s="315"/>
      <c r="BF313" s="315"/>
      <c r="BG313" s="315"/>
      <c r="BH313" s="315"/>
      <c r="BI313" s="315"/>
      <c r="BJ313" s="315"/>
      <c r="BK313" s="315"/>
      <c r="BL313" s="315"/>
      <c r="BM313" s="315"/>
      <c r="BN313" s="315"/>
      <c r="BO313" s="315"/>
      <c r="BP313" s="315"/>
      <c r="BQ313" s="315"/>
      <c r="BR313" s="315"/>
      <c r="BS313" s="315"/>
      <c r="BT313" s="315"/>
      <c r="BU313" s="315"/>
      <c r="BV313" s="315"/>
      <c r="BW313" s="315"/>
      <c r="BX313" s="315"/>
      <c r="BY313" s="315"/>
    </row>
    <row r="314" spans="1:77" s="133" customFormat="1" ht="42.75">
      <c r="A314" s="275"/>
      <c r="B314" s="5"/>
      <c r="C314" s="322" t="s">
        <v>200</v>
      </c>
      <c r="D314" s="283"/>
      <c r="E314" s="283"/>
      <c r="F314" s="283"/>
      <c r="G314" s="283"/>
      <c r="H314" s="275"/>
      <c r="I314" s="315"/>
      <c r="J314" s="315"/>
      <c r="K314" s="315"/>
      <c r="L314" s="315"/>
      <c r="M314" s="315"/>
      <c r="N314" s="315"/>
      <c r="O314" s="315"/>
      <c r="P314" s="315"/>
      <c r="Q314" s="315"/>
      <c r="R314" s="315"/>
      <c r="S314" s="315"/>
      <c r="T314" s="315"/>
      <c r="U314" s="315"/>
      <c r="V314" s="315"/>
      <c r="W314" s="315"/>
      <c r="X314" s="315"/>
      <c r="Y314" s="315"/>
      <c r="Z314" s="315"/>
      <c r="AA314" s="315"/>
      <c r="AB314" s="315"/>
      <c r="AC314" s="315"/>
      <c r="AD314" s="315"/>
      <c r="AE314" s="315"/>
      <c r="AF314" s="315"/>
      <c r="AG314" s="315"/>
      <c r="AH314" s="315"/>
      <c r="AI314" s="315"/>
      <c r="AJ314" s="315"/>
      <c r="AK314" s="315"/>
      <c r="AL314" s="315"/>
      <c r="AM314" s="315"/>
      <c r="AN314" s="315"/>
      <c r="AO314" s="315"/>
      <c r="AP314" s="315"/>
      <c r="AQ314" s="315"/>
      <c r="AR314" s="315"/>
      <c r="AS314" s="315"/>
      <c r="AT314" s="315"/>
      <c r="AU314" s="315"/>
      <c r="AV314" s="315"/>
      <c r="AW314" s="315"/>
      <c r="AX314" s="315"/>
      <c r="AY314" s="315"/>
      <c r="AZ314" s="315"/>
      <c r="BA314" s="315"/>
      <c r="BB314" s="315"/>
      <c r="BC314" s="315"/>
      <c r="BD314" s="315"/>
      <c r="BE314" s="315"/>
      <c r="BF314" s="315"/>
      <c r="BG314" s="315"/>
      <c r="BH314" s="315"/>
      <c r="BI314" s="315"/>
      <c r="BJ314" s="315"/>
      <c r="BK314" s="315"/>
      <c r="BL314" s="315"/>
      <c r="BM314" s="315"/>
      <c r="BN314" s="315"/>
      <c r="BO314" s="315"/>
      <c r="BP314" s="315"/>
      <c r="BQ314" s="315"/>
      <c r="BR314" s="315"/>
      <c r="BS314" s="315"/>
      <c r="BT314" s="315"/>
      <c r="BU314" s="315"/>
      <c r="BV314" s="315"/>
      <c r="BW314" s="315"/>
      <c r="BX314" s="315"/>
      <c r="BY314" s="315"/>
    </row>
    <row r="315" spans="1:77" s="133" customFormat="1">
      <c r="A315" s="275"/>
      <c r="B315" s="4"/>
      <c r="C315" s="323"/>
      <c r="D315" s="283"/>
      <c r="E315" s="283"/>
      <c r="F315" s="283"/>
      <c r="G315" s="283"/>
      <c r="H315" s="275"/>
      <c r="I315" s="315"/>
      <c r="J315" s="315"/>
      <c r="K315" s="315"/>
      <c r="L315" s="315"/>
      <c r="M315" s="315"/>
      <c r="N315" s="315"/>
      <c r="O315" s="315"/>
      <c r="P315" s="315"/>
      <c r="Q315" s="315"/>
      <c r="R315" s="315"/>
      <c r="S315" s="315"/>
      <c r="T315" s="315"/>
      <c r="U315" s="315"/>
      <c r="V315" s="315"/>
      <c r="W315" s="315"/>
      <c r="X315" s="315"/>
      <c r="Y315" s="315"/>
      <c r="Z315" s="315"/>
      <c r="AA315" s="315"/>
      <c r="AB315" s="315"/>
      <c r="AC315" s="315"/>
      <c r="AD315" s="315"/>
      <c r="AE315" s="315"/>
      <c r="AF315" s="315"/>
      <c r="AG315" s="315"/>
      <c r="AH315" s="315"/>
      <c r="AI315" s="315"/>
      <c r="AJ315" s="315"/>
      <c r="AK315" s="315"/>
      <c r="AL315" s="315"/>
      <c r="AM315" s="315"/>
      <c r="AN315" s="315"/>
      <c r="AO315" s="315"/>
      <c r="AP315" s="315"/>
      <c r="AQ315" s="315"/>
      <c r="AR315" s="315"/>
      <c r="AS315" s="315"/>
      <c r="AT315" s="315"/>
      <c r="AU315" s="315"/>
      <c r="AV315" s="315"/>
      <c r="AW315" s="315"/>
      <c r="AX315" s="315"/>
      <c r="AY315" s="315"/>
      <c r="AZ315" s="315"/>
      <c r="BA315" s="315"/>
      <c r="BB315" s="315"/>
      <c r="BC315" s="315"/>
      <c r="BD315" s="315"/>
      <c r="BE315" s="315"/>
      <c r="BF315" s="315"/>
      <c r="BG315" s="315"/>
      <c r="BH315" s="315"/>
      <c r="BI315" s="315"/>
      <c r="BJ315" s="315"/>
      <c r="BK315" s="315"/>
      <c r="BL315" s="315"/>
      <c r="BM315" s="315"/>
      <c r="BN315" s="315"/>
      <c r="BO315" s="315"/>
      <c r="BP315" s="315"/>
      <c r="BQ315" s="315"/>
      <c r="BR315" s="315"/>
      <c r="BS315" s="315"/>
      <c r="BT315" s="315"/>
      <c r="BU315" s="315"/>
      <c r="BV315" s="315"/>
      <c r="BW315" s="315"/>
      <c r="BX315" s="315"/>
      <c r="BY315" s="315"/>
    </row>
    <row r="316" spans="1:77" s="133" customFormat="1">
      <c r="A316" s="275"/>
      <c r="B316" s="289"/>
      <c r="C316" s="2"/>
      <c r="D316" s="2"/>
      <c r="E316" s="5"/>
      <c r="F316" s="5"/>
      <c r="G316" s="5"/>
      <c r="H316" s="275"/>
      <c r="I316" s="315"/>
      <c r="J316" s="315"/>
      <c r="K316" s="315"/>
      <c r="L316" s="315"/>
      <c r="M316" s="315"/>
      <c r="N316" s="315"/>
      <c r="O316" s="315"/>
      <c r="P316" s="315"/>
      <c r="Q316" s="315"/>
      <c r="R316" s="315"/>
      <c r="S316" s="315"/>
      <c r="T316" s="315"/>
      <c r="U316" s="315"/>
      <c r="V316" s="315"/>
      <c r="W316" s="315"/>
      <c r="X316" s="315"/>
      <c r="Y316" s="315"/>
      <c r="Z316" s="315"/>
      <c r="AA316" s="315"/>
      <c r="AB316" s="315"/>
      <c r="AC316" s="315"/>
      <c r="AD316" s="315"/>
      <c r="AE316" s="315"/>
      <c r="AF316" s="315"/>
      <c r="AG316" s="315"/>
      <c r="AH316" s="315"/>
      <c r="AI316" s="315"/>
      <c r="AJ316" s="315"/>
      <c r="AK316" s="315"/>
      <c r="AL316" s="315"/>
      <c r="AM316" s="315"/>
      <c r="AN316" s="315"/>
      <c r="AO316" s="315"/>
      <c r="AP316" s="315"/>
      <c r="AQ316" s="315"/>
      <c r="AR316" s="315"/>
      <c r="AS316" s="315"/>
      <c r="AT316" s="315"/>
      <c r="AU316" s="315"/>
      <c r="AV316" s="315"/>
      <c r="AW316" s="315"/>
      <c r="AX316" s="315"/>
      <c r="AY316" s="315"/>
      <c r="AZ316" s="315"/>
      <c r="BA316" s="315"/>
      <c r="BB316" s="315"/>
      <c r="BC316" s="315"/>
      <c r="BD316" s="315"/>
      <c r="BE316" s="315"/>
      <c r="BF316" s="315"/>
      <c r="BG316" s="315"/>
      <c r="BH316" s="315"/>
      <c r="BI316" s="315"/>
      <c r="BJ316" s="315"/>
      <c r="BK316" s="315"/>
      <c r="BL316" s="315"/>
      <c r="BM316" s="315"/>
      <c r="BN316" s="315"/>
      <c r="BO316" s="315"/>
      <c r="BP316" s="315"/>
      <c r="BQ316" s="315"/>
      <c r="BR316" s="315"/>
      <c r="BS316" s="315"/>
      <c r="BT316" s="315"/>
      <c r="BU316" s="315"/>
      <c r="BV316" s="315"/>
      <c r="BW316" s="315"/>
      <c r="BX316" s="315"/>
      <c r="BY316" s="315"/>
    </row>
    <row r="317" spans="1:77" s="133" customFormat="1" ht="15" collapsed="1">
      <c r="A317" s="275"/>
      <c r="B317" s="313" t="s">
        <v>201</v>
      </c>
      <c r="C317" s="2"/>
      <c r="D317" s="2"/>
      <c r="E317" s="5"/>
      <c r="F317" s="5"/>
      <c r="G317" s="5"/>
      <c r="H317" s="275"/>
      <c r="I317" s="315"/>
      <c r="J317" s="315"/>
      <c r="K317" s="315"/>
      <c r="L317" s="315"/>
      <c r="M317" s="315"/>
      <c r="N317" s="315"/>
      <c r="O317" s="315"/>
      <c r="P317" s="315"/>
      <c r="Q317" s="315"/>
      <c r="R317" s="315"/>
      <c r="S317" s="315"/>
      <c r="T317" s="315"/>
      <c r="U317" s="315"/>
      <c r="V317" s="315"/>
      <c r="W317" s="315"/>
      <c r="X317" s="315"/>
      <c r="Y317" s="315"/>
      <c r="Z317" s="315"/>
      <c r="AA317" s="315"/>
      <c r="AB317" s="315"/>
      <c r="AC317" s="315"/>
      <c r="AD317" s="315"/>
      <c r="AE317" s="315"/>
      <c r="AF317" s="315"/>
      <c r="AG317" s="315"/>
      <c r="AH317" s="315"/>
      <c r="AI317" s="315"/>
      <c r="AJ317" s="315"/>
      <c r="AK317" s="315"/>
      <c r="AL317" s="315"/>
      <c r="AM317" s="315"/>
      <c r="AN317" s="315"/>
      <c r="AO317" s="315"/>
      <c r="AP317" s="315"/>
      <c r="AQ317" s="315"/>
      <c r="AR317" s="315"/>
      <c r="AS317" s="315"/>
      <c r="AT317" s="315"/>
      <c r="AU317" s="315"/>
      <c r="AV317" s="315"/>
      <c r="AW317" s="315"/>
      <c r="AX317" s="315"/>
      <c r="AY317" s="315"/>
      <c r="AZ317" s="315"/>
      <c r="BA317" s="315"/>
      <c r="BB317" s="315"/>
      <c r="BC317" s="315"/>
      <c r="BD317" s="315"/>
      <c r="BE317" s="315"/>
      <c r="BF317" s="315"/>
      <c r="BG317" s="315"/>
      <c r="BH317" s="315"/>
      <c r="BI317" s="315"/>
      <c r="BJ317" s="315"/>
      <c r="BK317" s="315"/>
      <c r="BL317" s="315"/>
      <c r="BM317" s="315"/>
      <c r="BN317" s="315"/>
      <c r="BO317" s="315"/>
      <c r="BP317" s="315"/>
      <c r="BQ317" s="315"/>
      <c r="BR317" s="315"/>
      <c r="BS317" s="315"/>
      <c r="BT317" s="315"/>
      <c r="BU317" s="315"/>
      <c r="BV317" s="315"/>
      <c r="BW317" s="315"/>
      <c r="BX317" s="315"/>
      <c r="BY317" s="315"/>
    </row>
    <row r="318" spans="1:77" s="133" customFormat="1" ht="28.5">
      <c r="B318" s="289"/>
      <c r="C318" s="276" t="s">
        <v>90</v>
      </c>
      <c r="D318" s="280" t="s">
        <v>89</v>
      </c>
      <c r="E318" s="324" t="str">
        <f>IF(C28="","תא זה יעודכן אוטומטית עם מילוי סעיף 2.1",(IF(C28="אחר (פרט בהערות)",E28,C28)))</f>
        <v>תא זה יעודכן אוטומטית עם מילוי סעיף 2.1</v>
      </c>
      <c r="F318" s="4"/>
      <c r="G318" s="275"/>
      <c r="H318" s="275"/>
      <c r="I318" s="315"/>
      <c r="J318" s="315"/>
      <c r="K318" s="315"/>
      <c r="L318" s="315"/>
      <c r="M318" s="315"/>
      <c r="N318" s="315"/>
      <c r="O318" s="315"/>
      <c r="P318" s="315"/>
      <c r="Q318" s="315"/>
      <c r="R318" s="315"/>
      <c r="S318" s="315"/>
      <c r="T318" s="315"/>
      <c r="U318" s="315"/>
      <c r="V318" s="315"/>
      <c r="W318" s="315"/>
      <c r="X318" s="315"/>
      <c r="Y318" s="315"/>
      <c r="Z318" s="315"/>
      <c r="AA318" s="315"/>
      <c r="AB318" s="315"/>
      <c r="AC318" s="315"/>
      <c r="AD318" s="315"/>
      <c r="AE318" s="315"/>
      <c r="AF318" s="315"/>
      <c r="AG318" s="315"/>
      <c r="AH318" s="315"/>
      <c r="AI318" s="315"/>
      <c r="AJ318" s="315"/>
      <c r="AK318" s="315"/>
      <c r="AL318" s="315"/>
      <c r="AM318" s="315"/>
      <c r="AN318" s="315"/>
      <c r="AO318" s="315"/>
      <c r="AP318" s="315"/>
      <c r="AQ318" s="315"/>
      <c r="AR318" s="315"/>
      <c r="AS318" s="315"/>
      <c r="AT318" s="315"/>
      <c r="AU318" s="315"/>
      <c r="AV318" s="315"/>
      <c r="AW318" s="315"/>
      <c r="AX318" s="315"/>
      <c r="AY318" s="315"/>
      <c r="AZ318" s="315"/>
      <c r="BA318" s="315"/>
      <c r="BB318" s="315"/>
      <c r="BC318" s="315"/>
      <c r="BD318" s="315"/>
      <c r="BE318" s="315"/>
      <c r="BF318" s="315"/>
      <c r="BG318" s="315"/>
      <c r="BH318" s="315"/>
      <c r="BI318" s="315"/>
      <c r="BJ318" s="315"/>
      <c r="BK318" s="315"/>
      <c r="BL318" s="315"/>
      <c r="BM318" s="315"/>
      <c r="BN318" s="315"/>
      <c r="BO318" s="315"/>
      <c r="BP318" s="315"/>
      <c r="BQ318" s="315"/>
      <c r="BR318" s="315"/>
      <c r="BS318" s="315"/>
      <c r="BT318" s="315"/>
      <c r="BU318" s="315"/>
      <c r="BV318" s="315"/>
      <c r="BW318" s="315"/>
      <c r="BX318" s="315"/>
      <c r="BY318" s="315"/>
    </row>
    <row r="319" spans="1:77" s="133" customFormat="1">
      <c r="B319" s="325"/>
      <c r="C319" s="290"/>
      <c r="D319" s="326" t="s">
        <v>202</v>
      </c>
      <c r="E319" s="327"/>
      <c r="F319" s="290"/>
      <c r="G319" s="290"/>
      <c r="H319" s="275"/>
      <c r="I319" s="315"/>
      <c r="J319" s="315"/>
      <c r="K319" s="315"/>
      <c r="L319" s="315"/>
      <c r="M319" s="315"/>
      <c r="N319" s="315"/>
      <c r="O319" s="315"/>
      <c r="P319" s="315"/>
      <c r="Q319" s="315"/>
      <c r="R319" s="315"/>
      <c r="S319" s="315"/>
      <c r="T319" s="315"/>
      <c r="U319" s="315"/>
      <c r="V319" s="315"/>
      <c r="W319" s="315"/>
      <c r="X319" s="315"/>
      <c r="Y319" s="315"/>
      <c r="Z319" s="315"/>
      <c r="AA319" s="315"/>
      <c r="AB319" s="315"/>
      <c r="AC319" s="315"/>
      <c r="AD319" s="315"/>
      <c r="AE319" s="315"/>
      <c r="AF319" s="315"/>
      <c r="AG319" s="315"/>
      <c r="AH319" s="315"/>
      <c r="AI319" s="315"/>
      <c r="AJ319" s="315"/>
      <c r="AK319" s="315"/>
      <c r="AL319" s="315"/>
      <c r="AM319" s="315"/>
      <c r="AN319" s="315"/>
      <c r="AO319" s="315"/>
      <c r="AP319" s="315"/>
      <c r="AQ319" s="315"/>
      <c r="AR319" s="315"/>
      <c r="AS319" s="315"/>
      <c r="AT319" s="315"/>
      <c r="AU319" s="315"/>
      <c r="AV319" s="315"/>
      <c r="AW319" s="315"/>
      <c r="AX319" s="315"/>
      <c r="AY319" s="315"/>
      <c r="AZ319" s="315"/>
      <c r="BA319" s="315"/>
      <c r="BB319" s="315"/>
      <c r="BC319" s="315"/>
      <c r="BD319" s="315"/>
      <c r="BE319" s="315"/>
      <c r="BF319" s="315"/>
      <c r="BG319" s="315"/>
      <c r="BH319" s="315"/>
      <c r="BI319" s="315"/>
      <c r="BJ319" s="315"/>
      <c r="BK319" s="315"/>
      <c r="BL319" s="315"/>
      <c r="BM319" s="315"/>
      <c r="BN319" s="315"/>
      <c r="BO319" s="315"/>
      <c r="BP319" s="315"/>
      <c r="BQ319" s="315"/>
      <c r="BR319" s="315"/>
      <c r="BS319" s="315"/>
      <c r="BT319" s="315"/>
      <c r="BU319" s="315"/>
      <c r="BV319" s="315"/>
      <c r="BW319" s="315"/>
      <c r="BX319" s="315"/>
      <c r="BY319" s="315"/>
    </row>
    <row r="320" spans="1:77" s="133" customFormat="1">
      <c r="B320" s="325"/>
      <c r="C320" s="275"/>
      <c r="D320" s="328" t="s">
        <v>113</v>
      </c>
      <c r="E320" s="329"/>
      <c r="F320" s="275"/>
      <c r="G320" s="275"/>
      <c r="H320" s="275"/>
      <c r="I320" s="315"/>
      <c r="J320" s="315"/>
      <c r="K320" s="315"/>
      <c r="L320" s="315"/>
      <c r="M320" s="315"/>
      <c r="N320" s="315"/>
      <c r="O320" s="315"/>
      <c r="P320" s="315"/>
      <c r="Q320" s="315"/>
      <c r="R320" s="315"/>
      <c r="S320" s="315"/>
      <c r="T320" s="315"/>
      <c r="U320" s="315"/>
      <c r="V320" s="315"/>
      <c r="W320" s="315"/>
      <c r="X320" s="315"/>
      <c r="Y320" s="315"/>
      <c r="Z320" s="315"/>
      <c r="AA320" s="315"/>
      <c r="AB320" s="315"/>
      <c r="AC320" s="315"/>
      <c r="AD320" s="315"/>
      <c r="AE320" s="315"/>
      <c r="AF320" s="315"/>
      <c r="AG320" s="315"/>
      <c r="AH320" s="315"/>
      <c r="AI320" s="315"/>
      <c r="AJ320" s="315"/>
      <c r="AK320" s="315"/>
      <c r="AL320" s="315"/>
      <c r="AM320" s="315"/>
      <c r="AN320" s="315"/>
      <c r="AO320" s="315"/>
      <c r="AP320" s="315"/>
      <c r="AQ320" s="315"/>
      <c r="AR320" s="315"/>
      <c r="AS320" s="315"/>
      <c r="AT320" s="315"/>
      <c r="AU320" s="315"/>
      <c r="AV320" s="315"/>
      <c r="AW320" s="315"/>
      <c r="AX320" s="315"/>
      <c r="AY320" s="315"/>
      <c r="AZ320" s="315"/>
      <c r="BA320" s="315"/>
      <c r="BB320" s="315"/>
      <c r="BC320" s="315"/>
      <c r="BD320" s="315"/>
      <c r="BE320" s="315"/>
      <c r="BF320" s="315"/>
      <c r="BG320" s="315"/>
      <c r="BH320" s="315"/>
      <c r="BI320" s="315"/>
      <c r="BJ320" s="315"/>
      <c r="BK320" s="315"/>
      <c r="BL320" s="315"/>
      <c r="BM320" s="315"/>
      <c r="BN320" s="315"/>
      <c r="BO320" s="315"/>
      <c r="BP320" s="315"/>
      <c r="BQ320" s="315"/>
      <c r="BR320" s="315"/>
      <c r="BS320" s="315"/>
      <c r="BT320" s="315"/>
      <c r="BU320" s="315"/>
      <c r="BV320" s="315"/>
      <c r="BW320" s="315"/>
      <c r="BX320" s="315"/>
      <c r="BY320" s="315"/>
    </row>
    <row r="321" spans="2:77" s="133" customFormat="1">
      <c r="B321" s="289"/>
      <c r="C321" s="5"/>
      <c r="D321" s="289"/>
      <c r="E321" s="2"/>
      <c r="F321" s="2"/>
      <c r="G321" s="2"/>
      <c r="H321" s="275"/>
      <c r="I321" s="315"/>
      <c r="J321" s="315"/>
      <c r="K321" s="315"/>
      <c r="L321" s="315"/>
      <c r="M321" s="315"/>
      <c r="N321" s="315"/>
      <c r="O321" s="315"/>
      <c r="P321" s="315"/>
      <c r="Q321" s="315"/>
      <c r="R321" s="315"/>
      <c r="S321" s="315"/>
      <c r="T321" s="315"/>
      <c r="U321" s="315"/>
      <c r="V321" s="315"/>
      <c r="W321" s="315"/>
      <c r="X321" s="315"/>
      <c r="Y321" s="315"/>
      <c r="Z321" s="315"/>
      <c r="AA321" s="315"/>
      <c r="AB321" s="315"/>
      <c r="AC321" s="315"/>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5"/>
      <c r="AY321" s="315"/>
      <c r="AZ321" s="315"/>
      <c r="BA321" s="315"/>
      <c r="BB321" s="315"/>
      <c r="BC321" s="315"/>
      <c r="BD321" s="315"/>
      <c r="BE321" s="315"/>
      <c r="BF321" s="315"/>
      <c r="BG321" s="315"/>
      <c r="BH321" s="315"/>
      <c r="BI321" s="315"/>
      <c r="BJ321" s="315"/>
      <c r="BK321" s="315"/>
      <c r="BL321" s="315"/>
      <c r="BM321" s="315"/>
      <c r="BN321" s="315"/>
      <c r="BO321" s="315"/>
      <c r="BP321" s="315"/>
      <c r="BQ321" s="315"/>
      <c r="BR321" s="315"/>
      <c r="BS321" s="315"/>
      <c r="BT321" s="315"/>
      <c r="BU321" s="315"/>
      <c r="BV321" s="315"/>
      <c r="BW321" s="315"/>
      <c r="BX321" s="315"/>
      <c r="BY321" s="315"/>
    </row>
    <row r="322" spans="2:77" s="135" customFormat="1" ht="63.75" customHeight="1">
      <c r="B322" s="198"/>
      <c r="C322" s="199" t="s">
        <v>2676</v>
      </c>
      <c r="D322" s="199" t="s">
        <v>89</v>
      </c>
      <c r="E322" s="199" t="s">
        <v>494</v>
      </c>
      <c r="F322" s="201" t="s">
        <v>2665</v>
      </c>
      <c r="G322" s="1005" t="s">
        <v>2757</v>
      </c>
      <c r="AW322" s="139"/>
    </row>
    <row r="323" spans="2:77" s="135" customFormat="1" ht="30" customHeight="1">
      <c r="B323" s="1034" t="s">
        <v>489</v>
      </c>
      <c r="C323" s="1033"/>
      <c r="D323" s="1028" t="str">
        <f>IF(C323='10. קבועים'!$A$38,'10. קבועים'!$B$38,IF(C323='10. קבועים'!$A$39,'10. קבועים'!$B$39,IF(C323='10. קבועים'!$A$40,'10. קבועים'!$B$40,IF(C323='10. קבועים'!$A$41,'10. קבועים'!$B$41,IF(C323='10. קבועים'!$A$42,'10. קבועים'!$B$42," תא זה יתעדכן אוטומטית עם מילוי מקור האנרגיה")))))</f>
        <v xml:space="preserve"> תא זה יתעדכן אוטומטית עם מילוי מקור האנרגיה</v>
      </c>
      <c r="E323" s="205"/>
      <c r="F323" s="231"/>
      <c r="G323" s="231"/>
      <c r="AW323" s="139"/>
    </row>
    <row r="324" spans="2:77" s="135" customFormat="1">
      <c r="B324" s="1029"/>
      <c r="C324" s="1031"/>
      <c r="D324" s="1027"/>
      <c r="E324" s="205"/>
      <c r="F324" s="231"/>
      <c r="G324" s="231"/>
      <c r="AW324" s="139"/>
    </row>
    <row r="325" spans="2:77" s="135" customFormat="1">
      <c r="B325" s="1029"/>
      <c r="C325" s="1031"/>
      <c r="D325" s="1027"/>
      <c r="E325" s="205"/>
      <c r="F325" s="231"/>
      <c r="G325" s="231"/>
      <c r="AW325" s="139"/>
    </row>
    <row r="326" spans="2:77" s="135" customFormat="1">
      <c r="B326" s="1029"/>
      <c r="C326" s="1031"/>
      <c r="D326" s="1027"/>
      <c r="E326" s="205"/>
      <c r="F326" s="231"/>
      <c r="G326" s="231"/>
      <c r="AW326" s="139"/>
    </row>
    <row r="327" spans="2:77" s="135" customFormat="1">
      <c r="B327" s="1029"/>
      <c r="C327" s="1031"/>
      <c r="D327" s="1027"/>
      <c r="E327" s="205"/>
      <c r="F327" s="231"/>
      <c r="G327" s="231"/>
      <c r="AW327" s="139"/>
    </row>
    <row r="328" spans="2:77" s="135" customFormat="1" ht="15" thickBot="1">
      <c r="B328" s="1029"/>
      <c r="C328" s="1032"/>
      <c r="D328" s="1027"/>
      <c r="E328" s="210"/>
      <c r="F328" s="330"/>
      <c r="G328" s="330"/>
      <c r="AW328" s="139"/>
    </row>
    <row r="329" spans="2:77" s="135" customFormat="1" ht="15" thickBot="1">
      <c r="B329" s="214" t="s">
        <v>519</v>
      </c>
      <c r="C329" s="215"/>
      <c r="D329" s="215"/>
      <c r="E329" s="215"/>
      <c r="F329" s="368">
        <f>SUM(F323:F328)</f>
        <v>0</v>
      </c>
      <c r="G329" s="215"/>
      <c r="AW329" s="139"/>
    </row>
    <row r="330" spans="2:77" s="135" customFormat="1" ht="30" customHeight="1">
      <c r="B330" s="1029" t="s">
        <v>491</v>
      </c>
      <c r="C330" s="1030"/>
      <c r="D330" s="1027" t="str">
        <f>IF(C330='10. קבועים'!$A$38,'10. קבועים'!$B$38,IF(C330='10. קבועים'!$A$39,'10. קבועים'!$B$39,IF(C330='10. קבועים'!$A$40,'10. קבועים'!$B$40,IF(C330='10. קבועים'!$A$41,'10. קבועים'!$B$41,IF(C330='10. קבועים'!$A$42,'10. קבועים'!$B$42," תא זה יתעדכן אוטומטית עם מילוי מקור האנרגיה")))))</f>
        <v xml:space="preserve"> תא זה יתעדכן אוטומטית עם מילוי מקור האנרגיה</v>
      </c>
      <c r="E330" s="219"/>
      <c r="F330" s="234"/>
      <c r="G330" s="231"/>
      <c r="AW330" s="139"/>
    </row>
    <row r="331" spans="2:77" s="135" customFormat="1">
      <c r="B331" s="1029"/>
      <c r="C331" s="1031"/>
      <c r="D331" s="1027"/>
      <c r="E331" s="205"/>
      <c r="F331" s="231"/>
      <c r="G331" s="231"/>
      <c r="AW331" s="139"/>
    </row>
    <row r="332" spans="2:77" s="135" customFormat="1">
      <c r="B332" s="1029"/>
      <c r="C332" s="1031"/>
      <c r="D332" s="1027"/>
      <c r="E332" s="205"/>
      <c r="F332" s="231"/>
      <c r="G332" s="231"/>
      <c r="AW332" s="139"/>
    </row>
    <row r="333" spans="2:77" s="135" customFormat="1">
      <c r="B333" s="1029"/>
      <c r="C333" s="1031"/>
      <c r="D333" s="1027"/>
      <c r="E333" s="205"/>
      <c r="F333" s="231"/>
      <c r="G333" s="231"/>
      <c r="AW333" s="139"/>
    </row>
    <row r="334" spans="2:77" s="135" customFormat="1">
      <c r="B334" s="1029"/>
      <c r="C334" s="1031"/>
      <c r="D334" s="1027"/>
      <c r="E334" s="205"/>
      <c r="F334" s="231"/>
      <c r="G334" s="231"/>
      <c r="AW334" s="139"/>
    </row>
    <row r="335" spans="2:77" s="135" customFormat="1" ht="15" thickBot="1">
      <c r="B335" s="1029"/>
      <c r="C335" s="1032"/>
      <c r="D335" s="1027"/>
      <c r="E335" s="210"/>
      <c r="F335" s="330"/>
      <c r="G335" s="330"/>
      <c r="AW335" s="139"/>
    </row>
    <row r="336" spans="2:77" s="135" customFormat="1" ht="15" thickBot="1">
      <c r="B336" s="214" t="s">
        <v>490</v>
      </c>
      <c r="C336" s="215"/>
      <c r="D336" s="215"/>
      <c r="E336" s="215"/>
      <c r="F336" s="368">
        <f>SUM(F330:F335)</f>
        <v>0</v>
      </c>
      <c r="G336" s="215"/>
      <c r="AW336" s="139"/>
    </row>
    <row r="337" spans="1:77" s="135" customFormat="1" ht="30" customHeight="1">
      <c r="B337" s="1029" t="s">
        <v>493</v>
      </c>
      <c r="C337" s="1030"/>
      <c r="D337" s="1027" t="str">
        <f>IF(C337='10. קבועים'!$A$38,'10. קבועים'!$B$38,IF(C337='10. קבועים'!$A$39,'10. קבועים'!$B$39,IF(C337='10. קבועים'!$A$40,'10. קבועים'!$B$40,IF(C337='10. קבועים'!$A$41,'10. קבועים'!$B$41,IF(C337='10. קבועים'!$A$42,'10. קבועים'!$B$42," תא זה יתעדכן אוטומטית עם מילוי מקור האנרגיה")))))</f>
        <v xml:space="preserve"> תא זה יתעדכן אוטומטית עם מילוי מקור האנרגיה</v>
      </c>
      <c r="E337" s="219"/>
      <c r="F337" s="234"/>
      <c r="G337" s="231"/>
      <c r="AW337" s="139"/>
    </row>
    <row r="338" spans="1:77" s="135" customFormat="1">
      <c r="B338" s="1029"/>
      <c r="C338" s="1031"/>
      <c r="D338" s="1027"/>
      <c r="E338" s="205"/>
      <c r="F338" s="231"/>
      <c r="G338" s="231"/>
      <c r="AW338" s="139"/>
    </row>
    <row r="339" spans="1:77" s="135" customFormat="1">
      <c r="B339" s="1029"/>
      <c r="C339" s="1031"/>
      <c r="D339" s="1027"/>
      <c r="E339" s="205"/>
      <c r="F339" s="231"/>
      <c r="G339" s="231"/>
      <c r="AW339" s="139"/>
    </row>
    <row r="340" spans="1:77" s="135" customFormat="1">
      <c r="B340" s="1029"/>
      <c r="C340" s="1031"/>
      <c r="D340" s="1027"/>
      <c r="E340" s="205"/>
      <c r="F340" s="231"/>
      <c r="G340" s="231"/>
      <c r="AW340" s="139"/>
    </row>
    <row r="341" spans="1:77" s="135" customFormat="1">
      <c r="B341" s="1029"/>
      <c r="C341" s="1031"/>
      <c r="D341" s="1027"/>
      <c r="E341" s="205"/>
      <c r="F341" s="231"/>
      <c r="G341" s="231"/>
      <c r="AW341" s="139"/>
    </row>
    <row r="342" spans="1:77" s="135" customFormat="1" ht="15" thickBot="1">
      <c r="B342" s="1029"/>
      <c r="C342" s="1032"/>
      <c r="D342" s="1027"/>
      <c r="E342" s="210"/>
      <c r="F342" s="330"/>
      <c r="G342" s="330"/>
      <c r="AW342" s="139"/>
    </row>
    <row r="343" spans="1:77" s="135" customFormat="1" ht="15" thickBot="1">
      <c r="B343" s="214" t="s">
        <v>492</v>
      </c>
      <c r="C343" s="215"/>
      <c r="D343" s="215"/>
      <c r="E343" s="215"/>
      <c r="F343" s="368">
        <f>SUM(F337:F342)</f>
        <v>0</v>
      </c>
      <c r="G343" s="215"/>
      <c r="AW343" s="139"/>
    </row>
    <row r="344" spans="1:77" s="133" customFormat="1">
      <c r="B344" s="325"/>
      <c r="C344" s="275"/>
      <c r="D344" s="275"/>
      <c r="E344" s="275"/>
      <c r="F344" s="275"/>
      <c r="G344" s="275"/>
      <c r="H344" s="275"/>
      <c r="I344" s="315"/>
      <c r="J344" s="315"/>
      <c r="K344" s="315"/>
      <c r="L344" s="315"/>
      <c r="M344" s="315"/>
      <c r="N344" s="315"/>
      <c r="O344" s="315"/>
      <c r="P344" s="315"/>
      <c r="Q344" s="315"/>
      <c r="R344" s="315"/>
      <c r="S344" s="315"/>
      <c r="T344" s="315"/>
      <c r="U344" s="315"/>
      <c r="V344" s="315"/>
      <c r="W344" s="315"/>
      <c r="X344" s="315"/>
      <c r="Y344" s="315"/>
      <c r="Z344" s="315"/>
      <c r="AA344" s="315"/>
      <c r="AB344" s="315"/>
      <c r="AC344" s="315"/>
      <c r="AD344" s="315"/>
      <c r="AE344" s="315"/>
      <c r="AF344" s="315"/>
      <c r="AG344" s="315"/>
      <c r="AH344" s="315"/>
      <c r="AI344" s="315"/>
      <c r="AJ344" s="315"/>
      <c r="AK344" s="315"/>
      <c r="AL344" s="315"/>
      <c r="AM344" s="315"/>
      <c r="AN344" s="315"/>
      <c r="AO344" s="315"/>
      <c r="AP344" s="315"/>
      <c r="AQ344" s="315"/>
      <c r="AR344" s="315"/>
      <c r="AS344" s="315"/>
      <c r="AT344" s="315"/>
      <c r="AU344" s="315"/>
      <c r="AV344" s="315"/>
      <c r="AW344" s="315"/>
      <c r="AX344" s="315"/>
      <c r="AY344" s="315"/>
      <c r="AZ344" s="315"/>
      <c r="BA344" s="315"/>
      <c r="BB344" s="315"/>
      <c r="BC344" s="315"/>
      <c r="BD344" s="315"/>
      <c r="BE344" s="315"/>
      <c r="BF344" s="315"/>
      <c r="BG344" s="315"/>
      <c r="BH344" s="315"/>
      <c r="BI344" s="315"/>
      <c r="BJ344" s="315"/>
      <c r="BK344" s="315"/>
      <c r="BL344" s="315"/>
      <c r="BM344" s="315"/>
      <c r="BN344" s="315"/>
      <c r="BO344" s="315"/>
      <c r="BP344" s="315"/>
      <c r="BQ344" s="315"/>
      <c r="BR344" s="315"/>
      <c r="BS344" s="315"/>
      <c r="BT344" s="315"/>
      <c r="BU344" s="315"/>
      <c r="BV344" s="315"/>
      <c r="BW344" s="315"/>
      <c r="BX344" s="315"/>
      <c r="BY344" s="315"/>
    </row>
    <row r="345" spans="1:77" s="133" customFormat="1" ht="15.75" thickBot="1">
      <c r="B345" s="7" t="s">
        <v>203</v>
      </c>
      <c r="C345" s="275"/>
      <c r="D345" s="275"/>
      <c r="E345" s="275"/>
      <c r="F345" s="275"/>
      <c r="G345" s="275"/>
      <c r="H345" s="275"/>
      <c r="I345" s="315"/>
      <c r="J345" s="315"/>
      <c r="K345" s="315"/>
      <c r="L345" s="315"/>
      <c r="M345" s="315"/>
      <c r="N345" s="315"/>
      <c r="O345" s="315"/>
      <c r="P345" s="315"/>
      <c r="Q345" s="315"/>
      <c r="R345" s="315"/>
      <c r="S345" s="315"/>
      <c r="T345" s="315"/>
      <c r="U345" s="315"/>
      <c r="V345" s="315"/>
      <c r="W345" s="315"/>
      <c r="X345" s="315"/>
      <c r="Y345" s="315"/>
      <c r="Z345" s="315"/>
      <c r="AA345" s="315"/>
      <c r="AB345" s="315"/>
      <c r="AC345" s="315"/>
      <c r="AD345" s="315"/>
      <c r="AE345" s="315"/>
      <c r="AF345" s="315"/>
      <c r="AG345" s="315"/>
      <c r="AH345" s="315"/>
      <c r="AI345" s="315"/>
      <c r="AJ345" s="315"/>
      <c r="AK345" s="315"/>
      <c r="AL345" s="315"/>
      <c r="AM345" s="315"/>
      <c r="AN345" s="315"/>
      <c r="AO345" s="315"/>
      <c r="AP345" s="315"/>
      <c r="AQ345" s="315"/>
      <c r="AR345" s="315"/>
      <c r="AS345" s="315"/>
      <c r="AT345" s="315"/>
      <c r="AU345" s="315"/>
      <c r="AV345" s="315"/>
      <c r="AW345" s="315"/>
      <c r="AX345" s="315"/>
      <c r="AY345" s="315"/>
      <c r="AZ345" s="315"/>
      <c r="BA345" s="315"/>
      <c r="BB345" s="315"/>
      <c r="BC345" s="315"/>
      <c r="BD345" s="315"/>
      <c r="BE345" s="315"/>
      <c r="BF345" s="315"/>
      <c r="BG345" s="315"/>
      <c r="BH345" s="315"/>
      <c r="BI345" s="315"/>
      <c r="BJ345" s="315"/>
      <c r="BK345" s="315"/>
      <c r="BL345" s="315"/>
      <c r="BM345" s="315"/>
      <c r="BN345" s="315"/>
      <c r="BO345" s="315"/>
      <c r="BP345" s="315"/>
      <c r="BQ345" s="315"/>
      <c r="BR345" s="315"/>
      <c r="BS345" s="315"/>
      <c r="BT345" s="315"/>
      <c r="BU345" s="315"/>
      <c r="BV345" s="315"/>
      <c r="BW345" s="315"/>
      <c r="BX345" s="315"/>
      <c r="BY345" s="315"/>
    </row>
    <row r="346" spans="1:77" s="133" customFormat="1" ht="28.5">
      <c r="B346" s="7"/>
      <c r="C346" s="333"/>
      <c r="D346" s="334" t="s">
        <v>204</v>
      </c>
      <c r="E346" s="335" t="s">
        <v>205</v>
      </c>
      <c r="F346" s="334" t="s">
        <v>206</v>
      </c>
      <c r="G346" s="336" t="s">
        <v>207</v>
      </c>
      <c r="H346" s="1040" t="s">
        <v>208</v>
      </c>
      <c r="I346" s="315"/>
      <c r="J346" s="315"/>
      <c r="K346" s="315"/>
      <c r="L346" s="315"/>
      <c r="M346" s="315"/>
      <c r="N346" s="315"/>
      <c r="O346" s="315"/>
      <c r="P346" s="315"/>
      <c r="Q346" s="315"/>
      <c r="R346" s="315"/>
      <c r="S346" s="315"/>
      <c r="T346" s="315"/>
      <c r="U346" s="315"/>
      <c r="V346" s="315"/>
      <c r="W346" s="315"/>
      <c r="X346" s="315"/>
      <c r="Y346" s="315"/>
      <c r="Z346" s="315"/>
      <c r="AA346" s="315"/>
      <c r="AB346" s="315"/>
      <c r="AC346" s="315"/>
      <c r="AD346" s="315"/>
      <c r="AE346" s="315"/>
      <c r="AF346" s="315"/>
      <c r="AG346" s="315"/>
      <c r="AH346" s="315"/>
      <c r="AI346" s="315"/>
      <c r="AJ346" s="315"/>
      <c r="AK346" s="315"/>
      <c r="AL346" s="315"/>
      <c r="AM346" s="315"/>
      <c r="AN346" s="315"/>
      <c r="AO346" s="315"/>
      <c r="AP346" s="315"/>
      <c r="AQ346" s="315"/>
      <c r="AR346" s="315"/>
      <c r="AS346" s="315"/>
      <c r="AT346" s="315"/>
      <c r="AU346" s="315"/>
      <c r="AV346" s="315"/>
      <c r="AW346" s="315"/>
      <c r="AX346" s="315"/>
      <c r="AY346" s="315"/>
      <c r="AZ346" s="315"/>
      <c r="BA346" s="315"/>
      <c r="BB346" s="315"/>
      <c r="BC346" s="315"/>
      <c r="BD346" s="315"/>
      <c r="BE346" s="315"/>
      <c r="BF346" s="315"/>
      <c r="BG346" s="315"/>
      <c r="BH346" s="315"/>
      <c r="BI346" s="315"/>
      <c r="BJ346" s="315"/>
      <c r="BK346" s="315"/>
      <c r="BL346" s="315"/>
      <c r="BM346" s="315"/>
      <c r="BN346" s="315"/>
      <c r="BO346" s="315"/>
      <c r="BP346" s="315"/>
      <c r="BQ346" s="315"/>
      <c r="BR346" s="315"/>
      <c r="BS346" s="315"/>
      <c r="BT346" s="315"/>
      <c r="BU346" s="315"/>
      <c r="BV346" s="315"/>
      <c r="BW346" s="315"/>
      <c r="BX346" s="315"/>
      <c r="BY346" s="315"/>
    </row>
    <row r="347" spans="1:77" s="133" customFormat="1" ht="30">
      <c r="A347" s="275"/>
      <c r="B347" s="325"/>
      <c r="C347" s="337" t="s">
        <v>637</v>
      </c>
      <c r="D347" s="338">
        <f>IF(OR(F329&gt;0,F336&gt;0,F343&gt;0),E319*'10. קבועים'!$B$81,0)</f>
        <v>0</v>
      </c>
      <c r="E347" s="338" t="str">
        <f>IF($C$79&lt;&gt;0,$C$79,0)</f>
        <v>תא זה יעודכן אוטומטית עם מילוי סעיף 2.2</v>
      </c>
      <c r="F347" s="339" t="e">
        <f>IF(E347=0,0,-1*(1-D347/E347))</f>
        <v>#VALUE!</v>
      </c>
      <c r="G347" s="340"/>
      <c r="H347" s="1040"/>
      <c r="I347" s="315"/>
      <c r="J347" s="315"/>
      <c r="K347" s="315"/>
      <c r="L347" s="315"/>
      <c r="M347" s="315"/>
      <c r="N347" s="315"/>
      <c r="O347" s="315"/>
      <c r="P347" s="315"/>
      <c r="Q347" s="315"/>
      <c r="R347" s="315"/>
      <c r="S347" s="315"/>
      <c r="T347" s="315"/>
      <c r="U347" s="315"/>
      <c r="V347" s="315"/>
      <c r="W347" s="315"/>
      <c r="X347" s="315"/>
      <c r="Y347" s="315"/>
      <c r="Z347" s="315"/>
      <c r="AA347" s="315"/>
      <c r="AB347" s="315"/>
      <c r="AC347" s="315"/>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5"/>
      <c r="AY347" s="315"/>
      <c r="AZ347" s="315"/>
      <c r="BA347" s="315"/>
      <c r="BB347" s="315"/>
      <c r="BC347" s="315"/>
      <c r="BD347" s="315"/>
      <c r="BE347" s="315"/>
      <c r="BF347" s="315"/>
      <c r="BG347" s="315"/>
      <c r="BH347" s="315"/>
      <c r="BI347" s="315"/>
      <c r="BJ347" s="315"/>
      <c r="BK347" s="315"/>
      <c r="BL347" s="315"/>
      <c r="BM347" s="315"/>
      <c r="BN347" s="315"/>
      <c r="BO347" s="315"/>
      <c r="BP347" s="315"/>
      <c r="BQ347" s="315"/>
      <c r="BR347" s="315"/>
      <c r="BS347" s="315"/>
      <c r="BT347" s="315"/>
      <c r="BU347" s="315"/>
      <c r="BV347" s="315"/>
      <c r="BW347" s="315"/>
      <c r="BX347" s="315"/>
      <c r="BY347" s="315"/>
    </row>
    <row r="348" spans="1:77" s="133" customFormat="1" ht="28.5">
      <c r="A348" s="275"/>
      <c r="B348" s="325"/>
      <c r="C348" s="337" t="s">
        <v>209</v>
      </c>
      <c r="D348" s="338">
        <f>IF(C323='10. קבועים'!$A$48,'10. קבועים'!$C$48*F329,IF(C323='10. קבועים'!$A$49,'10. קבועים'!$C$49*F329,IF(C323='10. קבועים'!$C$50,'10. קבועים'!$C$50*F329,IF(C323='10. קבועים'!$C$51,'10. קבועים'!$C$51*F329,IF(C323='10. קבועים'!$A$52,'10. קבועים'!$C$52*F329,"0")))))+IF(C330='10. קבועים'!$A$48,'10. קבועים'!$C$48*F336,IF(C330='10. קבועים'!$A$49,'10. קבועים'!$C$49*F336,IF(C330='10. קבועים'!$A$50,'10. קבועים'!$C$50*F336,IF(C330='10. קבועים'!$A$51,'10. קבועים'!$C$51*F336,IF(C330='10. קבועים'!$A$52,'10. קבועים'!$C$52*F336,"0")))))+IF(C337='10. קבועים'!$A$48,'10. קבועים'!$C$48*F343,IF(C337='10. קבועים'!$A$49,'10. קבועים'!$C$49*F343,IF(C337='10. קבועים'!$A$50, '10. קבועים'!$C$50*F343,IF(C337='10. קבועים'!$A$51,'10. קבועים'!$C$51*F343,IF(C337='10. קבועים'!$A$52,'10. קבועים'!$C$52*F343,"0")))))</f>
        <v>0</v>
      </c>
      <c r="E348" s="338" t="str">
        <f>IF($C$111&lt;&gt;0,$C$111,0)</f>
        <v xml:space="preserve">תא זה יעודכן אוטומטית עם מילוי סעיף 2.2 </v>
      </c>
      <c r="F348" s="339" t="e">
        <f>IF(E348=0,0,-1*(1-D348/E348))</f>
        <v>#VALUE!</v>
      </c>
      <c r="G348" s="340"/>
      <c r="H348" s="1040"/>
      <c r="I348" s="315"/>
      <c r="J348" s="315"/>
      <c r="K348" s="315"/>
      <c r="L348" s="315"/>
      <c r="M348" s="315"/>
      <c r="N348" s="315"/>
      <c r="O348" s="315"/>
      <c r="P348" s="315"/>
      <c r="Q348" s="315"/>
      <c r="R348" s="315"/>
      <c r="S348" s="315"/>
      <c r="T348" s="315"/>
      <c r="U348" s="315"/>
      <c r="V348" s="315"/>
      <c r="W348" s="315"/>
      <c r="X348" s="315"/>
      <c r="Y348" s="315"/>
      <c r="Z348" s="315"/>
      <c r="AA348" s="315"/>
      <c r="AB348" s="315"/>
      <c r="AC348" s="315"/>
      <c r="AD348" s="315"/>
      <c r="AE348" s="315"/>
      <c r="AF348" s="315"/>
      <c r="AG348" s="315"/>
      <c r="AH348" s="315"/>
      <c r="AI348" s="315"/>
      <c r="AJ348" s="315"/>
      <c r="AK348" s="315"/>
      <c r="AL348" s="315"/>
      <c r="AM348" s="315"/>
      <c r="AN348" s="315"/>
      <c r="AO348" s="315"/>
      <c r="AP348" s="315"/>
      <c r="AQ348" s="315"/>
      <c r="AR348" s="315"/>
      <c r="AS348" s="315"/>
      <c r="AT348" s="315"/>
      <c r="AU348" s="315"/>
      <c r="AV348" s="315"/>
      <c r="AW348" s="315"/>
      <c r="AX348" s="315"/>
      <c r="AY348" s="315"/>
      <c r="AZ348" s="315"/>
      <c r="BA348" s="315"/>
      <c r="BB348" s="315"/>
      <c r="BC348" s="315"/>
      <c r="BD348" s="315"/>
      <c r="BE348" s="315"/>
      <c r="BF348" s="315"/>
      <c r="BG348" s="315"/>
      <c r="BH348" s="315"/>
      <c r="BI348" s="315"/>
      <c r="BJ348" s="315"/>
      <c r="BK348" s="315"/>
      <c r="BL348" s="315"/>
      <c r="BM348" s="315"/>
      <c r="BN348" s="315"/>
      <c r="BO348" s="315"/>
      <c r="BP348" s="315"/>
      <c r="BQ348" s="315"/>
      <c r="BR348" s="315"/>
      <c r="BS348" s="315"/>
      <c r="BT348" s="315"/>
      <c r="BU348" s="315"/>
      <c r="BV348" s="315"/>
      <c r="BW348" s="315"/>
      <c r="BX348" s="315"/>
      <c r="BY348" s="315"/>
    </row>
    <row r="349" spans="1:77" s="133" customFormat="1" ht="29.25" thickBot="1">
      <c r="A349" s="275"/>
      <c r="B349" s="325"/>
      <c r="C349" s="341" t="s">
        <v>210</v>
      </c>
      <c r="D349" s="342">
        <f>D347-D348</f>
        <v>0</v>
      </c>
      <c r="E349" s="342" t="str">
        <f>IF($C$117&lt;&gt;0,$C$117,0)</f>
        <v>תא זה יעודכן אוטומטית עם מילוי סעיפים: 2.1 ו- 2.2</v>
      </c>
      <c r="F349" s="343" t="e">
        <f>IF(E349=0,0,-1*(1-D349/E349))</f>
        <v>#VALUE!</v>
      </c>
      <c r="G349" s="344"/>
      <c r="H349" s="1040"/>
      <c r="I349" s="315"/>
      <c r="J349" s="315"/>
      <c r="K349" s="315"/>
      <c r="L349" s="315"/>
      <c r="M349" s="315"/>
      <c r="N349" s="315"/>
      <c r="O349" s="315"/>
      <c r="P349" s="315"/>
      <c r="Q349" s="315"/>
      <c r="R349" s="315"/>
      <c r="S349" s="315"/>
      <c r="T349" s="315"/>
      <c r="U349" s="315"/>
      <c r="V349" s="315"/>
      <c r="W349" s="315"/>
      <c r="X349" s="315"/>
      <c r="Y349" s="315"/>
      <c r="Z349" s="315"/>
      <c r="AA349" s="315"/>
      <c r="AB349" s="315"/>
      <c r="AC349" s="315"/>
      <c r="AD349" s="315"/>
      <c r="AE349" s="315"/>
      <c r="AF349" s="315"/>
      <c r="AG349" s="315"/>
      <c r="AH349" s="315"/>
      <c r="AI349" s="315"/>
      <c r="AJ349" s="315"/>
      <c r="AK349" s="315"/>
      <c r="AL349" s="315"/>
      <c r="AM349" s="315"/>
      <c r="AN349" s="315"/>
      <c r="AO349" s="315"/>
      <c r="AP349" s="315"/>
      <c r="AQ349" s="315"/>
      <c r="AR349" s="315"/>
      <c r="AS349" s="315"/>
      <c r="AT349" s="315"/>
      <c r="AU349" s="315"/>
      <c r="AV349" s="315"/>
      <c r="AW349" s="315"/>
      <c r="AX349" s="315"/>
      <c r="AY349" s="315"/>
      <c r="AZ349" s="315"/>
      <c r="BA349" s="315"/>
      <c r="BB349" s="315"/>
      <c r="BC349" s="315"/>
      <c r="BD349" s="315"/>
      <c r="BE349" s="315"/>
      <c r="BF349" s="315"/>
      <c r="BG349" s="315"/>
      <c r="BH349" s="315"/>
      <c r="BI349" s="315"/>
      <c r="BJ349" s="315"/>
      <c r="BK349" s="315"/>
      <c r="BL349" s="315"/>
      <c r="BM349" s="315"/>
      <c r="BN349" s="315"/>
      <c r="BO349" s="315"/>
      <c r="BP349" s="315"/>
      <c r="BQ349" s="315"/>
      <c r="BR349" s="315"/>
      <c r="BS349" s="315"/>
      <c r="BT349" s="315"/>
      <c r="BU349" s="315"/>
      <c r="BV349" s="315"/>
      <c r="BW349" s="315"/>
      <c r="BX349" s="315"/>
      <c r="BY349" s="315"/>
    </row>
    <row r="350" spans="1:77" s="133" customFormat="1" ht="15.75" customHeight="1" thickBot="1">
      <c r="A350" s="275"/>
      <c r="B350" s="7" t="s">
        <v>218</v>
      </c>
      <c r="C350" s="3"/>
      <c r="D350" s="3"/>
      <c r="E350" s="5"/>
      <c r="F350" s="3"/>
      <c r="G350" s="3"/>
      <c r="H350" s="4"/>
      <c r="I350" s="315"/>
      <c r="J350" s="285"/>
      <c r="K350" s="285"/>
      <c r="L350" s="285"/>
      <c r="M350" s="285"/>
      <c r="N350" s="285"/>
      <c r="O350" s="315"/>
      <c r="P350" s="315"/>
      <c r="Q350" s="315"/>
      <c r="R350" s="315"/>
      <c r="S350" s="315"/>
      <c r="T350" s="315"/>
      <c r="U350" s="315"/>
      <c r="V350" s="315"/>
      <c r="W350" s="315"/>
      <c r="X350" s="315"/>
      <c r="Y350" s="315"/>
      <c r="Z350" s="315"/>
      <c r="AA350" s="315"/>
      <c r="AB350" s="315"/>
      <c r="AC350" s="315"/>
      <c r="AD350" s="315"/>
      <c r="AE350" s="315"/>
      <c r="AF350" s="315"/>
      <c r="AG350" s="315"/>
      <c r="AH350" s="315"/>
      <c r="AI350" s="315"/>
      <c r="AJ350" s="315"/>
      <c r="AK350" s="315"/>
      <c r="AL350" s="315"/>
      <c r="AM350" s="315"/>
      <c r="AN350" s="315"/>
      <c r="AO350" s="315"/>
      <c r="AP350" s="315"/>
      <c r="AQ350" s="315"/>
      <c r="AR350" s="315"/>
      <c r="AS350" s="315"/>
      <c r="AT350" s="315"/>
      <c r="AU350" s="315"/>
      <c r="AV350" s="315"/>
      <c r="AW350" s="315"/>
      <c r="AX350" s="315"/>
      <c r="AY350" s="315"/>
      <c r="AZ350" s="315"/>
      <c r="BA350" s="315"/>
      <c r="BB350" s="315"/>
      <c r="BC350" s="315"/>
      <c r="BD350" s="315"/>
      <c r="BE350" s="315"/>
      <c r="BF350" s="315"/>
      <c r="BG350" s="315"/>
      <c r="BH350" s="315"/>
      <c r="BI350" s="315"/>
      <c r="BJ350" s="315"/>
      <c r="BK350" s="315"/>
      <c r="BL350" s="315"/>
      <c r="BM350" s="315"/>
      <c r="BN350" s="315"/>
      <c r="BO350" s="315"/>
      <c r="BP350" s="315"/>
      <c r="BQ350" s="315"/>
      <c r="BR350" s="315"/>
      <c r="BS350" s="315"/>
      <c r="BT350" s="315"/>
      <c r="BU350" s="315"/>
      <c r="BV350" s="315"/>
      <c r="BW350" s="315"/>
      <c r="BX350" s="315"/>
      <c r="BY350" s="315"/>
    </row>
    <row r="351" spans="1:77" s="133" customFormat="1" ht="28.5">
      <c r="A351" s="275"/>
      <c r="B351" s="7"/>
      <c r="C351" s="333"/>
      <c r="D351" s="334" t="s">
        <v>204</v>
      </c>
      <c r="E351" s="335" t="s">
        <v>205</v>
      </c>
      <c r="F351" s="334" t="s">
        <v>206</v>
      </c>
      <c r="G351" s="336" t="s">
        <v>207</v>
      </c>
      <c r="H351" s="1040" t="s">
        <v>208</v>
      </c>
      <c r="I351" s="315"/>
      <c r="J351" s="285"/>
      <c r="K351" s="285"/>
      <c r="L351" s="285"/>
      <c r="M351" s="285"/>
      <c r="N351" s="285"/>
      <c r="O351" s="315"/>
      <c r="P351" s="315"/>
      <c r="Q351" s="315"/>
      <c r="R351" s="315"/>
      <c r="S351" s="315"/>
      <c r="T351" s="315"/>
      <c r="U351" s="315"/>
      <c r="V351" s="315"/>
      <c r="W351" s="315"/>
      <c r="X351" s="315"/>
      <c r="Y351" s="315"/>
      <c r="Z351" s="315"/>
      <c r="AA351" s="315"/>
      <c r="AB351" s="315"/>
      <c r="AC351" s="315"/>
      <c r="AD351" s="315"/>
      <c r="AE351" s="315"/>
      <c r="AF351" s="315"/>
      <c r="AG351" s="315"/>
      <c r="AH351" s="315"/>
      <c r="AI351" s="315"/>
      <c r="AJ351" s="315"/>
      <c r="AK351" s="315"/>
      <c r="AL351" s="315"/>
      <c r="AM351" s="315"/>
      <c r="AN351" s="315"/>
      <c r="AO351" s="315"/>
      <c r="AP351" s="315"/>
      <c r="AQ351" s="315"/>
      <c r="AR351" s="315"/>
      <c r="AS351" s="315"/>
      <c r="AT351" s="315"/>
      <c r="AU351" s="315"/>
      <c r="AV351" s="315"/>
      <c r="AW351" s="315"/>
      <c r="AX351" s="315"/>
      <c r="AY351" s="315"/>
      <c r="AZ351" s="315"/>
      <c r="BA351" s="315"/>
      <c r="BB351" s="315"/>
      <c r="BC351" s="315"/>
      <c r="BD351" s="315"/>
      <c r="BE351" s="315"/>
      <c r="BF351" s="315"/>
      <c r="BG351" s="315"/>
      <c r="BH351" s="315"/>
      <c r="BI351" s="315"/>
      <c r="BJ351" s="315"/>
      <c r="BK351" s="315"/>
      <c r="BL351" s="315"/>
      <c r="BM351" s="315"/>
      <c r="BN351" s="315"/>
      <c r="BO351" s="315"/>
      <c r="BP351" s="315"/>
      <c r="BQ351" s="315"/>
      <c r="BR351" s="315"/>
      <c r="BS351" s="315"/>
      <c r="BT351" s="315"/>
      <c r="BU351" s="315"/>
      <c r="BV351" s="315"/>
      <c r="BW351" s="315"/>
      <c r="BX351" s="315"/>
      <c r="BY351" s="315"/>
    </row>
    <row r="352" spans="1:77" s="133" customFormat="1" ht="30">
      <c r="A352" s="275"/>
      <c r="B352" s="289"/>
      <c r="C352" s="337" t="s">
        <v>638</v>
      </c>
      <c r="D352" s="338">
        <f>IF(OR(F329&gt;0,F336&gt;0,F343&gt;0),E319*'10. קבועים'!$B$82,0)</f>
        <v>0</v>
      </c>
      <c r="E352" s="338" t="str">
        <f>IF($E$79&lt;&gt;0,$E$79,0)</f>
        <v>תא זה יעודכן אוטומטית עם מילוי סעיף 2.2</v>
      </c>
      <c r="F352" s="339" t="e">
        <f>IF(E352=0,0,-1*(1-D352/E352))</f>
        <v>#VALUE!</v>
      </c>
      <c r="G352" s="340"/>
      <c r="H352" s="1040"/>
      <c r="I352" s="315"/>
      <c r="J352" s="285"/>
      <c r="K352" s="285"/>
      <c r="L352" s="285"/>
      <c r="M352" s="285"/>
      <c r="N352" s="285"/>
      <c r="O352" s="315"/>
      <c r="P352" s="315"/>
      <c r="Q352" s="315"/>
      <c r="R352" s="315"/>
      <c r="S352" s="315"/>
      <c r="T352" s="315"/>
      <c r="U352" s="315"/>
      <c r="V352" s="315"/>
      <c r="W352" s="315"/>
      <c r="X352" s="315"/>
      <c r="Y352" s="315"/>
      <c r="Z352" s="315"/>
      <c r="AA352" s="315"/>
      <c r="AB352" s="315"/>
      <c r="AC352" s="315"/>
      <c r="AD352" s="315"/>
      <c r="AE352" s="315"/>
      <c r="AF352" s="315"/>
      <c r="AG352" s="315"/>
      <c r="AH352" s="315"/>
      <c r="AI352" s="315"/>
      <c r="AJ352" s="315"/>
      <c r="AK352" s="315"/>
      <c r="AL352" s="315"/>
      <c r="AM352" s="315"/>
      <c r="AN352" s="315"/>
      <c r="AO352" s="315"/>
      <c r="AP352" s="315"/>
      <c r="AQ352" s="315"/>
      <c r="AR352" s="315"/>
      <c r="AS352" s="315"/>
      <c r="AT352" s="315"/>
      <c r="AU352" s="315"/>
      <c r="AV352" s="315"/>
      <c r="AW352" s="315"/>
      <c r="AX352" s="315"/>
      <c r="AY352" s="315"/>
      <c r="AZ352" s="315"/>
      <c r="BA352" s="315"/>
      <c r="BB352" s="315"/>
      <c r="BC352" s="315"/>
      <c r="BD352" s="315"/>
      <c r="BE352" s="315"/>
      <c r="BF352" s="315"/>
      <c r="BG352" s="315"/>
      <c r="BH352" s="315"/>
      <c r="BI352" s="315"/>
      <c r="BJ352" s="315"/>
      <c r="BK352" s="315"/>
      <c r="BL352" s="315"/>
      <c r="BM352" s="315"/>
      <c r="BN352" s="315"/>
      <c r="BO352" s="315"/>
      <c r="BP352" s="315"/>
      <c r="BQ352" s="315"/>
      <c r="BR352" s="315"/>
      <c r="BS352" s="315"/>
      <c r="BT352" s="315"/>
      <c r="BU352" s="315"/>
      <c r="BV352" s="315"/>
      <c r="BW352" s="315"/>
      <c r="BX352" s="315"/>
      <c r="BY352" s="315"/>
    </row>
    <row r="353" spans="1:77" s="133" customFormat="1" ht="30">
      <c r="A353" s="2"/>
      <c r="B353" s="289"/>
      <c r="C353" s="337" t="s">
        <v>440</v>
      </c>
      <c r="D353" s="338">
        <f>(IF(C323='10. קבועים'!$A$38,'10. קבועים'!$D$38*F329,IF(C323='10. קבועים'!$A$39,'10. קבועים'!$D$39*F329,IF(C323='10. קבועים'!$A$40,'10. קבועים'!$D$40*F329,IF(C323='10. קבועים'!$A$41,'10. קבועים'!$D$41*F329,IF(C323='10. קבועים'!$A$42,'10. קבועים'!$D$42*F329,"0")))))+IF(C330='10. קבועים'!$A$38,'10. קבועים'!$D$38*F336,IF(C330='10. קבועים'!$A$39,'10. קבועים'!$D$39*F336,IF(C330='10. קבועים'!$A$40,'10. קבועים'!$D$40*F336,IF(C330='10. קבועים'!$A$41,'10. קבועים'!$D$41*F336,IF(C330='10. קבועים'!$A$42,'10. קבועים'!$D$42*F336,"0")))))+IF(C337='10. קבועים'!$A$38,'10. קבועים'!$D$38*F343,IF(C337='10. קבועים'!$A$39,'10. קבועים'!$D$39*F343,IF(C337='10. קבועים'!$A$40, '10. קבועים'!$D$40*F343,IF(C337='10. קבועים'!$A$41,'10. קבועים'!$D$41*F343,IF(C337='10. קבועים'!$A$42,'10. קבועים'!$D$42*F343,"0"))))))*'10. קבועים'!$B$44</f>
        <v>0</v>
      </c>
      <c r="E353" s="338" t="str">
        <f>IF($E$111&lt;&gt;0,$E$111,0)</f>
        <v xml:space="preserve">תא זה יעודכן אוטומטית עם מילוי סעיף 2.2 </v>
      </c>
      <c r="F353" s="339" t="e">
        <f>IF(E353=0,0,-1*(1-D353/E353))</f>
        <v>#VALUE!</v>
      </c>
      <c r="G353" s="340"/>
      <c r="H353" s="1040"/>
      <c r="I353" s="285"/>
      <c r="J353" s="275"/>
      <c r="K353" s="275"/>
      <c r="L353" s="275"/>
      <c r="M353" s="275"/>
      <c r="N353" s="275"/>
      <c r="O353" s="285"/>
      <c r="P353" s="285"/>
      <c r="Q353" s="285"/>
      <c r="R353" s="285"/>
      <c r="S353" s="285"/>
      <c r="T353" s="285"/>
      <c r="U353" s="285"/>
      <c r="V353" s="285"/>
      <c r="W353" s="285"/>
      <c r="X353" s="285"/>
      <c r="Y353" s="285"/>
      <c r="Z353" s="285"/>
      <c r="AA353" s="285"/>
      <c r="AB353" s="285"/>
      <c r="AC353" s="285"/>
      <c r="AD353" s="285"/>
      <c r="AE353" s="285"/>
      <c r="AF353" s="285"/>
      <c r="AG353" s="285"/>
      <c r="AH353" s="285"/>
      <c r="AI353" s="285"/>
      <c r="AJ353" s="285"/>
      <c r="AK353" s="285"/>
      <c r="AL353" s="285"/>
      <c r="AM353" s="285"/>
      <c r="AN353" s="285"/>
      <c r="AO353" s="285"/>
      <c r="AP353" s="285"/>
      <c r="AQ353" s="285"/>
      <c r="AR353" s="285"/>
      <c r="AS353" s="285"/>
      <c r="AT353" s="285"/>
      <c r="AU353" s="285"/>
      <c r="AV353" s="285"/>
      <c r="AW353" s="285"/>
      <c r="AX353" s="285"/>
      <c r="AY353" s="285"/>
      <c r="AZ353" s="285"/>
      <c r="BA353" s="285"/>
      <c r="BB353" s="285"/>
      <c r="BC353" s="285"/>
      <c r="BD353" s="285"/>
      <c r="BE353" s="285"/>
      <c r="BF353" s="285"/>
      <c r="BG353" s="285"/>
      <c r="BH353" s="285"/>
      <c r="BI353" s="285"/>
      <c r="BJ353" s="285"/>
      <c r="BK353" s="285"/>
      <c r="BL353" s="285"/>
      <c r="BM353" s="285"/>
      <c r="BN353" s="285"/>
      <c r="BO353" s="285"/>
      <c r="BP353" s="285"/>
      <c r="BQ353" s="285"/>
      <c r="BR353" s="285"/>
      <c r="BS353" s="285"/>
      <c r="BT353" s="285"/>
      <c r="BU353" s="285"/>
      <c r="BV353" s="285"/>
      <c r="BW353" s="285"/>
      <c r="BX353" s="285"/>
      <c r="BY353" s="285"/>
    </row>
    <row r="354" spans="1:77" s="133" customFormat="1" ht="30.75" thickBot="1">
      <c r="A354" s="2"/>
      <c r="B354" s="289"/>
      <c r="C354" s="341" t="s">
        <v>441</v>
      </c>
      <c r="D354" s="342">
        <f>D352-D353</f>
        <v>0</v>
      </c>
      <c r="E354" s="342" t="str">
        <f>IF($E$117&lt;&gt;0,$E$117,0)</f>
        <v>תא זה יעודכן אוטומטית עם מילוי סעיפים: 2.1 ו- 2.2</v>
      </c>
      <c r="F354" s="343" t="e">
        <f>IF(E354=0,0,-1*(1-D354/E354))</f>
        <v>#VALUE!</v>
      </c>
      <c r="G354" s="344"/>
      <c r="H354" s="1040"/>
      <c r="I354" s="285"/>
      <c r="J354" s="315"/>
      <c r="K354" s="315"/>
      <c r="L354" s="315"/>
      <c r="M354" s="315"/>
      <c r="N354" s="315"/>
      <c r="O354" s="285"/>
      <c r="P354" s="285"/>
      <c r="Q354" s="285"/>
      <c r="R354" s="285"/>
      <c r="S354" s="285"/>
      <c r="T354" s="285"/>
      <c r="U354" s="285"/>
      <c r="V354" s="285"/>
      <c r="W354" s="285"/>
      <c r="X354" s="285"/>
      <c r="Y354" s="285"/>
      <c r="Z354" s="285"/>
      <c r="AA354" s="285"/>
      <c r="AB354" s="285"/>
      <c r="AC354" s="285"/>
      <c r="AD354" s="285"/>
      <c r="AE354" s="285"/>
      <c r="AF354" s="285"/>
      <c r="AG354" s="285"/>
      <c r="AH354" s="285"/>
      <c r="AI354" s="285"/>
      <c r="AJ354" s="285"/>
      <c r="AK354" s="285"/>
      <c r="AL354" s="285"/>
      <c r="AM354" s="285"/>
      <c r="AN354" s="285"/>
      <c r="AO354" s="285"/>
      <c r="AP354" s="285"/>
      <c r="AQ354" s="285"/>
      <c r="AR354" s="285"/>
      <c r="AS354" s="285"/>
      <c r="AT354" s="285"/>
      <c r="AU354" s="285"/>
      <c r="AV354" s="285"/>
      <c r="AW354" s="285"/>
      <c r="AX354" s="285"/>
      <c r="AY354" s="285"/>
      <c r="AZ354" s="285"/>
      <c r="BA354" s="285"/>
      <c r="BB354" s="285"/>
      <c r="BC354" s="285"/>
      <c r="BD354" s="285"/>
      <c r="BE354" s="285"/>
      <c r="BF354" s="285"/>
      <c r="BG354" s="285"/>
      <c r="BH354" s="285"/>
      <c r="BI354" s="285"/>
      <c r="BJ354" s="285"/>
      <c r="BK354" s="285"/>
      <c r="BL354" s="285"/>
      <c r="BM354" s="285"/>
      <c r="BN354" s="285"/>
      <c r="BO354" s="285"/>
      <c r="BP354" s="285"/>
      <c r="BQ354" s="285"/>
      <c r="BR354" s="285"/>
      <c r="BS354" s="285"/>
      <c r="BT354" s="285"/>
      <c r="BU354" s="285"/>
      <c r="BV354" s="285"/>
      <c r="BW354" s="285"/>
      <c r="BX354" s="285"/>
      <c r="BY354" s="285"/>
    </row>
    <row r="355" spans="1:77" s="133" customFormat="1" ht="15.75" thickBot="1">
      <c r="A355" s="275"/>
      <c r="B355" s="289"/>
      <c r="C355" s="3"/>
      <c r="D355" s="345"/>
      <c r="E355" s="5"/>
      <c r="F355" s="2"/>
      <c r="G355" s="2"/>
      <c r="H355" s="2"/>
      <c r="I355" s="285"/>
      <c r="J355" s="315"/>
      <c r="K355" s="315"/>
      <c r="L355" s="315"/>
      <c r="M355" s="315"/>
      <c r="N355" s="315"/>
      <c r="O355" s="285"/>
      <c r="P355" s="285"/>
      <c r="Q355" s="285"/>
      <c r="R355" s="285"/>
      <c r="S355" s="285"/>
      <c r="T355" s="285"/>
      <c r="U355" s="285"/>
      <c r="V355" s="285"/>
      <c r="W355" s="285"/>
      <c r="X355" s="285"/>
      <c r="Y355" s="285"/>
      <c r="Z355" s="285"/>
      <c r="AA355" s="285"/>
      <c r="AB355" s="285"/>
      <c r="AC355" s="285"/>
      <c r="AD355" s="285"/>
      <c r="AE355" s="285"/>
      <c r="AF355" s="285"/>
      <c r="AG355" s="285"/>
      <c r="AH355" s="285"/>
      <c r="AI355" s="285"/>
      <c r="AJ355" s="285"/>
      <c r="AK355" s="285"/>
      <c r="AL355" s="285"/>
      <c r="AM355" s="285"/>
      <c r="AN355" s="285"/>
      <c r="AO355" s="285"/>
      <c r="AP355" s="285"/>
      <c r="AQ355" s="285"/>
      <c r="AR355" s="285"/>
      <c r="AS355" s="285"/>
      <c r="AT355" s="285"/>
      <c r="AU355" s="285"/>
      <c r="AV355" s="285"/>
      <c r="AW355" s="285"/>
      <c r="AX355" s="285"/>
      <c r="AY355" s="285"/>
      <c r="AZ355" s="285"/>
      <c r="BA355" s="285"/>
      <c r="BB355" s="285"/>
      <c r="BC355" s="285"/>
      <c r="BD355" s="285"/>
      <c r="BE355" s="285"/>
      <c r="BF355" s="285"/>
      <c r="BG355" s="285"/>
      <c r="BH355" s="285"/>
      <c r="BI355" s="285"/>
      <c r="BJ355" s="285"/>
      <c r="BK355" s="285"/>
      <c r="BL355" s="285"/>
      <c r="BM355" s="285"/>
      <c r="BN355" s="285"/>
      <c r="BO355" s="285"/>
      <c r="BP355" s="285"/>
      <c r="BQ355" s="285"/>
      <c r="BR355" s="285"/>
      <c r="BS355" s="285"/>
      <c r="BT355" s="285"/>
      <c r="BU355" s="285"/>
      <c r="BV355" s="285"/>
      <c r="BW355" s="285"/>
      <c r="BX355" s="285"/>
      <c r="BY355" s="285"/>
    </row>
    <row r="356" spans="1:77" s="133" customFormat="1" ht="30">
      <c r="A356" s="275"/>
      <c r="B356" s="7" t="s">
        <v>495</v>
      </c>
      <c r="C356" s="333" t="s">
        <v>188</v>
      </c>
      <c r="D356" s="334" t="s">
        <v>189</v>
      </c>
      <c r="E356" s="334" t="s">
        <v>212</v>
      </c>
      <c r="F356" s="334" t="s">
        <v>639</v>
      </c>
      <c r="G356" s="336" t="s">
        <v>213</v>
      </c>
      <c r="H356" s="275"/>
      <c r="I356" s="275"/>
      <c r="J356" s="315"/>
      <c r="K356" s="315"/>
      <c r="L356" s="315"/>
      <c r="M356" s="315"/>
      <c r="N356" s="315"/>
      <c r="O356" s="275"/>
      <c r="P356" s="275"/>
      <c r="Q356" s="275"/>
      <c r="R356" s="275"/>
      <c r="S356" s="275"/>
      <c r="T356" s="275"/>
      <c r="U356" s="275"/>
      <c r="V356" s="275"/>
      <c r="W356" s="275"/>
      <c r="X356" s="275"/>
      <c r="Y356" s="275"/>
      <c r="Z356" s="275"/>
      <c r="AA356" s="275"/>
      <c r="AB356" s="275"/>
      <c r="AC356" s="275"/>
      <c r="AD356" s="275"/>
      <c r="AE356" s="275"/>
      <c r="AF356" s="275"/>
      <c r="AG356" s="275"/>
      <c r="AH356" s="275"/>
      <c r="AI356" s="275"/>
      <c r="AJ356" s="275"/>
      <c r="AK356" s="275"/>
      <c r="AL356" s="275"/>
      <c r="AM356" s="275"/>
      <c r="AN356" s="275"/>
      <c r="AO356" s="275"/>
      <c r="AP356" s="275"/>
      <c r="AQ356" s="275"/>
      <c r="AR356" s="275"/>
      <c r="AS356" s="275"/>
      <c r="AT356" s="275"/>
      <c r="AU356" s="275"/>
      <c r="AV356" s="275"/>
      <c r="AW356" s="275"/>
      <c r="AX356" s="275"/>
      <c r="AY356" s="275"/>
      <c r="AZ356" s="275"/>
      <c r="BA356" s="275"/>
      <c r="BB356" s="275"/>
      <c r="BC356" s="275"/>
      <c r="BD356" s="275"/>
      <c r="BE356" s="275"/>
      <c r="BF356" s="275"/>
      <c r="BG356" s="275"/>
      <c r="BH356" s="275"/>
      <c r="BI356" s="275"/>
      <c r="BJ356" s="275"/>
      <c r="BK356" s="275"/>
      <c r="BL356" s="275"/>
      <c r="BM356" s="275"/>
      <c r="BN356" s="275"/>
      <c r="BO356" s="275"/>
      <c r="BP356" s="275"/>
      <c r="BQ356" s="275"/>
      <c r="BR356" s="275"/>
      <c r="BS356" s="275"/>
      <c r="BT356" s="275"/>
      <c r="BU356" s="275"/>
      <c r="BV356" s="275"/>
      <c r="BW356" s="275"/>
      <c r="BX356" s="275"/>
      <c r="BY356" s="275"/>
    </row>
    <row r="357" spans="1:77" s="133" customFormat="1">
      <c r="A357" s="275"/>
      <c r="B357" s="325"/>
      <c r="C357" s="363" t="s">
        <v>56</v>
      </c>
      <c r="D357" s="364" t="s">
        <v>67</v>
      </c>
      <c r="E357" s="365">
        <f>SUM(IF($C$323=C357,$F$329,0),IF($C$330=C357,$F$336,0),IF($C$337=C357,$F$343,0))</f>
        <v>0</v>
      </c>
      <c r="F357" s="365">
        <f>IF($E$319&gt;0,$E$319*'10. קבועים'!$B$82,0)</f>
        <v>0</v>
      </c>
      <c r="G357" s="366">
        <f>F357-E357</f>
        <v>0</v>
      </c>
      <c r="H357" s="275"/>
      <c r="I357" s="315"/>
      <c r="J357" s="315"/>
      <c r="K357" s="315"/>
      <c r="L357" s="315"/>
      <c r="M357" s="315"/>
      <c r="N357" s="315"/>
      <c r="O357" s="315"/>
      <c r="P357" s="315"/>
      <c r="Q357" s="315"/>
      <c r="R357" s="315"/>
      <c r="S357" s="315"/>
      <c r="T357" s="315"/>
      <c r="U357" s="315"/>
      <c r="V357" s="315"/>
      <c r="W357" s="315"/>
      <c r="X357" s="315"/>
      <c r="Y357" s="315"/>
      <c r="Z357" s="315"/>
      <c r="AA357" s="315"/>
      <c r="AB357" s="315"/>
      <c r="AC357" s="315"/>
      <c r="AD357" s="315"/>
      <c r="AE357" s="315"/>
      <c r="AF357" s="315"/>
      <c r="AG357" s="315"/>
      <c r="AH357" s="315"/>
      <c r="AI357" s="315"/>
      <c r="AJ357" s="315"/>
      <c r="AK357" s="315"/>
      <c r="AL357" s="315"/>
      <c r="AM357" s="315"/>
      <c r="AN357" s="315"/>
      <c r="AO357" s="315"/>
      <c r="AP357" s="315"/>
      <c r="AQ357" s="315"/>
      <c r="AR357" s="315"/>
      <c r="AS357" s="315"/>
      <c r="AT357" s="315"/>
      <c r="AU357" s="315"/>
      <c r="AV357" s="315"/>
      <c r="AW357" s="315"/>
      <c r="AX357" s="315"/>
      <c r="AY357" s="315"/>
      <c r="AZ357" s="315"/>
      <c r="BA357" s="315"/>
      <c r="BB357" s="315"/>
      <c r="BC357" s="315"/>
      <c r="BD357" s="315"/>
      <c r="BE357" s="315"/>
      <c r="BF357" s="315"/>
      <c r="BG357" s="315"/>
      <c r="BH357" s="315"/>
      <c r="BI357" s="315"/>
      <c r="BJ357" s="315"/>
      <c r="BK357" s="315"/>
      <c r="BL357" s="315"/>
      <c r="BM357" s="315"/>
      <c r="BN357" s="315"/>
      <c r="BO357" s="315"/>
      <c r="BP357" s="315"/>
      <c r="BQ357" s="315"/>
      <c r="BR357" s="315"/>
      <c r="BS357" s="315"/>
      <c r="BT357" s="315"/>
      <c r="BU357" s="315"/>
      <c r="BV357" s="315"/>
      <c r="BW357" s="315"/>
      <c r="BX357" s="315"/>
      <c r="BY357" s="315"/>
    </row>
    <row r="358" spans="1:77" s="133" customFormat="1" ht="15">
      <c r="A358" s="275"/>
      <c r="B358" s="137"/>
      <c r="C358" s="137"/>
      <c r="D358" s="2"/>
      <c r="E358" s="2"/>
      <c r="F358" s="2"/>
      <c r="G358" s="2"/>
      <c r="H358" s="275"/>
      <c r="I358" s="315"/>
      <c r="J358" s="315"/>
      <c r="K358" s="315"/>
      <c r="L358" s="315"/>
      <c r="M358" s="315"/>
      <c r="N358" s="315"/>
      <c r="O358" s="315"/>
      <c r="P358" s="315"/>
      <c r="Q358" s="315"/>
      <c r="R358" s="315"/>
      <c r="S358" s="315"/>
      <c r="T358" s="315"/>
      <c r="U358" s="315"/>
      <c r="V358" s="315"/>
      <c r="W358" s="315"/>
      <c r="X358" s="315"/>
      <c r="Y358" s="315"/>
      <c r="Z358" s="315"/>
      <c r="AA358" s="315"/>
      <c r="AB358" s="315"/>
      <c r="AC358" s="315"/>
      <c r="AD358" s="315"/>
      <c r="AE358" s="315"/>
      <c r="AF358" s="315"/>
      <c r="AG358" s="315"/>
      <c r="AH358" s="315"/>
      <c r="AI358" s="315"/>
      <c r="AJ358" s="315"/>
      <c r="AK358" s="315"/>
      <c r="AL358" s="315"/>
      <c r="AM358" s="315"/>
      <c r="AN358" s="315"/>
      <c r="AO358" s="315"/>
      <c r="AP358" s="315"/>
      <c r="AQ358" s="315"/>
      <c r="AR358" s="315"/>
      <c r="AS358" s="315"/>
      <c r="AT358" s="315"/>
      <c r="AU358" s="315"/>
      <c r="AV358" s="315"/>
      <c r="AW358" s="315"/>
      <c r="AX358" s="315"/>
      <c r="AY358" s="315"/>
      <c r="AZ358" s="315"/>
      <c r="BA358" s="315"/>
      <c r="BB358" s="315"/>
      <c r="BC358" s="315"/>
      <c r="BD358" s="315"/>
      <c r="BE358" s="315"/>
      <c r="BF358" s="315"/>
      <c r="BG358" s="315"/>
      <c r="BH358" s="315"/>
      <c r="BI358" s="315"/>
      <c r="BJ358" s="315"/>
      <c r="BK358" s="315"/>
      <c r="BL358" s="315"/>
      <c r="BM358" s="315"/>
      <c r="BN358" s="315"/>
      <c r="BO358" s="315"/>
      <c r="BP358" s="315"/>
      <c r="BQ358" s="315"/>
      <c r="BR358" s="315"/>
      <c r="BS358" s="315"/>
      <c r="BT358" s="315"/>
      <c r="BU358" s="315"/>
      <c r="BV358" s="315"/>
      <c r="BW358" s="315"/>
      <c r="BX358" s="315"/>
      <c r="BY358" s="315"/>
    </row>
    <row r="359" spans="1:77" s="135" customFormat="1" ht="20.25" collapsed="1">
      <c r="B359" s="369"/>
      <c r="C359" s="3"/>
      <c r="D359" s="345"/>
      <c r="E359" s="5"/>
      <c r="F359" s="2"/>
      <c r="G359" s="2"/>
      <c r="H359" s="2"/>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E359" s="285"/>
      <c r="AF359" s="285"/>
      <c r="AG359" s="285"/>
      <c r="AH359" s="285"/>
      <c r="AI359" s="285"/>
      <c r="AJ359" s="285"/>
      <c r="AK359" s="285"/>
      <c r="AL359" s="285"/>
      <c r="AM359" s="285"/>
      <c r="AN359" s="285"/>
      <c r="AO359" s="285"/>
      <c r="AP359" s="285"/>
      <c r="AQ359" s="285"/>
      <c r="AR359" s="285"/>
      <c r="AS359" s="285"/>
      <c r="AT359" s="285"/>
      <c r="AU359" s="285"/>
      <c r="AV359" s="285"/>
      <c r="AW359" s="285"/>
      <c r="AX359" s="285"/>
      <c r="AY359" s="285"/>
      <c r="AZ359" s="285"/>
      <c r="BA359" s="285"/>
      <c r="BB359" s="285"/>
      <c r="BC359" s="285"/>
      <c r="BD359" s="285"/>
      <c r="BE359" s="285"/>
      <c r="BF359" s="285"/>
      <c r="BG359" s="285"/>
      <c r="BH359" s="285"/>
      <c r="BI359" s="285"/>
      <c r="BJ359" s="285"/>
      <c r="BK359" s="285"/>
      <c r="BL359" s="285"/>
      <c r="BM359" s="285"/>
      <c r="BN359" s="285"/>
      <c r="BO359" s="285"/>
      <c r="BP359" s="285"/>
      <c r="BQ359" s="285"/>
      <c r="BR359" s="285"/>
      <c r="BS359" s="285"/>
      <c r="BT359" s="285"/>
      <c r="BU359" s="285"/>
      <c r="BV359" s="285"/>
      <c r="BW359" s="285"/>
      <c r="BX359" s="285"/>
      <c r="BY359" s="285"/>
    </row>
    <row r="360" spans="1:77" s="135" customFormat="1">
      <c r="A360" s="2"/>
      <c r="B360" s="370"/>
      <c r="C360" s="285"/>
      <c r="D360" s="285"/>
      <c r="E360" s="285"/>
      <c r="F360" s="285"/>
      <c r="G360" s="285"/>
      <c r="H360" s="285"/>
      <c r="I360" s="285"/>
      <c r="O360" s="285"/>
      <c r="P360" s="285"/>
      <c r="Q360" s="285"/>
      <c r="R360" s="285"/>
      <c r="S360" s="285"/>
      <c r="T360" s="285"/>
      <c r="U360" s="285"/>
      <c r="V360" s="285"/>
      <c r="W360" s="285"/>
      <c r="X360" s="285"/>
      <c r="Y360" s="285"/>
      <c r="Z360" s="285"/>
      <c r="AA360" s="285"/>
      <c r="AB360" s="285"/>
      <c r="AC360" s="285"/>
      <c r="AD360" s="285"/>
      <c r="AE360" s="285"/>
      <c r="AF360" s="285"/>
      <c r="AG360" s="285"/>
      <c r="AH360" s="285"/>
      <c r="AI360" s="285"/>
      <c r="AJ360" s="285"/>
      <c r="AK360" s="285"/>
      <c r="AL360" s="285"/>
      <c r="AM360" s="285"/>
      <c r="AN360" s="285"/>
      <c r="AO360" s="285"/>
      <c r="AP360" s="285"/>
      <c r="AQ360" s="285"/>
      <c r="AR360" s="285"/>
      <c r="AS360" s="285"/>
      <c r="AT360" s="285"/>
      <c r="AU360" s="285"/>
      <c r="AV360" s="285"/>
      <c r="AW360" s="285"/>
      <c r="AX360" s="285"/>
      <c r="AY360" s="285"/>
      <c r="AZ360" s="285"/>
      <c r="BA360" s="285"/>
      <c r="BB360" s="285"/>
      <c r="BC360" s="285"/>
      <c r="BD360" s="285"/>
      <c r="BE360" s="285"/>
      <c r="BF360" s="285"/>
      <c r="BG360" s="285"/>
      <c r="BH360" s="285"/>
      <c r="BI360" s="285"/>
      <c r="BJ360" s="285"/>
      <c r="BK360" s="285"/>
      <c r="BL360" s="285"/>
      <c r="BM360" s="285"/>
      <c r="BN360" s="285"/>
      <c r="BO360" s="285"/>
      <c r="BP360" s="285"/>
      <c r="BQ360" s="285"/>
      <c r="BR360" s="285"/>
      <c r="BS360" s="285"/>
      <c r="BT360" s="285"/>
      <c r="BU360" s="285"/>
      <c r="BV360" s="285"/>
      <c r="BW360" s="285"/>
      <c r="BX360" s="285"/>
      <c r="BY360" s="285"/>
    </row>
    <row r="361" spans="1:77" s="135" customFormat="1">
      <c r="A361" s="2"/>
      <c r="B361" s="370"/>
      <c r="C361" s="285"/>
      <c r="D361" s="285"/>
      <c r="E361" s="285"/>
      <c r="F361" s="285"/>
      <c r="G361" s="285"/>
      <c r="H361" s="285"/>
      <c r="I361" s="285"/>
      <c r="O361" s="285"/>
      <c r="P361" s="285"/>
      <c r="Q361" s="285"/>
      <c r="R361" s="285"/>
      <c r="S361" s="285"/>
      <c r="T361" s="285"/>
      <c r="U361" s="285"/>
      <c r="V361" s="285"/>
      <c r="W361" s="285"/>
      <c r="X361" s="285"/>
      <c r="Y361" s="285"/>
      <c r="Z361" s="285"/>
      <c r="AA361" s="285"/>
      <c r="AB361" s="285"/>
      <c r="AC361" s="285"/>
      <c r="AD361" s="285"/>
      <c r="AE361" s="285"/>
      <c r="AF361" s="285"/>
      <c r="AG361" s="285"/>
      <c r="AH361" s="285"/>
      <c r="AI361" s="285"/>
      <c r="AJ361" s="285"/>
      <c r="AK361" s="285"/>
      <c r="AL361" s="285"/>
      <c r="AM361" s="285"/>
      <c r="AN361" s="285"/>
      <c r="AO361" s="285"/>
      <c r="AP361" s="285"/>
      <c r="AQ361" s="285"/>
      <c r="AR361" s="285"/>
      <c r="AS361" s="285"/>
      <c r="AT361" s="285"/>
      <c r="AU361" s="285"/>
      <c r="AV361" s="285"/>
      <c r="AW361" s="285"/>
      <c r="AX361" s="285"/>
      <c r="AY361" s="285"/>
      <c r="AZ361" s="285"/>
      <c r="BA361" s="285"/>
      <c r="BB361" s="285"/>
      <c r="BC361" s="285"/>
      <c r="BD361" s="285"/>
      <c r="BE361" s="285"/>
      <c r="BF361" s="285"/>
      <c r="BG361" s="285"/>
      <c r="BH361" s="285"/>
      <c r="BI361" s="285"/>
      <c r="BJ361" s="285"/>
      <c r="BK361" s="285"/>
      <c r="BL361" s="285"/>
      <c r="BM361" s="285"/>
      <c r="BN361" s="285"/>
      <c r="BO361" s="285"/>
      <c r="BP361" s="285"/>
      <c r="BQ361" s="285"/>
      <c r="BR361" s="285"/>
      <c r="BS361" s="285"/>
      <c r="BT361" s="285"/>
      <c r="BU361" s="285"/>
      <c r="BV361" s="285"/>
      <c r="BW361" s="285"/>
      <c r="BX361" s="285"/>
      <c r="BY361" s="285"/>
    </row>
    <row r="362" spans="1:77" s="135" customFormat="1">
      <c r="A362" s="2"/>
      <c r="B362" s="370"/>
      <c r="C362" s="285"/>
      <c r="D362" s="285"/>
      <c r="E362" s="285"/>
      <c r="F362" s="285"/>
      <c r="G362" s="285"/>
      <c r="H362" s="285"/>
      <c r="I362" s="285"/>
      <c r="O362" s="285"/>
      <c r="P362" s="285"/>
      <c r="Q362" s="285"/>
      <c r="R362" s="285"/>
      <c r="S362" s="285"/>
      <c r="T362" s="285"/>
      <c r="U362" s="285"/>
      <c r="V362" s="285"/>
      <c r="W362" s="285"/>
      <c r="X362" s="285"/>
      <c r="Y362" s="285"/>
      <c r="Z362" s="285"/>
      <c r="AA362" s="285"/>
      <c r="AB362" s="285"/>
      <c r="AC362" s="285"/>
      <c r="AD362" s="285"/>
      <c r="AE362" s="285"/>
      <c r="AF362" s="285"/>
      <c r="AG362" s="285"/>
      <c r="AH362" s="285"/>
      <c r="AI362" s="285"/>
      <c r="AJ362" s="285"/>
      <c r="AK362" s="285"/>
      <c r="AL362" s="285"/>
      <c r="AM362" s="285"/>
      <c r="AN362" s="285"/>
      <c r="AO362" s="285"/>
      <c r="AP362" s="285"/>
      <c r="AQ362" s="285"/>
      <c r="AR362" s="285"/>
      <c r="AS362" s="285"/>
      <c r="AT362" s="285"/>
      <c r="AU362" s="285"/>
      <c r="AV362" s="285"/>
      <c r="AW362" s="285"/>
      <c r="AX362" s="285"/>
      <c r="AY362" s="285"/>
      <c r="AZ362" s="285"/>
      <c r="BA362" s="285"/>
      <c r="BB362" s="285"/>
      <c r="BC362" s="285"/>
      <c r="BD362" s="285"/>
      <c r="BE362" s="285"/>
      <c r="BF362" s="285"/>
      <c r="BG362" s="285"/>
      <c r="BH362" s="285"/>
      <c r="BI362" s="285"/>
      <c r="BJ362" s="285"/>
      <c r="BK362" s="285"/>
      <c r="BL362" s="285"/>
      <c r="BM362" s="285"/>
      <c r="BN362" s="285"/>
      <c r="BO362" s="285"/>
      <c r="BP362" s="285"/>
      <c r="BQ362" s="285"/>
      <c r="BR362" s="285"/>
      <c r="BS362" s="285"/>
      <c r="BT362" s="285"/>
      <c r="BU362" s="285"/>
      <c r="BV362" s="285"/>
      <c r="BW362" s="285"/>
      <c r="BX362" s="285"/>
      <c r="BY362" s="285"/>
    </row>
    <row r="363" spans="1:77" s="135" customFormat="1">
      <c r="AH363" s="281"/>
      <c r="BN363" s="139"/>
    </row>
    <row r="364" spans="1:77" s="135" customFormat="1">
      <c r="AH364" s="281"/>
      <c r="BN364" s="139"/>
    </row>
    <row r="365" spans="1:77" s="135" customFormat="1">
      <c r="AH365" s="281"/>
      <c r="BN365" s="139"/>
    </row>
    <row r="366" spans="1:77" s="135" customFormat="1">
      <c r="AH366" s="281"/>
      <c r="BN366" s="139"/>
    </row>
    <row r="367" spans="1:77" s="135" customFormat="1">
      <c r="AH367" s="281"/>
      <c r="BN367" s="139"/>
    </row>
    <row r="368" spans="1:77" s="135" customFormat="1">
      <c r="AH368" s="281"/>
      <c r="BN368" s="139"/>
    </row>
    <row r="369" spans="3:66" s="135" customFormat="1">
      <c r="AH369" s="281"/>
      <c r="BN369" s="139"/>
    </row>
    <row r="370" spans="3:66" s="135" customFormat="1">
      <c r="AH370" s="281"/>
      <c r="BN370" s="139"/>
    </row>
    <row r="371" spans="3:66" s="135" customFormat="1">
      <c r="AH371" s="281"/>
      <c r="BN371" s="139"/>
    </row>
    <row r="372" spans="3:66" s="135" customFormat="1">
      <c r="AH372" s="281"/>
      <c r="BN372" s="139"/>
    </row>
    <row r="373" spans="3:66" s="135" customFormat="1">
      <c r="AH373" s="281"/>
      <c r="BN373" s="139"/>
    </row>
    <row r="374" spans="3:66" s="135" customFormat="1">
      <c r="AH374" s="281"/>
      <c r="BN374" s="139"/>
    </row>
    <row r="375" spans="3:66" s="135" customFormat="1">
      <c r="AH375" s="281"/>
      <c r="BN375" s="139"/>
    </row>
    <row r="376" spans="3:66" s="135" customFormat="1">
      <c r="J376" s="2"/>
      <c r="K376" s="2"/>
      <c r="L376" s="2"/>
      <c r="M376" s="2"/>
      <c r="N376" s="2"/>
      <c r="AH376" s="281"/>
      <c r="BN376" s="139"/>
    </row>
    <row r="377" spans="3:66" s="135" customFormat="1">
      <c r="J377" s="2"/>
      <c r="K377" s="2"/>
      <c r="L377" s="2"/>
      <c r="M377" s="2"/>
      <c r="N377" s="2"/>
      <c r="AH377" s="281"/>
      <c r="BN377" s="139"/>
    </row>
    <row r="378" spans="3:66" s="135" customFormat="1">
      <c r="J378" s="2"/>
      <c r="K378" s="2"/>
      <c r="L378" s="2"/>
      <c r="M378" s="2"/>
      <c r="N378" s="2"/>
      <c r="AH378" s="281"/>
      <c r="BN378" s="139"/>
    </row>
    <row r="379" spans="3:66" s="135" customFormat="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81"/>
      <c r="BN379" s="139"/>
    </row>
    <row r="380" spans="3:66" s="135" customFormat="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81"/>
      <c r="BN380" s="139"/>
    </row>
    <row r="381" spans="3:66" s="135" customFormat="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81"/>
      <c r="BN381" s="139"/>
    </row>
    <row r="382" spans="3:66" s="135" customFormat="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81"/>
      <c r="BN382" s="139"/>
    </row>
    <row r="383" spans="3:66" s="135" customFormat="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81"/>
      <c r="BN383" s="139"/>
    </row>
    <row r="384" spans="3:66" s="135" customFormat="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81"/>
      <c r="BN384" s="139"/>
    </row>
    <row r="385" spans="3:66" s="135" customFormat="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81"/>
      <c r="BN385" s="139"/>
    </row>
    <row r="386" spans="3:66" s="135" customFormat="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81"/>
      <c r="BN386" s="139"/>
    </row>
    <row r="387" spans="3:66" s="135" customFormat="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81"/>
      <c r="BN387" s="139"/>
    </row>
    <row r="388" spans="3:66" s="135" customFormat="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81"/>
      <c r="BN388" s="139"/>
    </row>
    <row r="389" spans="3:66" s="135" customFormat="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81"/>
      <c r="BN389" s="139"/>
    </row>
    <row r="390" spans="3:66" s="135" customFormat="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81"/>
      <c r="BN390" s="139"/>
    </row>
    <row r="391" spans="3:66" s="135" customFormat="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81"/>
      <c r="BN391" s="139"/>
    </row>
    <row r="392" spans="3:66" s="135" customFormat="1">
      <c r="C392" s="2"/>
      <c r="D392" s="2"/>
      <c r="E392" s="2"/>
      <c r="F392" s="2"/>
      <c r="G392" s="2"/>
      <c r="H392" s="2"/>
      <c r="I392" s="2"/>
      <c r="O392" s="2"/>
      <c r="P392" s="2"/>
      <c r="Q392" s="2"/>
      <c r="R392" s="2"/>
      <c r="S392" s="2"/>
      <c r="T392" s="2"/>
      <c r="U392" s="2"/>
      <c r="V392" s="2"/>
      <c r="W392" s="2"/>
      <c r="X392" s="2"/>
      <c r="Y392" s="2"/>
      <c r="Z392" s="2"/>
      <c r="AA392" s="2"/>
      <c r="AB392" s="2"/>
      <c r="AC392" s="2"/>
      <c r="AD392" s="2"/>
      <c r="AE392" s="2"/>
      <c r="AF392" s="2"/>
      <c r="AG392" s="2"/>
      <c r="AH392" s="281"/>
      <c r="BN392" s="139"/>
    </row>
    <row r="393" spans="3:66" s="135" customFormat="1">
      <c r="C393" s="2"/>
      <c r="D393" s="2"/>
      <c r="E393" s="2"/>
      <c r="F393" s="2"/>
      <c r="G393" s="2"/>
      <c r="H393" s="2"/>
      <c r="I393" s="2"/>
      <c r="O393" s="2"/>
      <c r="P393" s="2"/>
      <c r="Q393" s="2"/>
      <c r="R393" s="2"/>
      <c r="S393" s="2"/>
      <c r="T393" s="2"/>
      <c r="U393" s="2"/>
      <c r="V393" s="2"/>
      <c r="W393" s="2"/>
      <c r="X393" s="2"/>
      <c r="Y393" s="2"/>
      <c r="Z393" s="2"/>
      <c r="AA393" s="2"/>
      <c r="AB393" s="2"/>
      <c r="AC393" s="2"/>
      <c r="AD393" s="2"/>
      <c r="AE393" s="2"/>
      <c r="AF393" s="2"/>
      <c r="AG393" s="2"/>
      <c r="AH393" s="281"/>
      <c r="BN393" s="139"/>
    </row>
    <row r="394" spans="3:66" s="135" customFormat="1">
      <c r="C394" s="2"/>
      <c r="D394" s="2"/>
      <c r="E394" s="2"/>
      <c r="F394" s="2"/>
      <c r="G394" s="2"/>
      <c r="H394" s="2"/>
      <c r="I394" s="2"/>
      <c r="O394" s="2"/>
      <c r="P394" s="2"/>
      <c r="Q394" s="2"/>
      <c r="R394" s="2"/>
      <c r="S394" s="2"/>
      <c r="T394" s="2"/>
      <c r="U394" s="2"/>
      <c r="V394" s="2"/>
      <c r="W394" s="2"/>
      <c r="X394" s="2"/>
      <c r="Y394" s="2"/>
      <c r="Z394" s="2"/>
      <c r="AA394" s="2"/>
      <c r="AB394" s="2"/>
      <c r="AC394" s="2"/>
      <c r="AD394" s="2"/>
      <c r="AE394" s="2"/>
      <c r="AF394" s="2"/>
      <c r="AG394" s="2"/>
      <c r="AH394" s="281"/>
      <c r="BN394" s="139"/>
    </row>
    <row r="395" spans="3:66" s="135" customFormat="1">
      <c r="BN395" s="139"/>
    </row>
    <row r="396" spans="3:66" s="135" customFormat="1">
      <c r="BN396" s="139"/>
    </row>
    <row r="397" spans="3:66" s="135" customFormat="1">
      <c r="BN397" s="139"/>
    </row>
    <row r="398" spans="3:66" s="135" customFormat="1">
      <c r="BN398" s="139"/>
    </row>
  </sheetData>
  <sheetProtection password="CC86" sheet="1" objects="1" scenarios="1" selectLockedCells="1"/>
  <customSheetViews>
    <customSheetView guid="{2DAA1D84-496C-43B3-9B3D-F6443FDB70D2}" scale="90" hiddenColumns="1" topLeftCell="A211">
      <selection activeCell="F216" sqref="F216"/>
      <pageMargins left="0.7" right="0.7" top="0.75" bottom="0.75" header="0.3" footer="0.3"/>
      <pageSetup orientation="portrait" r:id="rId1"/>
    </customSheetView>
    <customSheetView guid="{F7CAD7A2-A132-4CA2-AC0F-E37EEC687FA0}" scale="120" hiddenRows="1" hiddenColumns="1" topLeftCell="A11">
      <selection activeCell="C27" sqref="C27"/>
      <pageMargins left="0.7" right="0.7" top="0.75" bottom="0.75" header="0.3" footer="0.3"/>
      <pageSetup orientation="portrait" r:id="rId2"/>
    </customSheetView>
    <customSheetView guid="{4795D392-B56F-435A-BCD0-DB99C7E0A0B0}" scale="90" hiddenColumns="1" topLeftCell="A211">
      <selection activeCell="F216" sqref="F216"/>
      <pageMargins left="0.7" right="0.7" top="0.75" bottom="0.75" header="0.3" footer="0.3"/>
      <pageSetup orientation="portrait" r:id="rId3"/>
    </customSheetView>
  </customSheetViews>
  <mergeCells count="59">
    <mergeCell ref="D157:D160"/>
    <mergeCell ref="C157:C160"/>
    <mergeCell ref="B157:B160"/>
    <mergeCell ref="B15:F15"/>
    <mergeCell ref="B17:F17"/>
    <mergeCell ref="B18:F18"/>
    <mergeCell ref="B87:D87"/>
    <mergeCell ref="B37:B42"/>
    <mergeCell ref="C37:C42"/>
    <mergeCell ref="D37:D42"/>
    <mergeCell ref="B44:B49"/>
    <mergeCell ref="C44:C49"/>
    <mergeCell ref="D44:D49"/>
    <mergeCell ref="B51:B56"/>
    <mergeCell ref="C51:C56"/>
    <mergeCell ref="D51:D56"/>
    <mergeCell ref="B166:D166"/>
    <mergeCell ref="H351:H354"/>
    <mergeCell ref="C1:E1"/>
    <mergeCell ref="C140:D140"/>
    <mergeCell ref="E140:F140"/>
    <mergeCell ref="H230:H233"/>
    <mergeCell ref="H287:H290"/>
    <mergeCell ref="H346:H349"/>
    <mergeCell ref="H235:H238"/>
    <mergeCell ref="H292:H295"/>
    <mergeCell ref="A164:D164"/>
    <mergeCell ref="B143:B146"/>
    <mergeCell ref="C143:C146"/>
    <mergeCell ref="D143:D146"/>
    <mergeCell ref="E143:E146"/>
    <mergeCell ref="E157:E160"/>
    <mergeCell ref="D207:D212"/>
    <mergeCell ref="D214:D219"/>
    <mergeCell ref="D221:D226"/>
    <mergeCell ref="B207:B212"/>
    <mergeCell ref="B214:B219"/>
    <mergeCell ref="B221:B226"/>
    <mergeCell ref="C207:C212"/>
    <mergeCell ref="C214:C219"/>
    <mergeCell ref="C221:C226"/>
    <mergeCell ref="B278:B283"/>
    <mergeCell ref="C278:C283"/>
    <mergeCell ref="D278:D283"/>
    <mergeCell ref="D264:D269"/>
    <mergeCell ref="D271:D276"/>
    <mergeCell ref="C264:C269"/>
    <mergeCell ref="C271:C276"/>
    <mergeCell ref="B264:B269"/>
    <mergeCell ref="B271:B276"/>
    <mergeCell ref="D337:D342"/>
    <mergeCell ref="D330:D335"/>
    <mergeCell ref="D323:D328"/>
    <mergeCell ref="B337:B342"/>
    <mergeCell ref="C337:C342"/>
    <mergeCell ref="C323:C328"/>
    <mergeCell ref="C330:C335"/>
    <mergeCell ref="B323:B328"/>
    <mergeCell ref="B330:B335"/>
  </mergeCells>
  <conditionalFormatting sqref="A304:XFD321 A344:XFD357 A322:F343 H322:XFD343">
    <cfRule type="expression" dxfId="550" priority="77">
      <formula>OR($C$302="לא",$C$302="")</formula>
    </cfRule>
  </conditionalFormatting>
  <conditionalFormatting sqref="A247:XFD262 A285:XFD321 A263:F284 H263:XFD284 A344:XFD357 A322:F343 H322:XFD343">
    <cfRule type="expression" dxfId="549" priority="79">
      <formula>OR($C$245="לא",$C$245="")</formula>
    </cfRule>
  </conditionalFormatting>
  <conditionalFormatting sqref="A169:XFD205 A213:XFD213 A206:F212 H206:XFD212 A220:XFD220 A214:F219 H214:XFD219 A227:XFD262 A221:F226 H221:XFD226 A285:XFD321 A263:F284 H263:XFD284 A344:XFD357 A322:F343 H322:XFD343">
    <cfRule type="expression" dxfId="548" priority="84">
      <formula>OR($C$167="לא", $C$167="")</formula>
    </cfRule>
  </conditionalFormatting>
  <conditionalFormatting sqref="A61:XFD65 A77:XFD77 A66:I76 K66:XFD76">
    <cfRule type="expression" dxfId="547" priority="63">
      <formula>$C$21="מדידה מלאה"</formula>
    </cfRule>
  </conditionalFormatting>
  <conditionalFormatting sqref="A33:XFD35 A43:XFD43 A36:G42 I36:XFD42 A50:XFD50 A44:G49 I44:XFD49 A57:XFD57 A51:G56 I51:XFD56">
    <cfRule type="expression" dxfId="546" priority="62">
      <formula>$C$21="לא בוצעו מדידות"</formula>
    </cfRule>
  </conditionalFormatting>
  <conditionalFormatting sqref="G264:G269">
    <cfRule type="expression" dxfId="545" priority="51">
      <formula>OR($C$245="לא",$C$245="")</formula>
    </cfRule>
  </conditionalFormatting>
  <conditionalFormatting sqref="G264:G269">
    <cfRule type="expression" dxfId="544" priority="52">
      <formula>OR($C$167="לא", $C$167="")</formula>
    </cfRule>
  </conditionalFormatting>
  <conditionalFormatting sqref="G271:G276">
    <cfRule type="expression" dxfId="543" priority="49">
      <formula>OR($C$245="לא",$C$245="")</formula>
    </cfRule>
  </conditionalFormatting>
  <conditionalFormatting sqref="G271:G276">
    <cfRule type="expression" dxfId="542" priority="50">
      <formula>OR($C$167="לא", $C$167="")</formula>
    </cfRule>
  </conditionalFormatting>
  <conditionalFormatting sqref="G278:G283">
    <cfRule type="expression" dxfId="541" priority="47">
      <formula>OR($C$245="לא",$C$245="")</formula>
    </cfRule>
  </conditionalFormatting>
  <conditionalFormatting sqref="G278:G283">
    <cfRule type="expression" dxfId="540" priority="48">
      <formula>OR($C$167="לא", $C$167="")</formula>
    </cfRule>
  </conditionalFormatting>
  <conditionalFormatting sqref="G270">
    <cfRule type="expression" dxfId="539" priority="45">
      <formula>OR($C$245="לא",$C$245="")</formula>
    </cfRule>
  </conditionalFormatting>
  <conditionalFormatting sqref="G270">
    <cfRule type="expression" dxfId="538" priority="46">
      <formula>OR($C$167="לא", $C$167="")</formula>
    </cfRule>
  </conditionalFormatting>
  <conditionalFormatting sqref="G277">
    <cfRule type="expression" dxfId="537" priority="43">
      <formula>OR($C$245="לא",$C$245="")</formula>
    </cfRule>
  </conditionalFormatting>
  <conditionalFormatting sqref="G277">
    <cfRule type="expression" dxfId="536" priority="44">
      <formula>OR($C$167="לא", $C$167="")</formula>
    </cfRule>
  </conditionalFormatting>
  <conditionalFormatting sqref="G284">
    <cfRule type="expression" dxfId="535" priority="41">
      <formula>OR($C$245="לא",$C$245="")</formula>
    </cfRule>
  </conditionalFormatting>
  <conditionalFormatting sqref="G284">
    <cfRule type="expression" dxfId="534" priority="42">
      <formula>OR($C$167="לא", $C$167="")</formula>
    </cfRule>
  </conditionalFormatting>
  <conditionalFormatting sqref="G263">
    <cfRule type="expression" dxfId="533" priority="36">
      <formula>OR($C$245="לא",$C$245="")</formula>
    </cfRule>
  </conditionalFormatting>
  <conditionalFormatting sqref="G263">
    <cfRule type="expression" dxfId="532" priority="37">
      <formula>OR($C$167="לא", $C$167="")</formula>
    </cfRule>
  </conditionalFormatting>
  <conditionalFormatting sqref="G322">
    <cfRule type="expression" dxfId="531" priority="31">
      <formula>OR($C$302="לא",$C$302="")</formula>
    </cfRule>
  </conditionalFormatting>
  <conditionalFormatting sqref="G322">
    <cfRule type="expression" dxfId="530" priority="32">
      <formula>OR($C$245="לא",$C$245="")</formula>
    </cfRule>
  </conditionalFormatting>
  <conditionalFormatting sqref="G322">
    <cfRule type="expression" dxfId="529" priority="33">
      <formula>OR($C$167="לא", $C$167="")</formula>
    </cfRule>
  </conditionalFormatting>
  <conditionalFormatting sqref="G323:G328">
    <cfRule type="expression" dxfId="528" priority="28">
      <formula>OR($C$302="לא",$C$302="")</formula>
    </cfRule>
  </conditionalFormatting>
  <conditionalFormatting sqref="G323:G328">
    <cfRule type="expression" dxfId="527" priority="29">
      <formula>OR($C$245="לא",$C$245="")</formula>
    </cfRule>
  </conditionalFormatting>
  <conditionalFormatting sqref="G323:G328">
    <cfRule type="expression" dxfId="526" priority="30">
      <formula>OR($C$167="לא", $C$167="")</formula>
    </cfRule>
  </conditionalFormatting>
  <conditionalFormatting sqref="G330:G335">
    <cfRule type="expression" dxfId="525" priority="25">
      <formula>OR($C$302="לא",$C$302="")</formula>
    </cfRule>
  </conditionalFormatting>
  <conditionalFormatting sqref="G330:G335">
    <cfRule type="expression" dxfId="524" priority="26">
      <formula>OR($C$245="לא",$C$245="")</formula>
    </cfRule>
  </conditionalFormatting>
  <conditionalFormatting sqref="G330:G335">
    <cfRule type="expression" dxfId="523" priority="27">
      <formula>OR($C$167="לא", $C$167="")</formula>
    </cfRule>
  </conditionalFormatting>
  <conditionalFormatting sqref="G337:G342">
    <cfRule type="expression" dxfId="522" priority="22">
      <formula>OR($C$302="לא",$C$302="")</formula>
    </cfRule>
  </conditionalFormatting>
  <conditionalFormatting sqref="G337:G342">
    <cfRule type="expression" dxfId="521" priority="23">
      <formula>OR($C$245="לא",$C$245="")</formula>
    </cfRule>
  </conditionalFormatting>
  <conditionalFormatting sqref="G337:G342">
    <cfRule type="expression" dxfId="520" priority="24">
      <formula>OR($C$167="לא", $C$167="")</formula>
    </cfRule>
  </conditionalFormatting>
  <conditionalFormatting sqref="G329">
    <cfRule type="expression" dxfId="519" priority="19">
      <formula>OR($C$302="לא",$C$302="")</formula>
    </cfRule>
  </conditionalFormatting>
  <conditionalFormatting sqref="G329">
    <cfRule type="expression" dxfId="518" priority="20">
      <formula>OR($C$245="לא",$C$245="")</formula>
    </cfRule>
  </conditionalFormatting>
  <conditionalFormatting sqref="G329">
    <cfRule type="expression" dxfId="517" priority="21">
      <formula>OR($C$167="לא", $C$167="")</formula>
    </cfRule>
  </conditionalFormatting>
  <conditionalFormatting sqref="G336">
    <cfRule type="expression" dxfId="516" priority="16">
      <formula>OR($C$302="לא",$C$302="")</formula>
    </cfRule>
  </conditionalFormatting>
  <conditionalFormatting sqref="G336">
    <cfRule type="expression" dxfId="515" priority="17">
      <formula>OR($C$245="לא",$C$245="")</formula>
    </cfRule>
  </conditionalFormatting>
  <conditionalFormatting sqref="G336">
    <cfRule type="expression" dxfId="514" priority="18">
      <formula>OR($C$167="לא", $C$167="")</formula>
    </cfRule>
  </conditionalFormatting>
  <conditionalFormatting sqref="G343">
    <cfRule type="expression" dxfId="513" priority="13">
      <formula>OR($C$302="לא",$C$302="")</formula>
    </cfRule>
  </conditionalFormatting>
  <conditionalFormatting sqref="G343">
    <cfRule type="expression" dxfId="512" priority="14">
      <formula>OR($C$245="לא",$C$245="")</formula>
    </cfRule>
  </conditionalFormatting>
  <conditionalFormatting sqref="G343">
    <cfRule type="expression" dxfId="511" priority="15">
      <formula>OR($C$167="לא", $C$167="")</formula>
    </cfRule>
  </conditionalFormatting>
  <conditionalFormatting sqref="G206">
    <cfRule type="expression" dxfId="510" priority="10">
      <formula>OR($C$167="לא", $C$167="")</formula>
    </cfRule>
  </conditionalFormatting>
  <conditionalFormatting sqref="G207:G212">
    <cfRule type="expression" dxfId="509" priority="9">
      <formula>OR($C$167="לא", $C$167="")</formula>
    </cfRule>
  </conditionalFormatting>
  <conditionalFormatting sqref="G214:G219">
    <cfRule type="expression" dxfId="508" priority="8">
      <formula>OR($C$167="לא", $C$167="")</formula>
    </cfRule>
  </conditionalFormatting>
  <conditionalFormatting sqref="G221:G226">
    <cfRule type="expression" dxfId="507" priority="7">
      <formula>OR($C$167="לא", $C$167="")</formula>
    </cfRule>
  </conditionalFormatting>
  <conditionalFormatting sqref="H36">
    <cfRule type="expression" dxfId="506" priority="6">
      <formula>$C$21="לא בוצעו מדידות"</formula>
    </cfRule>
  </conditionalFormatting>
  <conditionalFormatting sqref="H37:H42">
    <cfRule type="expression" dxfId="505" priority="5">
      <formula>$C$21="לא בוצעו מדידות"</formula>
    </cfRule>
  </conditionalFormatting>
  <conditionalFormatting sqref="H44:H49">
    <cfRule type="expression" dxfId="504" priority="4">
      <formula>$C$21="לא בוצעו מדידות"</formula>
    </cfRule>
  </conditionalFormatting>
  <conditionalFormatting sqref="H51:H56">
    <cfRule type="expression" dxfId="503" priority="3">
      <formula>$C$21="לא בוצעו מדידות"</formula>
    </cfRule>
  </conditionalFormatting>
  <conditionalFormatting sqref="J66">
    <cfRule type="expression" dxfId="502" priority="2">
      <formula>$C$21="מדידה מלאה"</formula>
    </cfRule>
  </conditionalFormatting>
  <conditionalFormatting sqref="J67:J76">
    <cfRule type="expression" dxfId="501" priority="1">
      <formula>$C$21="מדידה מלאה"</formula>
    </cfRule>
  </conditionalFormatting>
  <dataValidations count="12">
    <dataValidation type="list" operator="greaterThanOrEqual" allowBlank="1" showInputMessage="1" showErrorMessage="1" sqref="C337 C278 C264 C271 F99:F108 C44 C51 C37 C214 C207 F67:F76 C221 C330 C323">
      <formula1>מקורות</formula1>
    </dataValidation>
    <dataValidation type="decimal" operator="greaterThanOrEqual" allowBlank="1" showInputMessage="1" showErrorMessage="1" sqref="E319 F264:F284 E260 E99:E108 G37:G42 G51:G56 D93 G44:G49 E67:E76 F207:F227 E203 I67:I76 I99:I108 F323:F343">
      <formula1>0</formula1>
    </dataValidation>
    <dataValidation operator="greaterThanOrEqual" allowBlank="1" showInputMessage="1" showErrorMessage="1" sqref="C336:E336 C284:E284 C277:E277 C270:E270 G284 G277 C329:E329 C57:F57 C50:F50 C43:F43 H43 H50 H57 G65 G227 G220 G213 C213:E213 C220:E220 C227:E227 C343:E343 G270 G343 G336 G329"/>
    <dataValidation type="list" allowBlank="1" showInputMessage="1" showErrorMessage="1" sqref="C302 C245 C173 C179 C96 C64 C167">
      <formula1>כן_לא</formula1>
    </dataValidation>
    <dataValidation type="list" allowBlank="1" showInputMessage="1" showErrorMessage="1" sqref="F305:F306 F248:F249 F195:F196">
      <formula1>ימים</formula1>
    </dataValidation>
    <dataValidation type="list" allowBlank="1" showInputMessage="1" showErrorMessage="1" sqref="D305:D306 D248:D249 D195:D196">
      <formula1>שנה</formula1>
    </dataValidation>
    <dataValidation type="list" allowBlank="1" showInputMessage="1" showErrorMessage="1" sqref="E305:E306 E248:E249 E195:E196">
      <formula1>חודשים</formula1>
    </dataValidation>
    <dataValidation type="decimal" operator="greaterThanOrEqual" allowBlank="1" showInputMessage="1" showErrorMessage="1" sqref="L98:M108 L36:M56 G99:G108 D28 G43 G57 G67:G76 B77:O77 L66:M76 G50 B109:L109 C99:C108 B97:L97 A97:A109">
      <formula1>אפס</formula1>
    </dataValidation>
    <dataValidation type="decimal" allowBlank="1" showInputMessage="1" showErrorMessage="1" sqref="H67:H76 H99:H108">
      <formula1>אפס</formula1>
      <formula2>1</formula2>
    </dataValidation>
    <dataValidation type="list" allowBlank="1" showInputMessage="1" showErrorMessage="1" sqref="C28">
      <formula1>יחידות_תפוקה_מיזוג</formula1>
    </dataValidation>
    <dataValidation type="list" allowBlank="1" showInputMessage="1" showErrorMessage="1" sqref="C21">
      <formula1>מדידות</formula1>
    </dataValidation>
    <dataValidation type="list" allowBlank="1" showInputMessage="1" showErrorMessage="1" sqref="F28 H37:H42 H44:H49 H51:H56 J67:J76 J99:J108">
      <formula1>אסמכתאות</formula1>
    </dataValidation>
  </dataValidations>
  <pageMargins left="0.7" right="0.7" top="0.75" bottom="0.75" header="0.3" footer="0.3"/>
  <pageSetup orientation="portrait" r:id="rId4"/>
  <ignoredErrors>
    <ignoredError sqref="F213" unlockedFormula="1"/>
  </ignoredError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U326"/>
  <sheetViews>
    <sheetView rightToLeft="1" zoomScale="85" zoomScaleNormal="85" workbookViewId="0">
      <selection activeCell="C17" sqref="C17"/>
    </sheetView>
  </sheetViews>
  <sheetFormatPr defaultColWidth="9" defaultRowHeight="14.25" outlineLevelRow="1" outlineLevelCol="1"/>
  <cols>
    <col min="1" max="1" width="5.375" style="133" customWidth="1"/>
    <col min="2" max="2" width="32.125" style="133" customWidth="1"/>
    <col min="3" max="5" width="20.625" style="168" customWidth="1"/>
    <col min="6" max="8" width="24.375" style="168" customWidth="1"/>
    <col min="9" max="9" width="19.25" style="168" customWidth="1"/>
    <col min="10" max="10" width="19.25" style="133" customWidth="1"/>
    <col min="11" max="11" width="30.375" style="133" customWidth="1"/>
    <col min="12" max="12" width="19.25" style="133" customWidth="1"/>
    <col min="13" max="13" width="20.875" style="133" hidden="1" customWidth="1" outlineLevel="1"/>
    <col min="14" max="14" width="13.875" style="133" hidden="1" customWidth="1" outlineLevel="1"/>
    <col min="15" max="15" width="28.375" style="168" hidden="1" customWidth="1" outlineLevel="1"/>
    <col min="16" max="16" width="19.375" style="168" hidden="1" customWidth="1" outlineLevel="1"/>
    <col min="17" max="17" width="34.625" style="168" hidden="1" customWidth="1" outlineLevel="1"/>
    <col min="18" max="18" width="26.25" style="168" customWidth="1" collapsed="1"/>
    <col min="19" max="19" width="29.625" style="168" customWidth="1"/>
    <col min="20" max="20" width="18.125" style="168" customWidth="1"/>
    <col min="21" max="26" width="29.375" style="168" customWidth="1"/>
    <col min="27" max="27" width="10.625" style="168" customWidth="1"/>
    <col min="28" max="28" width="29.875" style="168" customWidth="1"/>
    <col min="29" max="29" width="14.625" style="168" customWidth="1"/>
    <col min="30" max="30" width="28.25" style="168" customWidth="1"/>
    <col min="31" max="31" width="20.375" style="168" customWidth="1"/>
    <col min="32" max="32" width="29.375" style="168" customWidth="1"/>
    <col min="33" max="33" width="20.75" style="168" customWidth="1"/>
    <col min="34" max="34" width="16.625" style="168" customWidth="1"/>
    <col min="35" max="35" width="15.625" style="168" customWidth="1"/>
    <col min="36" max="36" width="18.75" style="168" customWidth="1"/>
    <col min="37" max="37" width="20.875" style="168" customWidth="1"/>
    <col min="38" max="38" width="27.125" style="168" customWidth="1"/>
    <col min="39" max="39" width="27" style="168" customWidth="1"/>
    <col min="40" max="40" width="18.25" style="168" customWidth="1"/>
    <col min="41" max="41" width="23.375" style="168" customWidth="1"/>
    <col min="42" max="42" width="20.25" style="168" customWidth="1"/>
    <col min="43" max="43" width="20.125" style="168" customWidth="1"/>
    <col min="44" max="44" width="16.375" style="168" customWidth="1"/>
    <col min="45" max="45" width="24.875" style="168" customWidth="1"/>
    <col min="46" max="46" width="14.375" style="168" customWidth="1"/>
    <col min="47" max="47" width="28.75" style="168" customWidth="1"/>
    <col min="48" max="48" width="19.125" style="168" customWidth="1"/>
    <col min="49" max="49" width="20.875" style="168" customWidth="1"/>
    <col min="50" max="50" width="22.375" style="168" customWidth="1"/>
    <col min="51" max="51" width="25.875" style="168" customWidth="1"/>
    <col min="52" max="52" width="21.875" style="168" customWidth="1"/>
    <col min="53" max="53" width="25.125" style="168" customWidth="1"/>
    <col min="54" max="54" width="22" style="168" bestFit="1" customWidth="1"/>
    <col min="55" max="55" width="11.75" style="168" customWidth="1"/>
    <col min="56" max="56" width="27.375" style="168" customWidth="1"/>
    <col min="57" max="57" width="22.375" style="168" customWidth="1"/>
    <col min="58" max="58" width="26.25" style="168" customWidth="1"/>
    <col min="59" max="59" width="20.875" style="168" customWidth="1"/>
    <col min="60" max="61" width="26.375" style="168" customWidth="1"/>
    <col min="62" max="62" width="15.375" style="168" customWidth="1"/>
    <col min="63" max="63" width="11.25" style="168" customWidth="1"/>
    <col min="64" max="64" width="13.25" style="168" customWidth="1"/>
    <col min="65" max="65" width="11" style="168" customWidth="1"/>
    <col min="66" max="66" width="22" style="169" bestFit="1" customWidth="1"/>
    <col min="67" max="67" width="13.75" style="168" customWidth="1"/>
    <col min="68" max="68" width="26.375" style="168" customWidth="1"/>
    <col min="69" max="69" width="14.875" style="168" customWidth="1"/>
    <col min="70" max="70" width="13.75" style="168" customWidth="1"/>
    <col min="71" max="71" width="14.375" style="168" customWidth="1"/>
    <col min="72" max="72" width="17.75" style="168" customWidth="1"/>
    <col min="73" max="73" width="20.875" style="168" customWidth="1"/>
    <col min="74" max="74" width="12.125" style="168" customWidth="1"/>
    <col min="75" max="75" width="14.375" style="168" customWidth="1"/>
    <col min="76" max="76" width="20.375" style="168" customWidth="1"/>
    <col min="77" max="77" width="15.125" style="168" customWidth="1"/>
    <col min="78" max="78" width="22" style="168" bestFit="1" customWidth="1"/>
    <col min="79" max="79" width="13.375" style="168" customWidth="1"/>
    <col min="80" max="80" width="20" style="168" customWidth="1"/>
    <col min="81" max="81" width="12.25" style="168" customWidth="1"/>
    <col min="82" max="82" width="15.625" style="168" customWidth="1"/>
    <col min="83" max="83" width="26" style="168" customWidth="1"/>
    <col min="84" max="84" width="14.625" style="168" customWidth="1"/>
    <col min="85" max="85" width="20.875" style="168" customWidth="1"/>
    <col min="86" max="86" width="11.625" style="168" customWidth="1"/>
    <col min="87" max="87" width="20.125" style="168" bestFit="1" customWidth="1"/>
    <col min="88" max="88" width="9" style="168"/>
    <col min="89" max="89" width="11.75" style="168" bestFit="1" customWidth="1"/>
    <col min="90" max="90" width="22" style="168" bestFit="1" customWidth="1"/>
    <col min="91" max="93" width="9" style="168"/>
    <col min="94" max="94" width="13.375" style="168" customWidth="1"/>
    <col min="95" max="95" width="13.125" style="168" customWidth="1"/>
    <col min="96" max="96" width="10.375" style="168" customWidth="1"/>
    <col min="97" max="97" width="20.875" style="168" customWidth="1"/>
    <col min="98" max="98" width="9" style="168" customWidth="1"/>
    <col min="99" max="99" width="20.125" style="168" bestFit="1" customWidth="1"/>
    <col min="100" max="100" width="9" style="168"/>
    <col min="101" max="101" width="11.75" style="168" bestFit="1" customWidth="1"/>
    <col min="102" max="102" width="22" style="168" bestFit="1" customWidth="1"/>
    <col min="103" max="105" width="9" style="168"/>
    <col min="106" max="106" width="13.375" style="168" customWidth="1"/>
    <col min="107" max="107" width="13.125" style="168" customWidth="1"/>
    <col min="108" max="108" width="10.375" style="168" customWidth="1"/>
    <col min="109" max="109" width="20.875" style="168" customWidth="1"/>
    <col min="110" max="110" width="9" style="168" customWidth="1"/>
    <col min="111" max="111" width="20.125" style="168" bestFit="1" customWidth="1"/>
    <col min="112" max="112" width="9" style="168"/>
    <col min="113" max="113" width="11.75" style="168" bestFit="1" customWidth="1"/>
    <col min="114" max="114" width="22" style="168" bestFit="1" customWidth="1"/>
    <col min="115" max="117" width="9" style="168"/>
    <col min="118" max="118" width="13.375" style="168" customWidth="1"/>
    <col min="119" max="119" width="20.125" style="168" customWidth="1"/>
    <col min="120" max="120" width="10.375" style="168" customWidth="1"/>
    <col min="121" max="121" width="20.875" style="168" customWidth="1"/>
    <col min="122" max="122" width="9" style="168" customWidth="1"/>
    <col min="123" max="16384" width="9" style="168"/>
  </cols>
  <sheetData>
    <row r="1" spans="1:307" s="114" customFormat="1" ht="66.75" customHeight="1">
      <c r="C1" s="1020" t="s">
        <v>229</v>
      </c>
      <c r="D1" s="1058"/>
      <c r="E1" s="1058"/>
      <c r="F1" s="1058"/>
    </row>
    <row r="2" spans="1:307" s="114" customFormat="1" ht="101.25" customHeight="1">
      <c r="C2" s="115"/>
      <c r="D2" s="1022" t="s">
        <v>2598</v>
      </c>
      <c r="E2" s="1022"/>
      <c r="F2" s="116"/>
    </row>
    <row r="3" spans="1:307" s="133" customFormat="1" ht="43.5" customHeight="1">
      <c r="A3" s="122" t="s">
        <v>2756</v>
      </c>
      <c r="B3" s="137"/>
      <c r="C3" s="173"/>
    </row>
    <row r="4" spans="1:307" s="133" customFormat="1" ht="18.75" customHeight="1">
      <c r="B4" s="137" t="s">
        <v>230</v>
      </c>
      <c r="C4" s="173"/>
    </row>
    <row r="5" spans="1:307" s="133" customFormat="1" ht="18.75" customHeight="1">
      <c r="B5" s="137" t="s">
        <v>65</v>
      </c>
      <c r="C5" s="173"/>
    </row>
    <row r="6" spans="1:307" s="133" customFormat="1" ht="18.75" customHeight="1">
      <c r="B6" s="137"/>
      <c r="D6" s="137" t="s">
        <v>231</v>
      </c>
    </row>
    <row r="7" spans="1:307" s="133" customFormat="1" ht="18.75" customHeight="1">
      <c r="C7" s="173"/>
    </row>
    <row r="8" spans="1:307" s="133" customFormat="1" ht="18.75" customHeight="1">
      <c r="A8" s="269"/>
      <c r="B8" s="269"/>
      <c r="D8" s="175" t="s">
        <v>41</v>
      </c>
      <c r="E8" s="176" t="s">
        <v>33</v>
      </c>
      <c r="BP8" s="371"/>
      <c r="BV8" s="371"/>
      <c r="BW8" s="371"/>
      <c r="BX8" s="371"/>
      <c r="BY8" s="371"/>
      <c r="BZ8" s="371"/>
      <c r="CA8" s="371"/>
      <c r="CB8" s="371"/>
      <c r="CH8" s="371"/>
      <c r="CI8" s="371"/>
      <c r="CJ8" s="371"/>
      <c r="CK8" s="371"/>
      <c r="CL8" s="371"/>
      <c r="CM8" s="371"/>
      <c r="CN8" s="371"/>
      <c r="CT8" s="371"/>
      <c r="CU8" s="371"/>
      <c r="CV8" s="371"/>
      <c r="CW8" s="371"/>
      <c r="CX8" s="371"/>
      <c r="CY8" s="371"/>
      <c r="CZ8" s="371"/>
      <c r="DF8" s="371"/>
      <c r="DG8" s="371"/>
      <c r="DH8" s="371"/>
      <c r="DI8" s="371"/>
      <c r="DJ8" s="371"/>
      <c r="DK8" s="371"/>
      <c r="DQ8" s="371"/>
      <c r="DR8" s="371"/>
      <c r="DS8" s="371"/>
      <c r="DT8" s="371"/>
      <c r="DU8" s="371"/>
      <c r="DV8" s="371"/>
      <c r="DW8" s="371"/>
      <c r="DX8" s="371"/>
      <c r="DY8" s="371"/>
      <c r="DZ8" s="371"/>
      <c r="EA8" s="371"/>
      <c r="EB8" s="371"/>
      <c r="EC8" s="371"/>
      <c r="ED8" s="371"/>
      <c r="EE8" s="371"/>
      <c r="EF8" s="371"/>
      <c r="EG8" s="371"/>
      <c r="EH8" s="371"/>
      <c r="EI8" s="371"/>
      <c r="EJ8" s="371"/>
      <c r="EK8" s="371"/>
      <c r="EL8" s="371"/>
      <c r="EM8" s="371"/>
      <c r="EN8" s="371"/>
      <c r="EO8" s="371"/>
      <c r="EP8" s="371"/>
      <c r="EQ8" s="371"/>
      <c r="ER8" s="371"/>
      <c r="ES8" s="371"/>
      <c r="ET8" s="371"/>
      <c r="EU8" s="371"/>
      <c r="EV8" s="371"/>
      <c r="EW8" s="371"/>
      <c r="EX8" s="371"/>
      <c r="EY8" s="371"/>
      <c r="EZ8" s="371"/>
      <c r="FA8" s="371"/>
      <c r="FB8" s="371"/>
      <c r="FC8" s="371"/>
      <c r="FD8" s="371"/>
      <c r="FE8" s="371"/>
      <c r="FF8" s="371"/>
      <c r="FG8" s="371"/>
      <c r="FH8" s="371"/>
      <c r="FI8" s="371"/>
      <c r="FJ8" s="371"/>
      <c r="FK8" s="371"/>
      <c r="FL8" s="371"/>
      <c r="FM8" s="371"/>
      <c r="FN8" s="371"/>
      <c r="FO8" s="371"/>
      <c r="FP8" s="371"/>
      <c r="FQ8" s="371"/>
      <c r="FR8" s="371"/>
      <c r="FS8" s="371"/>
      <c r="FT8" s="371"/>
      <c r="FU8" s="371"/>
      <c r="FV8" s="371"/>
      <c r="FW8" s="371"/>
      <c r="FX8" s="371"/>
      <c r="FY8" s="371"/>
      <c r="FZ8" s="371"/>
      <c r="GA8" s="371"/>
      <c r="GB8" s="371"/>
      <c r="GC8" s="371"/>
      <c r="GD8" s="371"/>
      <c r="GE8" s="371"/>
      <c r="GF8" s="371"/>
      <c r="GG8" s="371"/>
      <c r="GH8" s="371"/>
      <c r="GI8" s="371"/>
      <c r="GJ8" s="371"/>
      <c r="GK8" s="371"/>
      <c r="GL8" s="371"/>
      <c r="GM8" s="371"/>
      <c r="GN8" s="371"/>
      <c r="GO8" s="371"/>
      <c r="GP8" s="371"/>
      <c r="GQ8" s="371"/>
      <c r="GR8" s="371"/>
      <c r="GS8" s="371"/>
      <c r="GT8" s="371"/>
      <c r="GU8" s="371"/>
      <c r="GV8" s="371"/>
      <c r="GW8" s="371"/>
      <c r="GX8" s="371"/>
      <c r="GY8" s="371"/>
      <c r="GZ8" s="371"/>
      <c r="HA8" s="371"/>
      <c r="HB8" s="371"/>
      <c r="HC8" s="371"/>
      <c r="HD8" s="371"/>
      <c r="HE8" s="371"/>
      <c r="HF8" s="371"/>
      <c r="HG8" s="371"/>
      <c r="HH8" s="371"/>
      <c r="HI8" s="371"/>
      <c r="HJ8" s="371"/>
      <c r="HK8" s="371"/>
      <c r="HL8" s="371"/>
      <c r="HM8" s="371"/>
      <c r="HN8" s="371"/>
      <c r="HO8" s="371"/>
      <c r="HP8" s="371"/>
      <c r="HQ8" s="371"/>
      <c r="HR8" s="371"/>
      <c r="HS8" s="371"/>
      <c r="HT8" s="371"/>
      <c r="HU8" s="371"/>
      <c r="HV8" s="371"/>
      <c r="HW8" s="371"/>
      <c r="HX8" s="371"/>
      <c r="HY8" s="371"/>
      <c r="HZ8" s="371"/>
      <c r="IA8" s="371"/>
      <c r="IB8" s="371"/>
      <c r="IC8" s="371"/>
      <c r="ID8" s="371"/>
      <c r="IE8" s="371"/>
      <c r="IF8" s="371"/>
      <c r="IG8" s="371"/>
      <c r="IH8" s="371"/>
      <c r="II8" s="371"/>
      <c r="IJ8" s="371"/>
      <c r="IK8" s="371"/>
      <c r="IL8" s="371"/>
      <c r="IM8" s="371"/>
      <c r="IN8" s="371"/>
      <c r="IO8" s="371"/>
      <c r="IP8" s="371"/>
      <c r="IQ8" s="371"/>
      <c r="IR8" s="371"/>
      <c r="IS8" s="371"/>
      <c r="IT8" s="371"/>
      <c r="IU8" s="371"/>
      <c r="IV8" s="371"/>
      <c r="IW8" s="371"/>
      <c r="IX8" s="371"/>
      <c r="IY8" s="371"/>
      <c r="IZ8" s="371"/>
      <c r="JA8" s="371"/>
      <c r="JB8" s="371"/>
      <c r="JC8" s="371"/>
      <c r="JD8" s="371"/>
      <c r="JE8" s="371"/>
      <c r="JF8" s="371"/>
      <c r="JG8" s="371"/>
      <c r="JH8" s="371"/>
      <c r="JI8" s="371"/>
      <c r="JJ8" s="371"/>
      <c r="JK8" s="371"/>
      <c r="JL8" s="371"/>
      <c r="JM8" s="371"/>
      <c r="JN8" s="371"/>
      <c r="JO8" s="371"/>
      <c r="JP8" s="371"/>
      <c r="JQ8" s="371"/>
      <c r="JR8" s="371"/>
      <c r="JS8" s="371"/>
      <c r="JT8" s="371"/>
      <c r="JU8" s="371"/>
      <c r="JV8" s="371"/>
      <c r="JW8" s="371"/>
      <c r="JX8" s="371"/>
      <c r="JY8" s="371"/>
      <c r="JZ8" s="371"/>
      <c r="KA8" s="371"/>
      <c r="KB8" s="371"/>
      <c r="KC8" s="371"/>
      <c r="KD8" s="371"/>
      <c r="KE8" s="371"/>
      <c r="KF8" s="371"/>
      <c r="KG8" s="371"/>
      <c r="KH8" s="371"/>
      <c r="KI8" s="371"/>
      <c r="KJ8" s="371"/>
      <c r="KK8" s="371"/>
      <c r="KL8" s="371"/>
      <c r="KM8" s="371"/>
      <c r="KN8" s="371"/>
      <c r="KO8" s="371"/>
      <c r="KP8" s="371"/>
    </row>
    <row r="9" spans="1:307">
      <c r="A9" s="269"/>
      <c r="B9" s="269"/>
      <c r="C9" s="133"/>
      <c r="D9" s="133"/>
      <c r="E9" s="177" t="s">
        <v>34</v>
      </c>
      <c r="F9" s="133"/>
      <c r="G9" s="133"/>
      <c r="H9" s="133"/>
      <c r="I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371"/>
      <c r="BQ9" s="133"/>
      <c r="BR9" s="133"/>
      <c r="BS9" s="133"/>
      <c r="BT9" s="133"/>
      <c r="BU9" s="133"/>
      <c r="BV9" s="371"/>
      <c r="BW9" s="371"/>
      <c r="BX9" s="371"/>
      <c r="BY9" s="371"/>
      <c r="BZ9" s="371"/>
      <c r="CA9" s="371"/>
      <c r="CB9" s="371"/>
      <c r="CC9" s="133"/>
      <c r="CD9" s="133"/>
      <c r="CE9" s="133"/>
      <c r="CF9" s="133"/>
      <c r="CG9" s="133"/>
      <c r="CH9" s="371"/>
      <c r="CI9" s="371"/>
      <c r="CJ9" s="371"/>
      <c r="CK9" s="371"/>
      <c r="CL9" s="371"/>
      <c r="CM9" s="371"/>
      <c r="CN9" s="371"/>
      <c r="CO9" s="133"/>
      <c r="CP9" s="133"/>
      <c r="CQ9" s="133"/>
      <c r="CR9" s="133"/>
      <c r="CS9" s="133"/>
      <c r="CT9" s="371"/>
      <c r="CU9" s="371"/>
      <c r="CV9" s="371"/>
      <c r="CW9" s="371"/>
      <c r="CX9" s="371"/>
      <c r="CY9" s="371"/>
      <c r="CZ9" s="371"/>
      <c r="DA9" s="133"/>
      <c r="DB9" s="133"/>
      <c r="DC9" s="133"/>
      <c r="DD9" s="133"/>
      <c r="DE9" s="133"/>
      <c r="DF9" s="371"/>
      <c r="DG9" s="371"/>
      <c r="DH9" s="371"/>
      <c r="DI9" s="371"/>
      <c r="DJ9" s="371"/>
      <c r="DK9" s="371"/>
      <c r="DL9" s="133"/>
      <c r="DM9" s="133"/>
      <c r="DN9" s="133"/>
      <c r="DO9" s="133"/>
      <c r="DP9" s="133"/>
      <c r="DQ9" s="371"/>
      <c r="DR9" s="371"/>
      <c r="DS9" s="371"/>
      <c r="DT9" s="371"/>
      <c r="DU9" s="371"/>
      <c r="DV9" s="371"/>
      <c r="DW9" s="371"/>
      <c r="DX9" s="371"/>
      <c r="DY9" s="371"/>
      <c r="DZ9" s="371"/>
      <c r="EA9" s="371"/>
      <c r="EB9" s="371"/>
      <c r="EC9" s="371"/>
      <c r="ED9" s="371"/>
      <c r="EE9" s="371"/>
      <c r="EF9" s="371"/>
      <c r="EG9" s="371"/>
      <c r="EH9" s="371"/>
      <c r="EI9" s="371"/>
      <c r="EJ9" s="371"/>
      <c r="EK9" s="371"/>
      <c r="EL9" s="371"/>
      <c r="EM9" s="371"/>
      <c r="EN9" s="371"/>
      <c r="EO9" s="371"/>
      <c r="EP9" s="371"/>
      <c r="EQ9" s="371"/>
      <c r="ER9" s="371"/>
      <c r="ES9" s="371"/>
      <c r="ET9" s="371"/>
      <c r="EU9" s="371"/>
      <c r="EV9" s="371"/>
      <c r="EW9" s="371"/>
      <c r="EX9" s="371"/>
      <c r="EY9" s="371"/>
      <c r="EZ9" s="371"/>
      <c r="FA9" s="371"/>
      <c r="FB9" s="371"/>
      <c r="FC9" s="371"/>
      <c r="FD9" s="371"/>
      <c r="FE9" s="371"/>
      <c r="FF9" s="371"/>
      <c r="FG9" s="371"/>
      <c r="FH9" s="371"/>
      <c r="FI9" s="371"/>
      <c r="FJ9" s="371"/>
      <c r="FK9" s="371"/>
      <c r="FL9" s="371"/>
      <c r="FM9" s="371"/>
      <c r="FN9" s="371"/>
      <c r="FO9" s="371"/>
      <c r="FP9" s="371"/>
      <c r="FQ9" s="371"/>
      <c r="FR9" s="371"/>
      <c r="FS9" s="371"/>
      <c r="FT9" s="371"/>
      <c r="FU9" s="371"/>
      <c r="FV9" s="371"/>
      <c r="FW9" s="371"/>
      <c r="FX9" s="371"/>
      <c r="FY9" s="371"/>
      <c r="FZ9" s="371"/>
      <c r="GA9" s="371"/>
      <c r="GB9" s="371"/>
      <c r="GC9" s="371"/>
      <c r="GD9" s="371"/>
      <c r="GE9" s="371"/>
      <c r="GF9" s="371"/>
      <c r="GG9" s="371"/>
      <c r="GH9" s="371"/>
      <c r="GI9" s="371"/>
      <c r="GJ9" s="371"/>
      <c r="GK9" s="371"/>
      <c r="GL9" s="371"/>
      <c r="GM9" s="371"/>
      <c r="GN9" s="371"/>
      <c r="GO9" s="371"/>
      <c r="GP9" s="371"/>
      <c r="GQ9" s="371"/>
      <c r="GR9" s="371"/>
      <c r="GS9" s="371"/>
      <c r="GT9" s="371"/>
      <c r="GU9" s="371"/>
      <c r="GV9" s="371"/>
      <c r="GW9" s="371"/>
      <c r="GX9" s="371"/>
      <c r="GY9" s="371"/>
      <c r="GZ9" s="371"/>
      <c r="HA9" s="371"/>
      <c r="HB9" s="371"/>
      <c r="HC9" s="371"/>
      <c r="HD9" s="371"/>
      <c r="HE9" s="371"/>
      <c r="HF9" s="371"/>
      <c r="HG9" s="371"/>
      <c r="HH9" s="371"/>
      <c r="HI9" s="371"/>
      <c r="HJ9" s="371"/>
      <c r="HK9" s="371"/>
      <c r="HL9" s="371"/>
      <c r="HM9" s="371"/>
      <c r="HN9" s="371"/>
      <c r="HO9" s="371"/>
      <c r="HP9" s="371"/>
      <c r="HQ9" s="371"/>
      <c r="HR9" s="371"/>
      <c r="HS9" s="371"/>
      <c r="HT9" s="371"/>
      <c r="HU9" s="371"/>
      <c r="HV9" s="371"/>
      <c r="HW9" s="371"/>
      <c r="HX9" s="371"/>
      <c r="HY9" s="371"/>
      <c r="HZ9" s="371"/>
      <c r="IA9" s="371"/>
      <c r="IB9" s="371"/>
      <c r="IC9" s="371"/>
      <c r="ID9" s="371"/>
      <c r="IE9" s="371"/>
      <c r="IF9" s="371"/>
      <c r="IG9" s="371"/>
      <c r="IH9" s="371"/>
      <c r="II9" s="371"/>
      <c r="IJ9" s="371"/>
      <c r="IK9" s="371"/>
      <c r="IL9" s="371"/>
      <c r="IM9" s="371"/>
      <c r="IN9" s="371"/>
      <c r="IO9" s="371"/>
      <c r="IP9" s="371"/>
      <c r="IQ9" s="371"/>
      <c r="IR9" s="371"/>
      <c r="IS9" s="371"/>
      <c r="IT9" s="371"/>
      <c r="IU9" s="371"/>
      <c r="IV9" s="371"/>
      <c r="IW9" s="371"/>
      <c r="IX9" s="371"/>
      <c r="IY9" s="371"/>
      <c r="IZ9" s="371"/>
      <c r="JA9" s="371"/>
      <c r="JB9" s="371"/>
      <c r="JC9" s="371"/>
      <c r="JD9" s="371"/>
      <c r="JE9" s="371"/>
      <c r="JF9" s="371"/>
      <c r="JG9" s="371"/>
      <c r="JH9" s="371"/>
      <c r="JI9" s="371"/>
      <c r="JJ9" s="371"/>
      <c r="JK9" s="371"/>
      <c r="JL9" s="371"/>
      <c r="JM9" s="371"/>
      <c r="JN9" s="371"/>
      <c r="JO9" s="371"/>
      <c r="JP9" s="371"/>
      <c r="JQ9" s="371"/>
      <c r="JR9" s="371"/>
      <c r="JS9" s="371"/>
      <c r="JT9" s="371"/>
      <c r="JU9" s="371"/>
      <c r="JV9" s="371"/>
      <c r="JW9" s="371"/>
      <c r="JX9" s="371"/>
      <c r="JY9" s="371"/>
      <c r="JZ9" s="371"/>
      <c r="KA9" s="371"/>
      <c r="KB9" s="371"/>
      <c r="KC9" s="371"/>
      <c r="KD9" s="371"/>
      <c r="KE9" s="371"/>
      <c r="KF9" s="371"/>
      <c r="KG9" s="371"/>
      <c r="KH9" s="371"/>
      <c r="KI9" s="371"/>
      <c r="KJ9" s="371"/>
      <c r="KK9" s="371"/>
      <c r="KL9" s="371"/>
      <c r="KM9" s="371"/>
      <c r="KN9" s="371"/>
      <c r="KO9" s="371"/>
      <c r="KP9" s="371"/>
    </row>
    <row r="10" spans="1:307">
      <c r="C10" s="133"/>
      <c r="D10" s="133"/>
      <c r="E10" s="133"/>
      <c r="F10" s="133"/>
      <c r="G10" s="133"/>
      <c r="H10" s="133"/>
      <c r="I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3"/>
      <c r="JW10" s="133"/>
      <c r="JX10" s="133"/>
      <c r="JY10" s="133"/>
      <c r="JZ10" s="133"/>
      <c r="KA10" s="133"/>
      <c r="KB10" s="133"/>
      <c r="KC10" s="133"/>
      <c r="KD10" s="133"/>
      <c r="KE10" s="133"/>
      <c r="KF10" s="133"/>
      <c r="KG10" s="133"/>
      <c r="KH10" s="133"/>
      <c r="KI10" s="133"/>
      <c r="KJ10" s="133"/>
      <c r="KK10" s="133"/>
      <c r="KL10" s="133"/>
      <c r="KM10" s="133"/>
      <c r="KN10" s="133"/>
      <c r="KO10" s="133"/>
      <c r="KP10" s="133"/>
    </row>
    <row r="11" spans="1:307" s="135" customFormat="1" ht="18">
      <c r="A11" s="130"/>
      <c r="B11" s="178" t="s">
        <v>740</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0"/>
      <c r="JW11" s="130"/>
      <c r="JX11" s="130"/>
      <c r="JY11" s="130"/>
      <c r="JZ11" s="130"/>
      <c r="KA11" s="130"/>
      <c r="KB11" s="130"/>
      <c r="KC11" s="130"/>
      <c r="KD11" s="130"/>
      <c r="KE11" s="130"/>
      <c r="KF11" s="130"/>
      <c r="KG11" s="130"/>
      <c r="KH11" s="130"/>
      <c r="KI11" s="130"/>
      <c r="KJ11" s="130"/>
      <c r="KK11" s="130"/>
      <c r="KL11" s="130"/>
      <c r="KM11" s="130"/>
      <c r="KN11" s="130"/>
      <c r="KO11" s="130"/>
      <c r="KP11" s="130"/>
    </row>
    <row r="12" spans="1:307" s="135" customFormat="1" ht="18">
      <c r="A12" s="179" t="s">
        <v>340</v>
      </c>
      <c r="B12" s="180"/>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c r="IW12" s="134"/>
      <c r="IX12" s="134"/>
      <c r="IY12" s="134"/>
      <c r="IZ12" s="134"/>
      <c r="JA12" s="134"/>
      <c r="JB12" s="134"/>
      <c r="JC12" s="134"/>
      <c r="JD12" s="134"/>
      <c r="JE12" s="134"/>
      <c r="JF12" s="134"/>
      <c r="JG12" s="134"/>
      <c r="JH12" s="134"/>
      <c r="JI12" s="134"/>
      <c r="JJ12" s="134"/>
      <c r="JK12" s="134"/>
      <c r="JL12" s="134"/>
      <c r="JM12" s="134"/>
      <c r="JN12" s="134"/>
      <c r="JO12" s="134"/>
      <c r="JP12" s="134"/>
      <c r="JQ12" s="134"/>
      <c r="JR12" s="134"/>
      <c r="JS12" s="134"/>
      <c r="JT12" s="134"/>
      <c r="JU12" s="134"/>
      <c r="JV12" s="134"/>
      <c r="JW12" s="134"/>
      <c r="JX12" s="134"/>
      <c r="JY12" s="134"/>
      <c r="JZ12" s="134"/>
      <c r="KA12" s="134"/>
      <c r="KB12" s="134"/>
      <c r="KC12" s="134"/>
      <c r="KD12" s="134"/>
      <c r="KE12" s="134"/>
      <c r="KF12" s="134"/>
      <c r="KG12" s="134"/>
      <c r="KH12" s="134"/>
      <c r="KI12" s="134"/>
      <c r="KJ12" s="134"/>
      <c r="KK12" s="134"/>
      <c r="KL12" s="134"/>
      <c r="KM12" s="134"/>
      <c r="KN12" s="134"/>
      <c r="KO12" s="134"/>
      <c r="KP12" s="134"/>
    </row>
    <row r="13" spans="1:307" s="135" customFormat="1" ht="14.25" customHeight="1">
      <c r="A13" s="133"/>
      <c r="B13" s="133"/>
      <c r="C13" s="133"/>
      <c r="D13" s="133"/>
      <c r="E13" s="133"/>
      <c r="F13" s="17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row>
    <row r="14" spans="1:307" s="135" customFormat="1" ht="15">
      <c r="A14" s="133">
        <v>3.1</v>
      </c>
      <c r="B14" s="183" t="s">
        <v>525</v>
      </c>
      <c r="D14" s="133"/>
      <c r="E14" s="133"/>
      <c r="G14" s="133"/>
      <c r="H14" s="133"/>
      <c r="I14" s="133"/>
      <c r="J14" s="133"/>
      <c r="K14" s="133"/>
      <c r="L14" s="133"/>
      <c r="M14" s="133"/>
      <c r="N14" s="133"/>
      <c r="O14" s="133"/>
      <c r="P14" s="133"/>
      <c r="Q14" s="133"/>
      <c r="R14" s="133"/>
      <c r="S14" s="137"/>
      <c r="T14" s="133"/>
      <c r="U14" s="133"/>
      <c r="V14" s="133"/>
      <c r="W14" s="133"/>
      <c r="X14" s="133"/>
      <c r="Y14" s="133"/>
      <c r="Z14" s="133"/>
      <c r="AA14" s="133"/>
      <c r="AB14" s="133"/>
      <c r="AC14" s="133"/>
      <c r="AD14" s="133"/>
      <c r="AE14" s="137"/>
      <c r="AF14" s="133"/>
      <c r="AG14" s="133"/>
      <c r="AH14" s="133"/>
      <c r="AI14" s="133"/>
      <c r="AJ14" s="133"/>
      <c r="AK14" s="133"/>
      <c r="AL14" s="133"/>
      <c r="AM14" s="133"/>
      <c r="AN14" s="133"/>
      <c r="AO14" s="133"/>
      <c r="AP14" s="133"/>
      <c r="AQ14" s="137"/>
      <c r="AR14" s="133"/>
      <c r="AS14" s="133"/>
      <c r="AT14" s="133"/>
      <c r="AU14" s="133"/>
      <c r="AV14" s="133"/>
      <c r="AW14" s="133"/>
      <c r="AX14" s="133"/>
      <c r="AY14" s="133"/>
      <c r="AZ14" s="133"/>
      <c r="BA14" s="133"/>
      <c r="BB14" s="133"/>
      <c r="BC14" s="137"/>
      <c r="BD14" s="133"/>
      <c r="BE14" s="133"/>
      <c r="BF14" s="133"/>
      <c r="BG14" s="133"/>
      <c r="BH14" s="133"/>
      <c r="BI14" s="133"/>
      <c r="BJ14" s="133"/>
      <c r="BK14" s="133"/>
      <c r="BL14" s="133"/>
      <c r="BM14" s="133"/>
      <c r="BN14" s="133"/>
      <c r="BO14" s="137"/>
      <c r="BP14" s="133"/>
      <c r="BQ14" s="133"/>
      <c r="BR14" s="133"/>
      <c r="BS14" s="133"/>
      <c r="BT14" s="133"/>
      <c r="BU14" s="133"/>
      <c r="BV14" s="133"/>
      <c r="BW14" s="133"/>
      <c r="BX14" s="133"/>
      <c r="BY14" s="133"/>
      <c r="BZ14" s="133"/>
      <c r="CA14" s="137"/>
      <c r="CB14" s="133"/>
      <c r="CC14" s="133"/>
      <c r="CD14" s="133"/>
      <c r="CE14" s="133"/>
      <c r="CF14" s="133"/>
      <c r="CG14" s="133"/>
      <c r="CH14" s="133"/>
      <c r="CI14" s="133"/>
      <c r="CJ14" s="133"/>
      <c r="CK14" s="133"/>
      <c r="CL14" s="133"/>
      <c r="CM14" s="137"/>
      <c r="CN14" s="133"/>
      <c r="CO14" s="133"/>
      <c r="CP14" s="133"/>
      <c r="CQ14" s="133"/>
      <c r="CR14" s="133"/>
      <c r="CS14" s="133"/>
      <c r="CT14" s="133"/>
      <c r="CU14" s="133"/>
      <c r="CV14" s="133"/>
      <c r="CW14" s="133"/>
      <c r="CX14" s="133"/>
      <c r="CY14" s="137"/>
      <c r="CZ14" s="133"/>
      <c r="DA14" s="133"/>
      <c r="DB14" s="133"/>
      <c r="DC14" s="133"/>
      <c r="DD14" s="133"/>
      <c r="DE14" s="133"/>
      <c r="DF14" s="133"/>
      <c r="DG14" s="133"/>
      <c r="DH14" s="133"/>
      <c r="DI14" s="133"/>
      <c r="DJ14" s="133"/>
      <c r="DK14" s="137"/>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row>
    <row r="15" spans="1:307" s="135" customFormat="1" ht="15" thickBot="1">
      <c r="B15" s="133"/>
      <c r="C15" s="243"/>
      <c r="D15" s="243"/>
      <c r="E15" s="243"/>
      <c r="F15" s="133"/>
      <c r="G15" s="228"/>
      <c r="H15" s="226"/>
      <c r="I15" s="226"/>
      <c r="J15" s="226"/>
      <c r="K15" s="226"/>
      <c r="L15" s="226"/>
      <c r="M15" s="226"/>
      <c r="N15" s="133"/>
      <c r="O15" s="133"/>
      <c r="P15" s="133"/>
      <c r="Q15" s="133"/>
      <c r="R15" s="133"/>
      <c r="S15" s="133"/>
      <c r="T15" s="133"/>
      <c r="U15" s="133"/>
      <c r="V15" s="133"/>
      <c r="W15" s="133"/>
      <c r="X15" s="133"/>
      <c r="Y15" s="226"/>
      <c r="Z15" s="133"/>
      <c r="AA15" s="133"/>
      <c r="AB15" s="133"/>
      <c r="AC15" s="133"/>
      <c r="AD15" s="133"/>
      <c r="AE15" s="133"/>
      <c r="AF15" s="133"/>
      <c r="AG15" s="133"/>
      <c r="AH15" s="133"/>
      <c r="AI15" s="133"/>
      <c r="AJ15" s="133"/>
      <c r="AK15" s="226"/>
      <c r="AL15" s="133"/>
      <c r="AM15" s="133"/>
      <c r="AN15" s="133"/>
      <c r="AO15" s="133"/>
      <c r="AP15" s="133"/>
      <c r="AQ15" s="133"/>
      <c r="AR15" s="133"/>
      <c r="AS15" s="133"/>
      <c r="AT15" s="133"/>
      <c r="AU15" s="133"/>
      <c r="AV15" s="133"/>
      <c r="AW15" s="226"/>
      <c r="AX15" s="133"/>
      <c r="AY15" s="133"/>
      <c r="AZ15" s="133"/>
      <c r="BA15" s="133"/>
      <c r="BB15" s="133"/>
      <c r="BC15" s="133"/>
      <c r="BD15" s="133"/>
      <c r="BE15" s="133"/>
      <c r="BF15" s="133"/>
      <c r="BG15" s="133"/>
      <c r="BH15" s="133"/>
      <c r="BI15" s="226"/>
      <c r="BJ15" s="133"/>
      <c r="BK15" s="133"/>
      <c r="BL15" s="133"/>
      <c r="BM15" s="133"/>
      <c r="BN15" s="133"/>
      <c r="BO15" s="133"/>
      <c r="BP15" s="133"/>
      <c r="BQ15" s="133"/>
      <c r="BR15" s="133"/>
      <c r="BS15" s="133"/>
      <c r="BT15" s="133"/>
      <c r="BU15" s="226"/>
      <c r="BV15" s="133"/>
      <c r="BW15" s="133"/>
      <c r="BX15" s="133"/>
      <c r="BY15" s="133"/>
      <c r="BZ15" s="133"/>
      <c r="CA15" s="133"/>
      <c r="CB15" s="133"/>
      <c r="CC15" s="133"/>
      <c r="CD15" s="133"/>
      <c r="CE15" s="133"/>
      <c r="CF15" s="133"/>
      <c r="CG15" s="226"/>
      <c r="CH15" s="133"/>
      <c r="CI15" s="133"/>
      <c r="CJ15" s="133"/>
      <c r="CK15" s="133"/>
      <c r="CL15" s="133"/>
      <c r="CM15" s="133"/>
      <c r="CN15" s="133"/>
      <c r="CO15" s="133"/>
      <c r="CP15" s="133"/>
      <c r="CQ15" s="133"/>
      <c r="CR15" s="133"/>
      <c r="CS15" s="226"/>
      <c r="CT15" s="133"/>
      <c r="CU15" s="133"/>
      <c r="CV15" s="133"/>
      <c r="CW15" s="133"/>
      <c r="CX15" s="133"/>
      <c r="CY15" s="133"/>
      <c r="CZ15" s="133"/>
      <c r="DA15" s="133"/>
      <c r="DB15" s="133"/>
      <c r="DC15" s="133"/>
      <c r="DD15" s="133"/>
      <c r="DE15" s="226"/>
      <c r="DF15" s="133"/>
      <c r="DG15" s="133"/>
      <c r="DH15" s="133"/>
      <c r="DI15" s="133"/>
      <c r="DJ15" s="133"/>
      <c r="DK15" s="133"/>
      <c r="DL15" s="133"/>
      <c r="DM15" s="133"/>
      <c r="DN15" s="133"/>
      <c r="DO15" s="133"/>
      <c r="DP15" s="133"/>
      <c r="DQ15" s="133"/>
      <c r="DR15" s="133"/>
      <c r="DS15" s="133"/>
      <c r="DT15" s="133"/>
      <c r="DU15" s="133"/>
      <c r="DV15" s="226"/>
    </row>
    <row r="16" spans="1:307" s="135" customFormat="1" ht="129">
      <c r="A16" s="133"/>
      <c r="B16" s="380" t="s">
        <v>253</v>
      </c>
      <c r="C16" s="381" t="s">
        <v>220</v>
      </c>
      <c r="D16" s="382" t="s">
        <v>238</v>
      </c>
      <c r="E16" s="382" t="s">
        <v>2677</v>
      </c>
      <c r="F16" s="382" t="s">
        <v>2678</v>
      </c>
      <c r="G16" s="382" t="s">
        <v>2679</v>
      </c>
      <c r="H16" s="382" t="s">
        <v>2680</v>
      </c>
      <c r="I16" s="593" t="s">
        <v>2681</v>
      </c>
      <c r="M16" s="185" t="s">
        <v>138</v>
      </c>
      <c r="N16" s="374" t="s">
        <v>139</v>
      </c>
      <c r="O16" s="185" t="s">
        <v>134</v>
      </c>
      <c r="P16" s="185" t="s">
        <v>140</v>
      </c>
      <c r="Q16" s="185" t="s">
        <v>131</v>
      </c>
      <c r="R16" s="133"/>
      <c r="S16" s="226"/>
      <c r="T16" s="133"/>
      <c r="U16" s="133"/>
      <c r="V16" s="133"/>
      <c r="W16" s="133"/>
      <c r="X16" s="133"/>
      <c r="Y16" s="133"/>
      <c r="Z16" s="133"/>
      <c r="AA16" s="133"/>
      <c r="AB16" s="133"/>
      <c r="AC16" s="133"/>
      <c r="AD16" s="133"/>
      <c r="AE16" s="226"/>
      <c r="AF16" s="133"/>
      <c r="AG16" s="133"/>
      <c r="AH16" s="133"/>
      <c r="AI16" s="133"/>
      <c r="AJ16" s="133"/>
      <c r="AK16" s="133"/>
      <c r="AL16" s="133"/>
      <c r="AM16" s="133"/>
      <c r="AN16" s="133"/>
      <c r="AO16" s="133"/>
      <c r="AP16" s="133"/>
      <c r="AQ16" s="226"/>
      <c r="AR16" s="133"/>
      <c r="AS16" s="133"/>
      <c r="AT16" s="133"/>
      <c r="AU16" s="133"/>
      <c r="AV16" s="133"/>
      <c r="AW16" s="133"/>
      <c r="AX16" s="133"/>
      <c r="AY16" s="133"/>
      <c r="AZ16" s="133"/>
      <c r="BA16" s="133"/>
      <c r="BB16" s="133"/>
      <c r="BC16" s="226"/>
      <c r="BD16" s="133"/>
      <c r="BE16" s="133"/>
      <c r="BF16" s="133"/>
      <c r="BG16" s="133"/>
      <c r="BH16" s="133"/>
      <c r="BI16" s="133"/>
      <c r="BJ16" s="133"/>
      <c r="BK16" s="133"/>
      <c r="BL16" s="133"/>
      <c r="BM16" s="133"/>
      <c r="BN16" s="133"/>
      <c r="BO16" s="226"/>
      <c r="BP16" s="133"/>
      <c r="BQ16" s="133"/>
      <c r="BR16" s="133"/>
      <c r="BS16" s="133"/>
      <c r="BT16" s="133"/>
      <c r="BU16" s="133"/>
      <c r="BV16" s="133"/>
      <c r="BW16" s="133"/>
      <c r="BX16" s="133"/>
      <c r="BY16" s="133"/>
      <c r="BZ16" s="133"/>
      <c r="CA16" s="226"/>
      <c r="CB16" s="133"/>
      <c r="CC16" s="133"/>
      <c r="CD16" s="133"/>
      <c r="CE16" s="133"/>
      <c r="CF16" s="133"/>
      <c r="CG16" s="133"/>
      <c r="CH16" s="133"/>
      <c r="CI16" s="133"/>
      <c r="CJ16" s="133"/>
      <c r="CK16" s="133"/>
      <c r="CL16" s="133"/>
      <c r="CM16" s="226"/>
      <c r="CN16" s="133"/>
      <c r="CO16" s="133"/>
      <c r="CP16" s="133"/>
      <c r="CQ16" s="133"/>
      <c r="CR16" s="133"/>
      <c r="CS16" s="133"/>
      <c r="CT16" s="133"/>
      <c r="CU16" s="133"/>
      <c r="CV16" s="133"/>
      <c r="CW16" s="133"/>
      <c r="CX16" s="133"/>
      <c r="CY16" s="226"/>
      <c r="CZ16" s="133"/>
      <c r="DA16" s="133"/>
      <c r="DB16" s="133"/>
      <c r="DC16" s="133"/>
      <c r="DD16" s="133"/>
      <c r="DE16" s="133"/>
      <c r="DF16" s="133"/>
      <c r="DG16" s="133"/>
      <c r="DH16" s="133"/>
      <c r="DI16" s="133"/>
      <c r="DJ16" s="133"/>
      <c r="DK16" s="133"/>
      <c r="DL16" s="133"/>
      <c r="DM16" s="133"/>
      <c r="DN16" s="133"/>
      <c r="DO16" s="133"/>
      <c r="DP16" s="226"/>
    </row>
    <row r="17" spans="1:121" s="135" customFormat="1" ht="15">
      <c r="A17" s="133"/>
      <c r="B17" s="384">
        <v>1</v>
      </c>
      <c r="C17" s="376"/>
      <c r="D17" s="376"/>
      <c r="E17" s="232"/>
      <c r="F17" s="232"/>
      <c r="G17" s="232"/>
      <c r="H17" s="376"/>
      <c r="I17" s="389"/>
      <c r="M17" s="195"/>
      <c r="N17" s="196"/>
      <c r="O17" s="195"/>
      <c r="P17" s="195"/>
      <c r="Q17" s="195"/>
      <c r="R17" s="133"/>
      <c r="S17" s="226"/>
      <c r="T17" s="133"/>
      <c r="U17" s="133"/>
      <c r="V17" s="133"/>
      <c r="W17" s="133"/>
      <c r="X17" s="133"/>
      <c r="Y17" s="133"/>
      <c r="Z17" s="133"/>
      <c r="AA17" s="133"/>
      <c r="AB17" s="133"/>
      <c r="AC17" s="133"/>
      <c r="AD17" s="133"/>
      <c r="AE17" s="226"/>
      <c r="AF17" s="133"/>
      <c r="AG17" s="133"/>
      <c r="AH17" s="133"/>
      <c r="AI17" s="133"/>
      <c r="AJ17" s="133"/>
      <c r="AK17" s="133"/>
      <c r="AL17" s="133"/>
      <c r="AM17" s="133"/>
      <c r="AN17" s="133"/>
      <c r="AO17" s="133"/>
      <c r="AP17" s="133"/>
      <c r="AQ17" s="226"/>
      <c r="AR17" s="133"/>
      <c r="AS17" s="133"/>
      <c r="AT17" s="133"/>
      <c r="AU17" s="133"/>
      <c r="AV17" s="133"/>
      <c r="AW17" s="133"/>
      <c r="AX17" s="133"/>
      <c r="AY17" s="133"/>
      <c r="AZ17" s="133"/>
      <c r="BA17" s="133"/>
      <c r="BB17" s="133"/>
      <c r="BC17" s="226"/>
      <c r="BD17" s="133"/>
      <c r="BE17" s="133"/>
      <c r="BF17" s="133"/>
      <c r="BG17" s="133"/>
      <c r="BH17" s="133"/>
      <c r="BI17" s="133"/>
      <c r="BJ17" s="133"/>
      <c r="BK17" s="133"/>
      <c r="BL17" s="133"/>
      <c r="BM17" s="133"/>
      <c r="BN17" s="133"/>
      <c r="BO17" s="226"/>
      <c r="BP17" s="133"/>
      <c r="BQ17" s="133"/>
      <c r="BR17" s="133"/>
      <c r="BS17" s="133"/>
      <c r="BT17" s="133"/>
      <c r="BU17" s="133"/>
      <c r="BV17" s="133"/>
      <c r="BW17" s="133"/>
      <c r="BX17" s="133"/>
      <c r="BY17" s="133"/>
      <c r="BZ17" s="133"/>
      <c r="CA17" s="226"/>
      <c r="CB17" s="133"/>
      <c r="CC17" s="133"/>
      <c r="CD17" s="133"/>
      <c r="CE17" s="133"/>
      <c r="CF17" s="133"/>
      <c r="CG17" s="133"/>
      <c r="CH17" s="133"/>
      <c r="CI17" s="133"/>
      <c r="CJ17" s="133"/>
      <c r="CK17" s="133"/>
      <c r="CL17" s="133"/>
      <c r="CM17" s="226"/>
      <c r="CN17" s="133"/>
      <c r="CO17" s="133"/>
      <c r="CP17" s="133"/>
      <c r="CQ17" s="133"/>
      <c r="CR17" s="133"/>
      <c r="CS17" s="133"/>
      <c r="CT17" s="133"/>
      <c r="CU17" s="133"/>
      <c r="CV17" s="133"/>
      <c r="CW17" s="133"/>
      <c r="CX17" s="133"/>
      <c r="CY17" s="226"/>
      <c r="CZ17" s="133"/>
      <c r="DA17" s="133"/>
      <c r="DB17" s="133"/>
      <c r="DC17" s="133"/>
      <c r="DD17" s="133"/>
      <c r="DE17" s="133"/>
      <c r="DF17" s="133"/>
      <c r="DG17" s="133"/>
      <c r="DH17" s="133"/>
      <c r="DI17" s="133"/>
      <c r="DJ17" s="133"/>
      <c r="DK17" s="133"/>
      <c r="DL17" s="133"/>
      <c r="DM17" s="133"/>
      <c r="DN17" s="133"/>
      <c r="DO17" s="133"/>
      <c r="DP17" s="226"/>
    </row>
    <row r="18" spans="1:121" s="135" customFormat="1" ht="15">
      <c r="A18" s="133"/>
      <c r="B18" s="390">
        <v>2</v>
      </c>
      <c r="C18" s="376"/>
      <c r="D18" s="376"/>
      <c r="E18" s="232"/>
      <c r="F18" s="232"/>
      <c r="G18" s="232"/>
      <c r="H18" s="376"/>
      <c r="I18" s="389"/>
      <c r="M18" s="195"/>
      <c r="N18" s="196"/>
      <c r="O18" s="195"/>
      <c r="P18" s="195"/>
      <c r="Q18" s="195"/>
      <c r="R18" s="133"/>
      <c r="S18" s="226"/>
      <c r="T18" s="133"/>
      <c r="U18" s="133"/>
      <c r="V18" s="133"/>
      <c r="W18" s="133"/>
      <c r="X18" s="133"/>
      <c r="Y18" s="133"/>
      <c r="Z18" s="133"/>
      <c r="AA18" s="133"/>
      <c r="AB18" s="133"/>
      <c r="AC18" s="133"/>
      <c r="AD18" s="133"/>
      <c r="AE18" s="226"/>
      <c r="AF18" s="133"/>
      <c r="AG18" s="133"/>
      <c r="AH18" s="133"/>
      <c r="AI18" s="133"/>
      <c r="AJ18" s="133"/>
      <c r="AK18" s="133"/>
      <c r="AL18" s="133"/>
      <c r="AM18" s="133"/>
      <c r="AN18" s="133"/>
      <c r="AO18" s="133"/>
      <c r="AP18" s="133"/>
      <c r="AQ18" s="226"/>
      <c r="AR18" s="133"/>
      <c r="AS18" s="133"/>
      <c r="AT18" s="133"/>
      <c r="AU18" s="133"/>
      <c r="AV18" s="133"/>
      <c r="AW18" s="133"/>
      <c r="AX18" s="133"/>
      <c r="AY18" s="133"/>
      <c r="AZ18" s="133"/>
      <c r="BA18" s="133"/>
      <c r="BB18" s="133"/>
      <c r="BC18" s="226"/>
      <c r="BD18" s="133"/>
      <c r="BE18" s="133"/>
      <c r="BF18" s="133"/>
      <c r="BG18" s="133"/>
      <c r="BH18" s="133"/>
      <c r="BI18" s="133"/>
      <c r="BJ18" s="133"/>
      <c r="BK18" s="133"/>
      <c r="BL18" s="133"/>
      <c r="BM18" s="133"/>
      <c r="BN18" s="133"/>
      <c r="BO18" s="226"/>
      <c r="BP18" s="133"/>
      <c r="BQ18" s="133"/>
      <c r="BR18" s="133"/>
      <c r="BS18" s="133"/>
      <c r="BT18" s="133"/>
      <c r="BU18" s="133"/>
      <c r="BV18" s="133"/>
      <c r="BW18" s="133"/>
      <c r="BX18" s="133"/>
      <c r="BY18" s="133"/>
      <c r="BZ18" s="133"/>
      <c r="CA18" s="226"/>
      <c r="CB18" s="133"/>
      <c r="CC18" s="133"/>
      <c r="CD18" s="133"/>
      <c r="CE18" s="133"/>
      <c r="CF18" s="133"/>
      <c r="CG18" s="133"/>
      <c r="CH18" s="133"/>
      <c r="CI18" s="133"/>
      <c r="CJ18" s="133"/>
      <c r="CK18" s="133"/>
      <c r="CL18" s="133"/>
      <c r="CM18" s="226"/>
      <c r="CN18" s="133"/>
      <c r="CO18" s="133"/>
      <c r="CP18" s="133"/>
      <c r="CQ18" s="133"/>
      <c r="CR18" s="133"/>
      <c r="CS18" s="133"/>
      <c r="CT18" s="133"/>
      <c r="CU18" s="133"/>
      <c r="CV18" s="133"/>
      <c r="CW18" s="133"/>
      <c r="CX18" s="133"/>
      <c r="CY18" s="226"/>
      <c r="CZ18" s="133"/>
      <c r="DA18" s="133"/>
      <c r="DB18" s="133"/>
      <c r="DC18" s="133"/>
      <c r="DD18" s="133"/>
      <c r="DE18" s="133"/>
      <c r="DF18" s="133"/>
      <c r="DG18" s="133"/>
      <c r="DH18" s="133"/>
      <c r="DI18" s="133"/>
      <c r="DJ18" s="133"/>
      <c r="DK18" s="133"/>
      <c r="DL18" s="133"/>
      <c r="DM18" s="133"/>
      <c r="DN18" s="133"/>
      <c r="DO18" s="133"/>
      <c r="DP18" s="226"/>
    </row>
    <row r="19" spans="1:121" s="135" customFormat="1" ht="15">
      <c r="A19" s="133"/>
      <c r="B19" s="390">
        <v>3</v>
      </c>
      <c r="C19" s="376"/>
      <c r="D19" s="376"/>
      <c r="E19" s="232"/>
      <c r="F19" s="232"/>
      <c r="G19" s="232"/>
      <c r="H19" s="376"/>
      <c r="I19" s="389"/>
      <c r="M19" s="195"/>
      <c r="N19" s="196"/>
      <c r="O19" s="195"/>
      <c r="P19" s="195"/>
      <c r="Q19" s="195"/>
      <c r="R19" s="133"/>
      <c r="S19" s="226"/>
      <c r="T19" s="133"/>
      <c r="U19" s="133"/>
      <c r="V19" s="133"/>
      <c r="W19" s="133"/>
      <c r="X19" s="133"/>
      <c r="Y19" s="133"/>
      <c r="Z19" s="133"/>
      <c r="AA19" s="133"/>
      <c r="AB19" s="133"/>
      <c r="AC19" s="133"/>
      <c r="AD19" s="133"/>
      <c r="AE19" s="226"/>
      <c r="AF19" s="133"/>
      <c r="AG19" s="133"/>
      <c r="AH19" s="133"/>
      <c r="AI19" s="133"/>
      <c r="AJ19" s="133"/>
      <c r="AK19" s="133"/>
      <c r="AL19" s="133"/>
      <c r="AM19" s="133"/>
      <c r="AN19" s="133"/>
      <c r="AO19" s="133"/>
      <c r="AP19" s="133"/>
      <c r="AQ19" s="226"/>
      <c r="AR19" s="133"/>
      <c r="AS19" s="133"/>
      <c r="AT19" s="133"/>
      <c r="AU19" s="133"/>
      <c r="AV19" s="133"/>
      <c r="AW19" s="133"/>
      <c r="AX19" s="133"/>
      <c r="AY19" s="133"/>
      <c r="AZ19" s="133"/>
      <c r="BA19" s="133"/>
      <c r="BB19" s="133"/>
      <c r="BC19" s="226"/>
      <c r="BD19" s="133"/>
      <c r="BE19" s="133"/>
      <c r="BF19" s="133"/>
      <c r="BG19" s="133"/>
      <c r="BH19" s="133"/>
      <c r="BI19" s="133"/>
      <c r="BJ19" s="133"/>
      <c r="BK19" s="133"/>
      <c r="BL19" s="133"/>
      <c r="BM19" s="133"/>
      <c r="BN19" s="133"/>
      <c r="BO19" s="226"/>
      <c r="BP19" s="133"/>
      <c r="BQ19" s="133"/>
      <c r="BR19" s="133"/>
      <c r="BS19" s="133"/>
      <c r="BT19" s="133"/>
      <c r="BU19" s="133"/>
      <c r="BV19" s="133"/>
      <c r="BW19" s="133"/>
      <c r="BX19" s="133"/>
      <c r="BY19" s="133"/>
      <c r="BZ19" s="133"/>
      <c r="CA19" s="226"/>
      <c r="CB19" s="133"/>
      <c r="CC19" s="133"/>
      <c r="CD19" s="133"/>
      <c r="CE19" s="133"/>
      <c r="CF19" s="133"/>
      <c r="CG19" s="133"/>
      <c r="CH19" s="133"/>
      <c r="CI19" s="133"/>
      <c r="CJ19" s="133"/>
      <c r="CK19" s="133"/>
      <c r="CL19" s="133"/>
      <c r="CM19" s="226"/>
      <c r="CN19" s="133"/>
      <c r="CO19" s="133"/>
      <c r="CP19" s="133"/>
      <c r="CQ19" s="133"/>
      <c r="CR19" s="133"/>
      <c r="CS19" s="133"/>
      <c r="CT19" s="133"/>
      <c r="CU19" s="133"/>
      <c r="CV19" s="133"/>
      <c r="CW19" s="133"/>
      <c r="CX19" s="133"/>
      <c r="CY19" s="226"/>
      <c r="CZ19" s="133"/>
      <c r="DA19" s="133"/>
      <c r="DB19" s="133"/>
      <c r="DC19" s="133"/>
      <c r="DD19" s="133"/>
      <c r="DE19" s="133"/>
      <c r="DF19" s="133"/>
      <c r="DG19" s="133"/>
      <c r="DH19" s="133"/>
      <c r="DI19" s="133"/>
      <c r="DJ19" s="133"/>
      <c r="DK19" s="133"/>
      <c r="DL19" s="133"/>
      <c r="DM19" s="133"/>
      <c r="DN19" s="133"/>
      <c r="DO19" s="133"/>
      <c r="DP19" s="226"/>
    </row>
    <row r="20" spans="1:121" s="135" customFormat="1" ht="15">
      <c r="A20" s="133"/>
      <c r="B20" s="390">
        <v>4</v>
      </c>
      <c r="C20" s="376"/>
      <c r="D20" s="376"/>
      <c r="E20" s="232"/>
      <c r="F20" s="232"/>
      <c r="G20" s="232"/>
      <c r="H20" s="376"/>
      <c r="I20" s="389"/>
      <c r="M20" s="195"/>
      <c r="N20" s="196"/>
      <c r="O20" s="195"/>
      <c r="P20" s="195"/>
      <c r="Q20" s="195"/>
      <c r="R20" s="133"/>
      <c r="S20" s="226"/>
      <c r="T20" s="133"/>
      <c r="U20" s="133"/>
      <c r="V20" s="133"/>
      <c r="W20" s="133"/>
      <c r="X20" s="133"/>
      <c r="Y20" s="133"/>
      <c r="Z20" s="133"/>
      <c r="AA20" s="133"/>
      <c r="AB20" s="133"/>
      <c r="AC20" s="133"/>
      <c r="AD20" s="133"/>
      <c r="AE20" s="226"/>
      <c r="AF20" s="133"/>
      <c r="AG20" s="133"/>
      <c r="AH20" s="133"/>
      <c r="AI20" s="133"/>
      <c r="AJ20" s="133"/>
      <c r="AK20" s="133"/>
      <c r="AL20" s="133"/>
      <c r="AM20" s="133"/>
      <c r="AN20" s="133"/>
      <c r="AO20" s="133"/>
      <c r="AP20" s="133"/>
      <c r="AQ20" s="226"/>
      <c r="AR20" s="133"/>
      <c r="AS20" s="133"/>
      <c r="AT20" s="133"/>
      <c r="AU20" s="133"/>
      <c r="AV20" s="133"/>
      <c r="AW20" s="133"/>
      <c r="AX20" s="133"/>
      <c r="AY20" s="133"/>
      <c r="AZ20" s="133"/>
      <c r="BA20" s="133"/>
      <c r="BB20" s="133"/>
      <c r="BC20" s="226"/>
      <c r="BD20" s="133"/>
      <c r="BE20" s="133"/>
      <c r="BF20" s="133"/>
      <c r="BG20" s="133"/>
      <c r="BH20" s="133"/>
      <c r="BI20" s="133"/>
      <c r="BJ20" s="133"/>
      <c r="BK20" s="133"/>
      <c r="BL20" s="133"/>
      <c r="BM20" s="133"/>
      <c r="BN20" s="133"/>
      <c r="BO20" s="226"/>
      <c r="BP20" s="133"/>
      <c r="BQ20" s="133"/>
      <c r="BR20" s="133"/>
      <c r="BS20" s="133"/>
      <c r="BT20" s="133"/>
      <c r="BU20" s="133"/>
      <c r="BV20" s="133"/>
      <c r="BW20" s="133"/>
      <c r="BX20" s="133"/>
      <c r="BY20" s="133"/>
      <c r="BZ20" s="133"/>
      <c r="CA20" s="226"/>
      <c r="CB20" s="133"/>
      <c r="CC20" s="133"/>
      <c r="CD20" s="133"/>
      <c r="CE20" s="133"/>
      <c r="CF20" s="133"/>
      <c r="CG20" s="133"/>
      <c r="CH20" s="133"/>
      <c r="CI20" s="133"/>
      <c r="CJ20" s="133"/>
      <c r="CK20" s="133"/>
      <c r="CL20" s="133"/>
      <c r="CM20" s="226"/>
      <c r="CN20" s="133"/>
      <c r="CO20" s="133"/>
      <c r="CP20" s="133"/>
      <c r="CQ20" s="133"/>
      <c r="CR20" s="133"/>
      <c r="CS20" s="133"/>
      <c r="CT20" s="133"/>
      <c r="CU20" s="133"/>
      <c r="CV20" s="133"/>
      <c r="CW20" s="133"/>
      <c r="CX20" s="133"/>
      <c r="CY20" s="226"/>
      <c r="CZ20" s="133"/>
      <c r="DA20" s="133"/>
      <c r="DB20" s="133"/>
      <c r="DC20" s="133"/>
      <c r="DD20" s="133"/>
      <c r="DE20" s="133"/>
      <c r="DF20" s="133"/>
      <c r="DG20" s="133"/>
      <c r="DH20" s="133"/>
      <c r="DI20" s="133"/>
      <c r="DJ20" s="133"/>
      <c r="DK20" s="133"/>
      <c r="DL20" s="133"/>
      <c r="DM20" s="133"/>
      <c r="DN20" s="133"/>
      <c r="DO20" s="133"/>
      <c r="DP20" s="226"/>
    </row>
    <row r="21" spans="1:121" s="135" customFormat="1" ht="15">
      <c r="A21" s="133"/>
      <c r="B21" s="390">
        <v>5</v>
      </c>
      <c r="C21" s="376"/>
      <c r="D21" s="376"/>
      <c r="E21" s="232"/>
      <c r="F21" s="232"/>
      <c r="G21" s="232"/>
      <c r="H21" s="376"/>
      <c r="I21" s="389"/>
      <c r="M21" s="195"/>
      <c r="N21" s="196"/>
      <c r="O21" s="195"/>
      <c r="P21" s="195"/>
      <c r="Q21" s="195"/>
      <c r="R21" s="133"/>
      <c r="S21" s="226"/>
      <c r="T21" s="133"/>
      <c r="U21" s="133"/>
      <c r="V21" s="133"/>
      <c r="W21" s="133"/>
      <c r="X21" s="133"/>
      <c r="Y21" s="133"/>
      <c r="Z21" s="133"/>
      <c r="AA21" s="133"/>
      <c r="AB21" s="133"/>
      <c r="AC21" s="133"/>
      <c r="AD21" s="133"/>
      <c r="AE21" s="226"/>
      <c r="AF21" s="133"/>
      <c r="AG21" s="133"/>
      <c r="AH21" s="133"/>
      <c r="AI21" s="133"/>
      <c r="AJ21" s="133"/>
      <c r="AK21" s="133"/>
      <c r="AL21" s="133"/>
      <c r="AM21" s="133"/>
      <c r="AN21" s="133"/>
      <c r="AO21" s="133"/>
      <c r="AP21" s="133"/>
      <c r="AQ21" s="226"/>
      <c r="AR21" s="133"/>
      <c r="AS21" s="133"/>
      <c r="AT21" s="133"/>
      <c r="AU21" s="133"/>
      <c r="AV21" s="133"/>
      <c r="AW21" s="133"/>
      <c r="AX21" s="133"/>
      <c r="AY21" s="133"/>
      <c r="AZ21" s="133"/>
      <c r="BA21" s="133"/>
      <c r="BB21" s="133"/>
      <c r="BC21" s="226"/>
      <c r="BD21" s="133"/>
      <c r="BE21" s="133"/>
      <c r="BF21" s="133"/>
      <c r="BG21" s="133"/>
      <c r="BH21" s="133"/>
      <c r="BI21" s="133"/>
      <c r="BJ21" s="133"/>
      <c r="BK21" s="133"/>
      <c r="BL21" s="133"/>
      <c r="BM21" s="133"/>
      <c r="BN21" s="133"/>
      <c r="BO21" s="226"/>
      <c r="BP21" s="133"/>
      <c r="BQ21" s="133"/>
      <c r="BR21" s="133"/>
      <c r="BS21" s="133"/>
      <c r="BT21" s="133"/>
      <c r="BU21" s="133"/>
      <c r="BV21" s="133"/>
      <c r="BW21" s="133"/>
      <c r="BX21" s="133"/>
      <c r="BY21" s="133"/>
      <c r="BZ21" s="133"/>
      <c r="CA21" s="226"/>
      <c r="CB21" s="133"/>
      <c r="CC21" s="133"/>
      <c r="CD21" s="133"/>
      <c r="CE21" s="133"/>
      <c r="CF21" s="133"/>
      <c r="CG21" s="133"/>
      <c r="CH21" s="133"/>
      <c r="CI21" s="133"/>
      <c r="CJ21" s="133"/>
      <c r="CK21" s="133"/>
      <c r="CL21" s="133"/>
      <c r="CM21" s="226"/>
      <c r="CN21" s="133"/>
      <c r="CO21" s="133"/>
      <c r="CP21" s="133"/>
      <c r="CQ21" s="133"/>
      <c r="CR21" s="133"/>
      <c r="CS21" s="133"/>
      <c r="CT21" s="133"/>
      <c r="CU21" s="133"/>
      <c r="CV21" s="133"/>
      <c r="CW21" s="133"/>
      <c r="CX21" s="133"/>
      <c r="CY21" s="226"/>
      <c r="CZ21" s="133"/>
      <c r="DA21" s="133"/>
      <c r="DB21" s="133"/>
      <c r="DC21" s="133"/>
      <c r="DD21" s="133"/>
      <c r="DE21" s="133"/>
      <c r="DF21" s="133"/>
      <c r="DG21" s="133"/>
      <c r="DH21" s="133"/>
      <c r="DI21" s="133"/>
      <c r="DJ21" s="133"/>
      <c r="DK21" s="133"/>
      <c r="DL21" s="133"/>
      <c r="DM21" s="133"/>
      <c r="DN21" s="133"/>
      <c r="DO21" s="133"/>
      <c r="DP21" s="226"/>
    </row>
    <row r="22" spans="1:121" s="135" customFormat="1">
      <c r="A22" s="133"/>
      <c r="B22" s="390">
        <v>6</v>
      </c>
      <c r="C22" s="376"/>
      <c r="D22" s="376"/>
      <c r="E22" s="232"/>
      <c r="F22" s="232"/>
      <c r="G22" s="232"/>
      <c r="H22" s="376"/>
      <c r="I22" s="389"/>
      <c r="M22" s="195"/>
      <c r="N22" s="195"/>
      <c r="O22" s="195"/>
      <c r="P22" s="195"/>
      <c r="Q22" s="195"/>
      <c r="R22" s="133"/>
      <c r="S22" s="226"/>
      <c r="T22" s="133"/>
      <c r="U22" s="133"/>
      <c r="V22" s="133"/>
      <c r="W22" s="133"/>
      <c r="X22" s="133"/>
      <c r="Y22" s="133"/>
      <c r="Z22" s="133"/>
      <c r="AA22" s="133"/>
      <c r="AB22" s="133"/>
      <c r="AC22" s="133"/>
      <c r="AD22" s="133"/>
      <c r="AE22" s="226"/>
      <c r="AF22" s="133"/>
      <c r="AG22" s="133"/>
      <c r="AH22" s="133"/>
      <c r="AI22" s="133"/>
      <c r="AJ22" s="133"/>
      <c r="AK22" s="133"/>
      <c r="AL22" s="133"/>
      <c r="AM22" s="133"/>
      <c r="AN22" s="133"/>
      <c r="AO22" s="133"/>
      <c r="AP22" s="133"/>
      <c r="AQ22" s="226"/>
      <c r="AR22" s="133"/>
      <c r="AS22" s="133"/>
      <c r="AT22" s="133"/>
      <c r="AU22" s="133"/>
      <c r="AV22" s="133"/>
      <c r="AW22" s="133"/>
      <c r="AX22" s="133"/>
      <c r="AY22" s="133"/>
      <c r="AZ22" s="133"/>
      <c r="BA22" s="133"/>
      <c r="BB22" s="133"/>
      <c r="BC22" s="226"/>
      <c r="BD22" s="133"/>
      <c r="BE22" s="133"/>
      <c r="BF22" s="133"/>
      <c r="BG22" s="133"/>
      <c r="BH22" s="133"/>
      <c r="BI22" s="133"/>
      <c r="BJ22" s="133"/>
      <c r="BK22" s="133"/>
      <c r="BL22" s="133"/>
      <c r="BM22" s="133"/>
      <c r="BN22" s="133"/>
      <c r="BO22" s="226"/>
      <c r="BP22" s="133"/>
      <c r="BQ22" s="133"/>
      <c r="BR22" s="133"/>
      <c r="BS22" s="133"/>
      <c r="BT22" s="133"/>
      <c r="BU22" s="133"/>
      <c r="BV22" s="133"/>
      <c r="BW22" s="133"/>
      <c r="BX22" s="133"/>
      <c r="BY22" s="133"/>
      <c r="BZ22" s="133"/>
      <c r="CA22" s="226"/>
      <c r="CB22" s="133"/>
      <c r="CC22" s="133"/>
      <c r="CD22" s="133"/>
      <c r="CE22" s="133"/>
      <c r="CF22" s="133"/>
      <c r="CG22" s="133"/>
      <c r="CH22" s="133"/>
      <c r="CI22" s="133"/>
      <c r="CJ22" s="133"/>
      <c r="CK22" s="133"/>
      <c r="CL22" s="133"/>
      <c r="CM22" s="226"/>
      <c r="CN22" s="133"/>
      <c r="CO22" s="133"/>
      <c r="CP22" s="133"/>
      <c r="CQ22" s="133"/>
      <c r="CR22" s="133"/>
      <c r="CS22" s="133"/>
      <c r="CT22" s="133"/>
      <c r="CU22" s="133"/>
      <c r="CV22" s="133"/>
      <c r="CW22" s="133"/>
      <c r="CX22" s="133"/>
      <c r="CY22" s="226"/>
      <c r="CZ22" s="133"/>
      <c r="DA22" s="133"/>
      <c r="DB22" s="133"/>
      <c r="DC22" s="133"/>
      <c r="DD22" s="133"/>
      <c r="DE22" s="133"/>
      <c r="DF22" s="133"/>
      <c r="DG22" s="133"/>
      <c r="DH22" s="133"/>
      <c r="DI22" s="133"/>
      <c r="DJ22" s="133"/>
      <c r="DK22" s="133"/>
      <c r="DL22" s="133"/>
      <c r="DM22" s="133"/>
      <c r="DN22" s="133"/>
      <c r="DO22" s="133"/>
      <c r="DP22" s="226"/>
    </row>
    <row r="23" spans="1:121" s="135" customFormat="1">
      <c r="A23" s="133"/>
      <c r="B23" s="390">
        <v>7</v>
      </c>
      <c r="C23" s="376"/>
      <c r="D23" s="376"/>
      <c r="E23" s="232"/>
      <c r="F23" s="232"/>
      <c r="G23" s="232"/>
      <c r="H23" s="376"/>
      <c r="I23" s="389"/>
      <c r="M23" s="195"/>
      <c r="N23" s="195"/>
      <c r="O23" s="195"/>
      <c r="P23" s="195"/>
      <c r="Q23" s="195"/>
      <c r="R23" s="133"/>
      <c r="S23" s="226"/>
      <c r="T23" s="133"/>
      <c r="U23" s="133"/>
      <c r="V23" s="133"/>
      <c r="W23" s="133"/>
      <c r="X23" s="133"/>
      <c r="Y23" s="133"/>
      <c r="Z23" s="133"/>
      <c r="AA23" s="133"/>
      <c r="AB23" s="133"/>
      <c r="AC23" s="133"/>
      <c r="AD23" s="133"/>
      <c r="AE23" s="226"/>
      <c r="AF23" s="133"/>
      <c r="AG23" s="133"/>
      <c r="AH23" s="133"/>
      <c r="AI23" s="133"/>
      <c r="AJ23" s="133"/>
      <c r="AK23" s="133"/>
      <c r="AL23" s="133"/>
      <c r="AM23" s="133"/>
      <c r="AN23" s="133"/>
      <c r="AO23" s="133"/>
      <c r="AP23" s="133"/>
      <c r="AQ23" s="226"/>
      <c r="AR23" s="133"/>
      <c r="AS23" s="133"/>
      <c r="AT23" s="133"/>
      <c r="AU23" s="133"/>
      <c r="AV23" s="133"/>
      <c r="AW23" s="133"/>
      <c r="AX23" s="133"/>
      <c r="AY23" s="133"/>
      <c r="AZ23" s="133"/>
      <c r="BA23" s="133"/>
      <c r="BB23" s="133"/>
      <c r="BC23" s="226"/>
      <c r="BD23" s="133"/>
      <c r="BE23" s="133"/>
      <c r="BF23" s="133"/>
      <c r="BG23" s="133"/>
      <c r="BH23" s="133"/>
      <c r="BI23" s="133"/>
      <c r="BJ23" s="133"/>
      <c r="BK23" s="133"/>
      <c r="BL23" s="133"/>
      <c r="BM23" s="133"/>
      <c r="BN23" s="133"/>
      <c r="BO23" s="226"/>
      <c r="BP23" s="133"/>
      <c r="BQ23" s="133"/>
      <c r="BR23" s="133"/>
      <c r="BS23" s="133"/>
      <c r="BT23" s="133"/>
      <c r="BU23" s="133"/>
      <c r="BV23" s="133"/>
      <c r="BW23" s="133"/>
      <c r="BX23" s="133"/>
      <c r="BY23" s="133"/>
      <c r="BZ23" s="133"/>
      <c r="CA23" s="226"/>
      <c r="CB23" s="133"/>
      <c r="CC23" s="133"/>
      <c r="CD23" s="133"/>
      <c r="CE23" s="133"/>
      <c r="CF23" s="133"/>
      <c r="CG23" s="133"/>
      <c r="CH23" s="133"/>
      <c r="CI23" s="133"/>
      <c r="CJ23" s="133"/>
      <c r="CK23" s="133"/>
      <c r="CL23" s="133"/>
      <c r="CM23" s="226"/>
      <c r="CN23" s="133"/>
      <c r="CO23" s="133"/>
      <c r="CP23" s="133"/>
      <c r="CQ23" s="133"/>
      <c r="CR23" s="133"/>
      <c r="CS23" s="133"/>
      <c r="CT23" s="133"/>
      <c r="CU23" s="133"/>
      <c r="CV23" s="133"/>
      <c r="CW23" s="133"/>
      <c r="CX23" s="133"/>
      <c r="CY23" s="226"/>
      <c r="CZ23" s="133"/>
      <c r="DA23" s="133"/>
      <c r="DB23" s="133"/>
      <c r="DC23" s="133"/>
      <c r="DD23" s="133"/>
      <c r="DE23" s="133"/>
      <c r="DF23" s="133"/>
      <c r="DG23" s="133"/>
      <c r="DH23" s="133"/>
      <c r="DI23" s="133"/>
      <c r="DJ23" s="133"/>
      <c r="DK23" s="133"/>
      <c r="DL23" s="133"/>
      <c r="DM23" s="133"/>
      <c r="DN23" s="133"/>
      <c r="DO23" s="133"/>
      <c r="DP23" s="226"/>
    </row>
    <row r="24" spans="1:121" s="135" customFormat="1">
      <c r="A24" s="133"/>
      <c r="B24" s="390">
        <v>8</v>
      </c>
      <c r="C24" s="376"/>
      <c r="D24" s="376"/>
      <c r="E24" s="232"/>
      <c r="F24" s="232"/>
      <c r="G24" s="232"/>
      <c r="H24" s="376"/>
      <c r="I24" s="389"/>
      <c r="M24" s="195"/>
      <c r="N24" s="195"/>
      <c r="O24" s="195"/>
      <c r="P24" s="195"/>
      <c r="Q24" s="195"/>
      <c r="R24" s="133"/>
      <c r="S24" s="226"/>
      <c r="T24" s="133"/>
      <c r="U24" s="133"/>
      <c r="V24" s="133"/>
      <c r="W24" s="133"/>
      <c r="X24" s="133"/>
      <c r="Y24" s="133"/>
      <c r="Z24" s="133"/>
      <c r="AA24" s="133"/>
      <c r="AB24" s="133"/>
      <c r="AC24" s="133"/>
      <c r="AD24" s="133"/>
      <c r="AE24" s="226"/>
      <c r="AF24" s="133"/>
      <c r="AG24" s="133"/>
      <c r="AH24" s="133"/>
      <c r="AI24" s="133"/>
      <c r="AJ24" s="133"/>
      <c r="AK24" s="133"/>
      <c r="AL24" s="133"/>
      <c r="AM24" s="133"/>
      <c r="AN24" s="133"/>
      <c r="AO24" s="133"/>
      <c r="AP24" s="133"/>
      <c r="AQ24" s="226"/>
      <c r="AR24" s="133"/>
      <c r="AS24" s="133"/>
      <c r="AT24" s="133"/>
      <c r="AU24" s="133"/>
      <c r="AV24" s="133"/>
      <c r="AW24" s="133"/>
      <c r="AX24" s="133"/>
      <c r="AY24" s="133"/>
      <c r="AZ24" s="133"/>
      <c r="BA24" s="133"/>
      <c r="BB24" s="133"/>
      <c r="BC24" s="226"/>
      <c r="BD24" s="133"/>
      <c r="BE24" s="133"/>
      <c r="BF24" s="133"/>
      <c r="BG24" s="133"/>
      <c r="BH24" s="133"/>
      <c r="BI24" s="133"/>
      <c r="BJ24" s="133"/>
      <c r="BK24" s="133"/>
      <c r="BL24" s="133"/>
      <c r="BM24" s="133"/>
      <c r="BN24" s="133"/>
      <c r="BO24" s="226"/>
      <c r="BP24" s="133"/>
      <c r="BQ24" s="133"/>
      <c r="BR24" s="133"/>
      <c r="BS24" s="133"/>
      <c r="BT24" s="133"/>
      <c r="BU24" s="133"/>
      <c r="BV24" s="133"/>
      <c r="BW24" s="133"/>
      <c r="BX24" s="133"/>
      <c r="BY24" s="133"/>
      <c r="BZ24" s="133"/>
      <c r="CA24" s="226"/>
      <c r="CB24" s="133"/>
      <c r="CC24" s="133"/>
      <c r="CD24" s="133"/>
      <c r="CE24" s="133"/>
      <c r="CF24" s="133"/>
      <c r="CG24" s="133"/>
      <c r="CH24" s="133"/>
      <c r="CI24" s="133"/>
      <c r="CJ24" s="133"/>
      <c r="CK24" s="133"/>
      <c r="CL24" s="133"/>
      <c r="CM24" s="226"/>
      <c r="CN24" s="133"/>
      <c r="CO24" s="133"/>
      <c r="CP24" s="133"/>
      <c r="CQ24" s="133"/>
      <c r="CR24" s="133"/>
      <c r="CS24" s="133"/>
      <c r="CT24" s="133"/>
      <c r="CU24" s="133"/>
      <c r="CV24" s="133"/>
      <c r="CW24" s="133"/>
      <c r="CX24" s="133"/>
      <c r="CY24" s="226"/>
      <c r="CZ24" s="133"/>
      <c r="DA24" s="133"/>
      <c r="DB24" s="133"/>
      <c r="DC24" s="133"/>
      <c r="DD24" s="133"/>
      <c r="DE24" s="133"/>
      <c r="DF24" s="133"/>
      <c r="DG24" s="133"/>
      <c r="DH24" s="133"/>
      <c r="DI24" s="133"/>
      <c r="DJ24" s="133"/>
      <c r="DK24" s="133"/>
      <c r="DL24" s="133"/>
      <c r="DM24" s="133"/>
      <c r="DN24" s="133"/>
      <c r="DO24" s="133"/>
      <c r="DP24" s="226"/>
    </row>
    <row r="25" spans="1:121" s="135" customFormat="1">
      <c r="A25" s="133"/>
      <c r="B25" s="390">
        <v>9</v>
      </c>
      <c r="C25" s="376"/>
      <c r="D25" s="376"/>
      <c r="E25" s="232"/>
      <c r="F25" s="232"/>
      <c r="G25" s="232"/>
      <c r="H25" s="376"/>
      <c r="I25" s="389"/>
      <c r="M25" s="195"/>
      <c r="N25" s="195"/>
      <c r="O25" s="195"/>
      <c r="P25" s="195"/>
      <c r="Q25" s="195"/>
      <c r="R25" s="133"/>
      <c r="S25" s="226"/>
      <c r="T25" s="133"/>
      <c r="U25" s="133"/>
      <c r="V25" s="133"/>
      <c r="W25" s="133"/>
      <c r="X25" s="133"/>
      <c r="Y25" s="133"/>
      <c r="Z25" s="133"/>
      <c r="AA25" s="133"/>
      <c r="AB25" s="133"/>
      <c r="AC25" s="133"/>
      <c r="AD25" s="133"/>
      <c r="AE25" s="226"/>
      <c r="AF25" s="133"/>
      <c r="AG25" s="133"/>
      <c r="AH25" s="133"/>
      <c r="AI25" s="133"/>
      <c r="AJ25" s="133"/>
      <c r="AK25" s="133"/>
      <c r="AL25" s="133"/>
      <c r="AM25" s="133"/>
      <c r="AN25" s="133"/>
      <c r="AO25" s="133"/>
      <c r="AP25" s="133"/>
      <c r="AQ25" s="226"/>
      <c r="AR25" s="133"/>
      <c r="AS25" s="133"/>
      <c r="AT25" s="133"/>
      <c r="AU25" s="133"/>
      <c r="AV25" s="133"/>
      <c r="AW25" s="133"/>
      <c r="AX25" s="133"/>
      <c r="AY25" s="133"/>
      <c r="AZ25" s="133"/>
      <c r="BA25" s="133"/>
      <c r="BB25" s="133"/>
      <c r="BC25" s="226"/>
      <c r="BD25" s="133"/>
      <c r="BE25" s="133"/>
      <c r="BF25" s="133"/>
      <c r="BG25" s="133"/>
      <c r="BH25" s="133"/>
      <c r="BI25" s="133"/>
      <c r="BJ25" s="133"/>
      <c r="BK25" s="133"/>
      <c r="BL25" s="133"/>
      <c r="BM25" s="133"/>
      <c r="BN25" s="133"/>
      <c r="BO25" s="226"/>
      <c r="BP25" s="133"/>
      <c r="BQ25" s="133"/>
      <c r="BR25" s="133"/>
      <c r="BS25" s="133"/>
      <c r="BT25" s="133"/>
      <c r="BU25" s="133"/>
      <c r="BV25" s="133"/>
      <c r="BW25" s="133"/>
      <c r="BX25" s="133"/>
      <c r="BY25" s="133"/>
      <c r="BZ25" s="133"/>
      <c r="CA25" s="226"/>
      <c r="CB25" s="133"/>
      <c r="CC25" s="133"/>
      <c r="CD25" s="133"/>
      <c r="CE25" s="133"/>
      <c r="CF25" s="133"/>
      <c r="CG25" s="133"/>
      <c r="CH25" s="133"/>
      <c r="CI25" s="133"/>
      <c r="CJ25" s="133"/>
      <c r="CK25" s="133"/>
      <c r="CL25" s="133"/>
      <c r="CM25" s="226"/>
      <c r="CN25" s="133"/>
      <c r="CO25" s="133"/>
      <c r="CP25" s="133"/>
      <c r="CQ25" s="133"/>
      <c r="CR25" s="133"/>
      <c r="CS25" s="133"/>
      <c r="CT25" s="133"/>
      <c r="CU25" s="133"/>
      <c r="CV25" s="133"/>
      <c r="CW25" s="133"/>
      <c r="CX25" s="133"/>
      <c r="CY25" s="226"/>
      <c r="CZ25" s="133"/>
      <c r="DA25" s="133"/>
      <c r="DB25" s="133"/>
      <c r="DC25" s="133"/>
      <c r="DD25" s="133"/>
      <c r="DE25" s="133"/>
      <c r="DF25" s="133"/>
      <c r="DG25" s="133"/>
      <c r="DH25" s="133"/>
      <c r="DI25" s="133"/>
      <c r="DJ25" s="133"/>
      <c r="DK25" s="133"/>
      <c r="DL25" s="133"/>
      <c r="DM25" s="133"/>
      <c r="DN25" s="133"/>
      <c r="DO25" s="133"/>
      <c r="DP25" s="226"/>
    </row>
    <row r="26" spans="1:121" s="135" customFormat="1" ht="15" thickBot="1">
      <c r="A26" s="133"/>
      <c r="B26" s="392">
        <v>10</v>
      </c>
      <c r="C26" s="394"/>
      <c r="D26" s="394"/>
      <c r="E26" s="395"/>
      <c r="F26" s="395"/>
      <c r="G26" s="395"/>
      <c r="H26" s="394"/>
      <c r="I26" s="400"/>
      <c r="M26" s="195"/>
      <c r="N26" s="195"/>
      <c r="O26" s="195"/>
      <c r="P26" s="195"/>
      <c r="Q26" s="195"/>
      <c r="R26" s="133"/>
      <c r="S26" s="226"/>
      <c r="T26" s="133"/>
      <c r="U26" s="133"/>
      <c r="V26" s="133"/>
      <c r="W26" s="133"/>
      <c r="X26" s="133"/>
      <c r="Y26" s="133"/>
      <c r="Z26" s="133"/>
      <c r="AA26" s="133"/>
      <c r="AB26" s="133"/>
      <c r="AC26" s="133"/>
      <c r="AD26" s="133"/>
      <c r="AE26" s="226"/>
      <c r="AF26" s="133"/>
      <c r="AG26" s="133"/>
      <c r="AH26" s="133"/>
      <c r="AI26" s="133"/>
      <c r="AJ26" s="133"/>
      <c r="AK26" s="133"/>
      <c r="AL26" s="133"/>
      <c r="AM26" s="133"/>
      <c r="AN26" s="133"/>
      <c r="AO26" s="133"/>
      <c r="AP26" s="133"/>
      <c r="AQ26" s="226"/>
      <c r="AR26" s="133"/>
      <c r="AS26" s="133"/>
      <c r="AT26" s="133"/>
      <c r="AU26" s="133"/>
      <c r="AV26" s="133"/>
      <c r="AW26" s="133"/>
      <c r="AX26" s="133"/>
      <c r="AY26" s="133"/>
      <c r="AZ26" s="133"/>
      <c r="BA26" s="133"/>
      <c r="BB26" s="133"/>
      <c r="BC26" s="226"/>
      <c r="BD26" s="133"/>
      <c r="BE26" s="133"/>
      <c r="BF26" s="133"/>
      <c r="BG26" s="133"/>
      <c r="BH26" s="133"/>
      <c r="BI26" s="133"/>
      <c r="BJ26" s="133"/>
      <c r="BK26" s="133"/>
      <c r="BL26" s="133"/>
      <c r="BM26" s="133"/>
      <c r="BN26" s="133"/>
      <c r="BO26" s="226"/>
      <c r="BP26" s="133"/>
      <c r="BQ26" s="133"/>
      <c r="BR26" s="133"/>
      <c r="BS26" s="133"/>
      <c r="BT26" s="133"/>
      <c r="BU26" s="133"/>
      <c r="BV26" s="133"/>
      <c r="BW26" s="133"/>
      <c r="BX26" s="133"/>
      <c r="BY26" s="133"/>
      <c r="BZ26" s="133"/>
      <c r="CA26" s="226"/>
      <c r="CB26" s="133"/>
      <c r="CC26" s="133"/>
      <c r="CD26" s="133"/>
      <c r="CE26" s="133"/>
      <c r="CF26" s="133"/>
      <c r="CG26" s="133"/>
      <c r="CH26" s="133"/>
      <c r="CI26" s="133"/>
      <c r="CJ26" s="133"/>
      <c r="CK26" s="133"/>
      <c r="CL26" s="133"/>
      <c r="CM26" s="226"/>
      <c r="CN26" s="133"/>
      <c r="CO26" s="133"/>
      <c r="CP26" s="133"/>
      <c r="CQ26" s="133"/>
      <c r="CR26" s="133"/>
      <c r="CS26" s="133"/>
      <c r="CT26" s="133"/>
      <c r="CU26" s="133"/>
      <c r="CV26" s="133"/>
      <c r="CW26" s="133"/>
      <c r="CX26" s="133"/>
      <c r="CY26" s="226"/>
      <c r="CZ26" s="133"/>
      <c r="DA26" s="133"/>
      <c r="DB26" s="133"/>
      <c r="DC26" s="133"/>
      <c r="DD26" s="133"/>
      <c r="DE26" s="133"/>
      <c r="DF26" s="133"/>
      <c r="DG26" s="133"/>
      <c r="DH26" s="133"/>
      <c r="DI26" s="133"/>
      <c r="DJ26" s="133"/>
      <c r="DK26" s="133"/>
      <c r="DL26" s="133"/>
      <c r="DM26" s="133"/>
      <c r="DN26" s="133"/>
      <c r="DO26" s="133"/>
      <c r="DP26" s="226"/>
    </row>
    <row r="27" spans="1:121" s="135" customFormat="1" ht="15.75" thickBot="1">
      <c r="A27" s="133"/>
      <c r="B27" s="137"/>
      <c r="C27" s="243"/>
      <c r="D27" s="243"/>
      <c r="E27" s="243"/>
      <c r="F27" s="133"/>
      <c r="G27" s="226"/>
      <c r="H27" s="226"/>
      <c r="I27" s="133"/>
      <c r="J27" s="133"/>
      <c r="K27" s="133"/>
      <c r="L27" s="133"/>
      <c r="M27" s="226"/>
      <c r="N27" s="226"/>
      <c r="O27" s="226"/>
      <c r="P27" s="226"/>
      <c r="Q27" s="226"/>
      <c r="R27" s="133"/>
      <c r="S27" s="133"/>
      <c r="T27" s="226"/>
      <c r="U27" s="133"/>
      <c r="V27" s="133"/>
      <c r="W27" s="133"/>
      <c r="X27" s="133"/>
      <c r="Y27" s="133"/>
      <c r="Z27" s="133"/>
      <c r="AA27" s="133"/>
      <c r="AB27" s="133"/>
      <c r="AC27" s="133"/>
      <c r="AD27" s="133"/>
      <c r="AE27" s="133"/>
      <c r="AF27" s="226"/>
      <c r="AG27" s="133"/>
      <c r="AH27" s="133"/>
      <c r="AI27" s="133"/>
      <c r="AJ27" s="133"/>
      <c r="AK27" s="133"/>
      <c r="AL27" s="133"/>
      <c r="AM27" s="133"/>
      <c r="AN27" s="133"/>
      <c r="AO27" s="133"/>
      <c r="AP27" s="133"/>
      <c r="AQ27" s="133"/>
      <c r="AR27" s="226"/>
      <c r="AS27" s="133"/>
      <c r="AT27" s="133"/>
      <c r="AU27" s="133"/>
      <c r="AV27" s="133"/>
      <c r="AW27" s="133"/>
      <c r="AX27" s="133"/>
      <c r="AY27" s="133"/>
      <c r="AZ27" s="133"/>
      <c r="BA27" s="133"/>
      <c r="BB27" s="133"/>
      <c r="BC27" s="133"/>
      <c r="BD27" s="226"/>
      <c r="BE27" s="133"/>
      <c r="BF27" s="133"/>
      <c r="BG27" s="133"/>
      <c r="BH27" s="133"/>
      <c r="BI27" s="133"/>
      <c r="BJ27" s="133"/>
      <c r="BK27" s="133"/>
      <c r="BL27" s="133"/>
      <c r="BM27" s="133"/>
      <c r="BN27" s="133"/>
      <c r="BO27" s="133"/>
      <c r="BP27" s="226"/>
      <c r="BQ27" s="133"/>
      <c r="BR27" s="133"/>
      <c r="BS27" s="133"/>
      <c r="BT27" s="133"/>
      <c r="BU27" s="133"/>
      <c r="BV27" s="133"/>
      <c r="BW27" s="133"/>
      <c r="BX27" s="133"/>
      <c r="BY27" s="133"/>
      <c r="BZ27" s="133"/>
      <c r="CA27" s="133"/>
      <c r="CB27" s="226"/>
      <c r="CC27" s="133"/>
      <c r="CD27" s="133"/>
      <c r="CE27" s="133"/>
      <c r="CF27" s="133"/>
      <c r="CG27" s="133"/>
      <c r="CH27" s="133"/>
      <c r="CI27" s="133"/>
      <c r="CJ27" s="133"/>
      <c r="CK27" s="133"/>
      <c r="CL27" s="133"/>
      <c r="CM27" s="133"/>
      <c r="CN27" s="226"/>
      <c r="CO27" s="133"/>
      <c r="CP27" s="133"/>
      <c r="CQ27" s="133"/>
      <c r="CR27" s="133"/>
      <c r="CS27" s="133"/>
      <c r="CT27" s="133"/>
      <c r="CU27" s="133"/>
      <c r="CV27" s="133"/>
      <c r="CW27" s="133"/>
      <c r="CX27" s="133"/>
      <c r="CY27" s="133"/>
      <c r="CZ27" s="226"/>
      <c r="DA27" s="133"/>
      <c r="DB27" s="133"/>
      <c r="DC27" s="133"/>
      <c r="DD27" s="133"/>
      <c r="DE27" s="133"/>
      <c r="DF27" s="133"/>
      <c r="DG27" s="133"/>
      <c r="DH27" s="133"/>
      <c r="DI27" s="133"/>
      <c r="DJ27" s="133"/>
      <c r="DK27" s="133"/>
      <c r="DL27" s="133"/>
      <c r="DM27" s="133"/>
      <c r="DN27" s="133"/>
      <c r="DO27" s="133"/>
      <c r="DP27" s="133"/>
      <c r="DQ27" s="226"/>
    </row>
    <row r="28" spans="1:121" s="135" customFormat="1" ht="30" hidden="1" outlineLevel="1">
      <c r="A28" s="133"/>
      <c r="B28" s="245" t="s">
        <v>657</v>
      </c>
      <c r="C28" s="241"/>
      <c r="D28" s="243"/>
      <c r="E28" s="243"/>
      <c r="F28" s="133"/>
      <c r="G28" s="226"/>
      <c r="H28" s="226"/>
      <c r="I28" s="133"/>
      <c r="J28" s="133"/>
      <c r="K28" s="133"/>
      <c r="M28" s="226"/>
      <c r="N28" s="226"/>
      <c r="O28" s="226"/>
      <c r="P28" s="226"/>
      <c r="Q28" s="226"/>
      <c r="R28" s="133"/>
      <c r="S28" s="133"/>
      <c r="T28" s="226"/>
      <c r="U28" s="133"/>
      <c r="V28" s="133"/>
      <c r="W28" s="133"/>
      <c r="X28" s="133"/>
      <c r="Y28" s="133"/>
      <c r="Z28" s="133"/>
      <c r="AA28" s="133"/>
      <c r="AB28" s="133"/>
      <c r="AC28" s="133"/>
      <c r="AD28" s="133"/>
      <c r="AE28" s="133"/>
      <c r="AF28" s="226"/>
      <c r="AG28" s="133"/>
      <c r="AH28" s="133"/>
      <c r="AI28" s="133"/>
      <c r="AJ28" s="133"/>
      <c r="AK28" s="133"/>
      <c r="AL28" s="133"/>
      <c r="AM28" s="133"/>
      <c r="AN28" s="133"/>
      <c r="AO28" s="133"/>
      <c r="AP28" s="133"/>
      <c r="AQ28" s="133"/>
      <c r="AR28" s="226"/>
      <c r="AS28" s="133"/>
      <c r="AT28" s="133"/>
      <c r="AU28" s="133"/>
      <c r="AV28" s="133"/>
      <c r="AW28" s="133"/>
      <c r="AX28" s="133"/>
      <c r="AY28" s="133"/>
      <c r="AZ28" s="133"/>
      <c r="BA28" s="133"/>
      <c r="BB28" s="133"/>
      <c r="BC28" s="133"/>
      <c r="BD28" s="226"/>
      <c r="BE28" s="133"/>
      <c r="BF28" s="133"/>
      <c r="BG28" s="133"/>
      <c r="BH28" s="133"/>
      <c r="BI28" s="133"/>
      <c r="BJ28" s="133"/>
      <c r="BK28" s="133"/>
      <c r="BL28" s="133"/>
      <c r="BM28" s="133"/>
      <c r="BN28" s="133"/>
      <c r="BO28" s="133"/>
      <c r="BP28" s="226"/>
      <c r="BQ28" s="133"/>
      <c r="BR28" s="133"/>
      <c r="BS28" s="133"/>
      <c r="BT28" s="133"/>
      <c r="BU28" s="133"/>
      <c r="BV28" s="133"/>
      <c r="BW28" s="133"/>
      <c r="BX28" s="133"/>
      <c r="BY28" s="133"/>
      <c r="BZ28" s="133"/>
      <c r="CA28" s="133"/>
      <c r="CB28" s="226"/>
      <c r="CC28" s="133"/>
      <c r="CD28" s="133"/>
      <c r="CE28" s="133"/>
      <c r="CF28" s="133"/>
      <c r="CG28" s="133"/>
      <c r="CH28" s="133"/>
      <c r="CI28" s="133"/>
      <c r="CJ28" s="133"/>
      <c r="CK28" s="133"/>
      <c r="CL28" s="133"/>
      <c r="CM28" s="133"/>
      <c r="CN28" s="226"/>
      <c r="CO28" s="133"/>
      <c r="CP28" s="133"/>
      <c r="CQ28" s="133"/>
      <c r="CR28" s="133"/>
      <c r="CS28" s="133"/>
      <c r="CT28" s="133"/>
      <c r="CU28" s="133"/>
      <c r="CV28" s="133"/>
      <c r="CW28" s="133"/>
      <c r="CX28" s="133"/>
      <c r="CY28" s="133"/>
      <c r="CZ28" s="226"/>
      <c r="DA28" s="133"/>
      <c r="DB28" s="133"/>
      <c r="DC28" s="133"/>
      <c r="DD28" s="133"/>
      <c r="DE28" s="133"/>
      <c r="DF28" s="133"/>
      <c r="DG28" s="133"/>
      <c r="DH28" s="133"/>
      <c r="DI28" s="133"/>
      <c r="DJ28" s="133"/>
      <c r="DK28" s="133"/>
      <c r="DL28" s="133"/>
      <c r="DM28" s="133"/>
      <c r="DN28" s="133"/>
      <c r="DO28" s="133"/>
      <c r="DP28" s="133"/>
      <c r="DQ28" s="226"/>
    </row>
    <row r="29" spans="1:121" s="135" customFormat="1" ht="15.75" hidden="1" outlineLevel="1" thickBot="1">
      <c r="A29" s="133"/>
      <c r="B29" s="137"/>
      <c r="C29" s="137"/>
      <c r="D29" s="243"/>
      <c r="E29" s="243"/>
      <c r="F29" s="133"/>
      <c r="G29" s="226"/>
      <c r="H29" s="226"/>
      <c r="I29" s="133"/>
      <c r="J29" s="133"/>
      <c r="K29" s="133"/>
      <c r="M29" s="226"/>
      <c r="N29" s="226"/>
      <c r="O29" s="226"/>
      <c r="P29" s="226"/>
      <c r="Q29" s="226"/>
      <c r="R29" s="133"/>
      <c r="S29" s="133"/>
      <c r="T29" s="226"/>
      <c r="U29" s="133"/>
      <c r="V29" s="133"/>
      <c r="W29" s="133"/>
      <c r="X29" s="133"/>
      <c r="Y29" s="133"/>
      <c r="Z29" s="133"/>
      <c r="AA29" s="133"/>
      <c r="AB29" s="133"/>
      <c r="AC29" s="133"/>
      <c r="AD29" s="133"/>
      <c r="AE29" s="133"/>
      <c r="AF29" s="226"/>
      <c r="AG29" s="133"/>
      <c r="AH29" s="133"/>
      <c r="AI29" s="133"/>
      <c r="AJ29" s="133"/>
      <c r="AK29" s="133"/>
      <c r="AL29" s="133"/>
      <c r="AM29" s="133"/>
      <c r="AN29" s="133"/>
      <c r="AO29" s="133"/>
      <c r="AP29" s="133"/>
      <c r="AQ29" s="133"/>
      <c r="AR29" s="226"/>
      <c r="AS29" s="133"/>
      <c r="AT29" s="133"/>
      <c r="AU29" s="133"/>
      <c r="AV29" s="133"/>
      <c r="AW29" s="133"/>
      <c r="AX29" s="133"/>
      <c r="AY29" s="133"/>
      <c r="AZ29" s="133"/>
      <c r="BA29" s="133"/>
      <c r="BB29" s="133"/>
      <c r="BC29" s="133"/>
      <c r="BD29" s="226"/>
      <c r="BE29" s="133"/>
      <c r="BF29" s="133"/>
      <c r="BG29" s="133"/>
      <c r="BH29" s="133"/>
      <c r="BI29" s="133"/>
      <c r="BJ29" s="133"/>
      <c r="BK29" s="133"/>
      <c r="BL29" s="133"/>
      <c r="BM29" s="133"/>
      <c r="BN29" s="133"/>
      <c r="BO29" s="133"/>
      <c r="BP29" s="226"/>
      <c r="BQ29" s="133"/>
      <c r="BR29" s="133"/>
      <c r="BS29" s="133"/>
      <c r="BT29" s="133"/>
      <c r="BU29" s="133"/>
      <c r="BV29" s="133"/>
      <c r="BW29" s="133"/>
      <c r="BX29" s="133"/>
      <c r="BY29" s="133"/>
      <c r="BZ29" s="133"/>
      <c r="CA29" s="133"/>
      <c r="CB29" s="226"/>
      <c r="CC29" s="133"/>
      <c r="CD29" s="133"/>
      <c r="CE29" s="133"/>
      <c r="CF29" s="133"/>
      <c r="CG29" s="133"/>
      <c r="CH29" s="133"/>
      <c r="CI29" s="133"/>
      <c r="CJ29" s="133"/>
      <c r="CK29" s="133"/>
      <c r="CL29" s="133"/>
      <c r="CM29" s="133"/>
      <c r="CN29" s="226"/>
      <c r="CO29" s="133"/>
      <c r="CP29" s="133"/>
      <c r="CQ29" s="133"/>
      <c r="CR29" s="133"/>
      <c r="CS29" s="133"/>
      <c r="CT29" s="133"/>
      <c r="CU29" s="133"/>
      <c r="CV29" s="133"/>
      <c r="CW29" s="133"/>
      <c r="CX29" s="133"/>
      <c r="CY29" s="133"/>
      <c r="CZ29" s="226"/>
      <c r="DA29" s="133"/>
      <c r="DB29" s="133"/>
      <c r="DC29" s="133"/>
      <c r="DD29" s="133"/>
      <c r="DE29" s="133"/>
      <c r="DF29" s="133"/>
      <c r="DG29" s="133"/>
      <c r="DH29" s="133"/>
      <c r="DI29" s="133"/>
      <c r="DJ29" s="133"/>
      <c r="DK29" s="133"/>
      <c r="DL29" s="133"/>
      <c r="DM29" s="133"/>
      <c r="DN29" s="133"/>
      <c r="DO29" s="133"/>
      <c r="DP29" s="133"/>
      <c r="DQ29" s="226"/>
    </row>
    <row r="30" spans="1:121" s="135" customFormat="1" ht="60.75" collapsed="1" thickBot="1">
      <c r="A30" s="133"/>
      <c r="B30" s="238" t="s">
        <v>2622</v>
      </c>
      <c r="C30" s="239" t="str">
        <f>IF(AND('10. קבועים'!$B$181&gt;0, '10. קבועים'!$B$182&gt;0),'10. קבועים'!B181,"תא זה יעודכן אוטומטית עם מילוי סעיף 3.2")</f>
        <v>תא זה יעודכן אוטומטית עם מילוי סעיף 3.2</v>
      </c>
      <c r="D30" s="240" t="s">
        <v>2623</v>
      </c>
      <c r="E30" s="239" t="str">
        <f>IF(AND('10. קבועים'!$E$181&gt;0, '10. קבועים'!$E$182&gt;0),'10. קבועים'!E181,"תא זה יעודכן אוטומטית עם מילוי סעיף 3.2")</f>
        <v>תא זה יעודכן אוטומטית עם מילוי סעיף 3.2</v>
      </c>
      <c r="F30" s="133"/>
      <c r="G30" s="226"/>
      <c r="H30" s="226"/>
      <c r="I30" s="133"/>
      <c r="J30" s="133"/>
      <c r="K30" s="133"/>
      <c r="M30" s="226"/>
      <c r="N30" s="226"/>
      <c r="O30" s="226"/>
      <c r="P30" s="226"/>
      <c r="Q30" s="226"/>
      <c r="R30" s="133"/>
      <c r="S30" s="133"/>
      <c r="T30" s="226"/>
      <c r="U30" s="133"/>
      <c r="V30" s="133"/>
      <c r="W30" s="133"/>
      <c r="X30" s="133"/>
      <c r="Y30" s="133"/>
      <c r="Z30" s="133"/>
      <c r="AA30" s="133"/>
      <c r="AB30" s="133"/>
      <c r="AC30" s="133"/>
      <c r="AD30" s="133"/>
      <c r="AE30" s="133"/>
      <c r="AF30" s="226"/>
      <c r="AG30" s="133"/>
      <c r="AH30" s="133"/>
      <c r="AI30" s="133"/>
      <c r="AJ30" s="133"/>
      <c r="AK30" s="133"/>
      <c r="AL30" s="133"/>
      <c r="AM30" s="133"/>
      <c r="AN30" s="133"/>
      <c r="AO30" s="133"/>
      <c r="AP30" s="133"/>
      <c r="AQ30" s="133"/>
      <c r="AR30" s="226"/>
      <c r="AS30" s="133"/>
      <c r="AT30" s="133"/>
      <c r="AU30" s="133"/>
      <c r="AV30" s="133"/>
      <c r="AW30" s="133"/>
      <c r="AX30" s="133"/>
      <c r="AY30" s="133"/>
      <c r="AZ30" s="133"/>
      <c r="BA30" s="133"/>
      <c r="BB30" s="133"/>
      <c r="BC30" s="133"/>
      <c r="BD30" s="226"/>
      <c r="BE30" s="133"/>
      <c r="BF30" s="133"/>
      <c r="BG30" s="133"/>
      <c r="BH30" s="133"/>
      <c r="BI30" s="133"/>
      <c r="BJ30" s="133"/>
      <c r="BK30" s="133"/>
      <c r="BL30" s="133"/>
      <c r="BM30" s="133"/>
      <c r="BN30" s="133"/>
      <c r="BO30" s="133"/>
      <c r="BP30" s="226"/>
      <c r="BQ30" s="133"/>
      <c r="BR30" s="133"/>
      <c r="BS30" s="133"/>
      <c r="BT30" s="133"/>
      <c r="BU30" s="133"/>
      <c r="BV30" s="133"/>
      <c r="BW30" s="133"/>
      <c r="BX30" s="133"/>
      <c r="BY30" s="133"/>
      <c r="BZ30" s="133"/>
      <c r="CA30" s="133"/>
      <c r="CB30" s="226"/>
      <c r="CC30" s="133"/>
      <c r="CD30" s="133"/>
      <c r="CE30" s="133"/>
      <c r="CF30" s="133"/>
      <c r="CG30" s="133"/>
      <c r="CH30" s="133"/>
      <c r="CI30" s="133"/>
      <c r="CJ30" s="133"/>
      <c r="CK30" s="133"/>
      <c r="CL30" s="133"/>
      <c r="CM30" s="133"/>
      <c r="CN30" s="226"/>
      <c r="CO30" s="133"/>
      <c r="CP30" s="133"/>
      <c r="CQ30" s="133"/>
      <c r="CR30" s="133"/>
      <c r="CS30" s="133"/>
      <c r="CT30" s="133"/>
      <c r="CU30" s="133"/>
      <c r="CV30" s="133"/>
      <c r="CW30" s="133"/>
      <c r="CX30" s="133"/>
      <c r="CY30" s="133"/>
      <c r="CZ30" s="226"/>
      <c r="DA30" s="133"/>
      <c r="DB30" s="133"/>
      <c r="DC30" s="133"/>
      <c r="DD30" s="133"/>
      <c r="DE30" s="133"/>
      <c r="DF30" s="133"/>
      <c r="DG30" s="133"/>
      <c r="DH30" s="133"/>
      <c r="DI30" s="133"/>
      <c r="DJ30" s="133"/>
      <c r="DK30" s="133"/>
      <c r="DL30" s="133"/>
      <c r="DM30" s="133"/>
      <c r="DN30" s="133"/>
      <c r="DO30" s="133"/>
      <c r="DP30" s="133"/>
      <c r="DQ30" s="226"/>
    </row>
    <row r="31" spans="1:121" s="135" customFormat="1">
      <c r="A31" s="133"/>
      <c r="B31" s="133"/>
      <c r="C31" s="133"/>
      <c r="D31" s="133"/>
      <c r="E31" s="133"/>
      <c r="F31" s="133"/>
      <c r="G31" s="226"/>
      <c r="H31" s="226"/>
      <c r="I31" s="133"/>
      <c r="J31" s="133"/>
      <c r="K31" s="133"/>
      <c r="M31" s="226"/>
      <c r="N31" s="226"/>
      <c r="O31" s="226"/>
      <c r="P31" s="226"/>
      <c r="Q31" s="226"/>
      <c r="R31" s="133"/>
      <c r="S31" s="133"/>
      <c r="T31" s="226"/>
      <c r="U31" s="133"/>
      <c r="V31" s="133"/>
      <c r="W31" s="133"/>
      <c r="X31" s="133"/>
      <c r="Y31" s="133"/>
      <c r="Z31" s="133"/>
      <c r="AA31" s="133"/>
      <c r="AB31" s="133"/>
      <c r="AC31" s="133"/>
      <c r="AD31" s="133"/>
      <c r="AE31" s="133"/>
      <c r="AF31" s="226"/>
      <c r="AG31" s="133"/>
      <c r="AH31" s="133"/>
      <c r="AI31" s="133"/>
      <c r="AJ31" s="133"/>
      <c r="AK31" s="133"/>
      <c r="AL31" s="133"/>
      <c r="AM31" s="133"/>
      <c r="AN31" s="133"/>
      <c r="AO31" s="133"/>
      <c r="AP31" s="133"/>
      <c r="AQ31" s="133"/>
      <c r="AR31" s="226"/>
      <c r="AS31" s="133"/>
      <c r="AT31" s="133"/>
      <c r="AU31" s="133"/>
      <c r="AV31" s="133"/>
      <c r="AW31" s="133"/>
      <c r="AX31" s="133"/>
      <c r="AY31" s="133"/>
      <c r="AZ31" s="133"/>
      <c r="BA31" s="133"/>
      <c r="BB31" s="133"/>
      <c r="BC31" s="133"/>
      <c r="BD31" s="226"/>
      <c r="BE31" s="133"/>
      <c r="BF31" s="133"/>
      <c r="BG31" s="133"/>
      <c r="BH31" s="133"/>
      <c r="BI31" s="133"/>
      <c r="BJ31" s="133"/>
      <c r="BK31" s="133"/>
      <c r="BL31" s="133"/>
      <c r="BM31" s="133"/>
      <c r="BN31" s="133"/>
      <c r="BO31" s="133"/>
      <c r="BP31" s="226"/>
      <c r="BQ31" s="133"/>
      <c r="BR31" s="133"/>
      <c r="BS31" s="133"/>
      <c r="BT31" s="133"/>
      <c r="BU31" s="133"/>
      <c r="BV31" s="133"/>
      <c r="BW31" s="133"/>
      <c r="BX31" s="133"/>
      <c r="BY31" s="133"/>
      <c r="BZ31" s="133"/>
      <c r="CA31" s="133"/>
      <c r="CB31" s="226"/>
      <c r="CC31" s="133"/>
      <c r="CD31" s="133"/>
      <c r="CE31" s="133"/>
      <c r="CF31" s="133"/>
      <c r="CG31" s="133"/>
      <c r="CH31" s="133"/>
      <c r="CI31" s="133"/>
      <c r="CJ31" s="133"/>
      <c r="CK31" s="133"/>
      <c r="CL31" s="133"/>
      <c r="CM31" s="133"/>
      <c r="CN31" s="226"/>
      <c r="CO31" s="133"/>
      <c r="CP31" s="133"/>
      <c r="CQ31" s="133"/>
      <c r="CR31" s="133"/>
      <c r="CS31" s="133"/>
      <c r="CT31" s="133"/>
      <c r="CU31" s="133"/>
      <c r="CV31" s="133"/>
      <c r="CW31" s="133"/>
      <c r="CX31" s="133"/>
      <c r="CY31" s="133"/>
      <c r="CZ31" s="226"/>
      <c r="DA31" s="133"/>
      <c r="DB31" s="133"/>
      <c r="DC31" s="133"/>
      <c r="DD31" s="133"/>
      <c r="DE31" s="133"/>
      <c r="DF31" s="133"/>
      <c r="DG31" s="133"/>
      <c r="DH31" s="133"/>
      <c r="DI31" s="133"/>
      <c r="DJ31" s="133"/>
      <c r="DK31" s="133"/>
      <c r="DL31" s="133"/>
      <c r="DM31" s="133"/>
      <c r="DN31" s="133"/>
      <c r="DO31" s="133"/>
      <c r="DP31" s="133"/>
      <c r="DQ31" s="226"/>
    </row>
    <row r="32" spans="1:121" s="135" customFormat="1" ht="15" hidden="1" outlineLevel="1">
      <c r="A32" s="133"/>
      <c r="B32" s="223" t="s">
        <v>131</v>
      </c>
      <c r="C32" s="241"/>
      <c r="D32" s="223" t="s">
        <v>131</v>
      </c>
      <c r="E32" s="241"/>
      <c r="F32" s="133"/>
      <c r="G32" s="226"/>
      <c r="H32" s="226"/>
      <c r="I32" s="133"/>
      <c r="J32" s="133"/>
      <c r="K32" s="133"/>
      <c r="M32" s="226"/>
      <c r="N32" s="226"/>
      <c r="O32" s="226"/>
      <c r="P32" s="226"/>
      <c r="Q32" s="226"/>
      <c r="R32" s="133"/>
      <c r="S32" s="133"/>
      <c r="T32" s="226"/>
      <c r="U32" s="133"/>
      <c r="V32" s="133"/>
      <c r="W32" s="133"/>
      <c r="X32" s="133"/>
      <c r="Y32" s="133"/>
      <c r="Z32" s="133"/>
      <c r="AA32" s="133"/>
      <c r="AB32" s="133"/>
      <c r="AC32" s="133"/>
      <c r="AD32" s="133"/>
      <c r="AE32" s="133"/>
      <c r="AF32" s="226"/>
      <c r="AG32" s="133"/>
      <c r="AH32" s="133"/>
      <c r="AI32" s="133"/>
      <c r="AJ32" s="133"/>
      <c r="AK32" s="133"/>
      <c r="AL32" s="133"/>
      <c r="AM32" s="133"/>
      <c r="AN32" s="133"/>
      <c r="AO32" s="133"/>
      <c r="AP32" s="133"/>
      <c r="AQ32" s="133"/>
      <c r="AR32" s="226"/>
      <c r="AS32" s="133"/>
      <c r="AT32" s="133"/>
      <c r="AU32" s="133"/>
      <c r="AV32" s="133"/>
      <c r="AW32" s="133"/>
      <c r="AX32" s="133"/>
      <c r="AY32" s="133"/>
      <c r="AZ32" s="133"/>
      <c r="BA32" s="133"/>
      <c r="BB32" s="133"/>
      <c r="BC32" s="133"/>
      <c r="BD32" s="226"/>
      <c r="BE32" s="133"/>
      <c r="BF32" s="133"/>
      <c r="BG32" s="133"/>
      <c r="BH32" s="133"/>
      <c r="BI32" s="133"/>
      <c r="BJ32" s="133"/>
      <c r="BK32" s="133"/>
      <c r="BL32" s="133"/>
      <c r="BM32" s="133"/>
      <c r="BN32" s="133"/>
      <c r="BO32" s="133"/>
      <c r="BP32" s="226"/>
      <c r="BQ32" s="133"/>
      <c r="BR32" s="133"/>
      <c r="BS32" s="133"/>
      <c r="BT32" s="133"/>
      <c r="BU32" s="133"/>
      <c r="BV32" s="133"/>
      <c r="BW32" s="133"/>
      <c r="BX32" s="133"/>
      <c r="BY32" s="133"/>
      <c r="BZ32" s="133"/>
      <c r="CA32" s="133"/>
      <c r="CB32" s="226"/>
      <c r="CC32" s="133"/>
      <c r="CD32" s="133"/>
      <c r="CE32" s="133"/>
      <c r="CF32" s="133"/>
      <c r="CG32" s="133"/>
      <c r="CH32" s="133"/>
      <c r="CI32" s="133"/>
      <c r="CJ32" s="133"/>
      <c r="CK32" s="133"/>
      <c r="CL32" s="133"/>
      <c r="CM32" s="133"/>
      <c r="CN32" s="226"/>
      <c r="CO32" s="133"/>
      <c r="CP32" s="133"/>
      <c r="CQ32" s="133"/>
      <c r="CR32" s="133"/>
      <c r="CS32" s="133"/>
      <c r="CT32" s="133"/>
      <c r="CU32" s="133"/>
      <c r="CV32" s="133"/>
      <c r="CW32" s="133"/>
      <c r="CX32" s="133"/>
      <c r="CY32" s="133"/>
      <c r="CZ32" s="226"/>
      <c r="DA32" s="133"/>
      <c r="DB32" s="133"/>
      <c r="DC32" s="133"/>
      <c r="DD32" s="133"/>
      <c r="DE32" s="133"/>
      <c r="DF32" s="133"/>
      <c r="DG32" s="133"/>
      <c r="DH32" s="133"/>
      <c r="DI32" s="133"/>
      <c r="DJ32" s="133"/>
      <c r="DK32" s="133"/>
      <c r="DL32" s="133"/>
      <c r="DM32" s="133"/>
      <c r="DN32" s="133"/>
      <c r="DO32" s="133"/>
      <c r="DP32" s="133"/>
      <c r="DQ32" s="226"/>
    </row>
    <row r="33" spans="1:121" s="135" customFormat="1" ht="30" hidden="1" outlineLevel="1">
      <c r="A33" s="133"/>
      <c r="B33" s="223" t="s">
        <v>135</v>
      </c>
      <c r="C33" s="241"/>
      <c r="D33" s="242" t="s">
        <v>322</v>
      </c>
      <c r="E33" s="241"/>
      <c r="F33" s="133"/>
      <c r="G33" s="226"/>
      <c r="H33" s="226"/>
      <c r="I33" s="133"/>
      <c r="J33" s="133"/>
      <c r="K33" s="133"/>
      <c r="M33" s="226"/>
      <c r="N33" s="226"/>
      <c r="O33" s="226"/>
      <c r="P33" s="226"/>
      <c r="Q33" s="226"/>
      <c r="R33" s="133"/>
      <c r="S33" s="133"/>
      <c r="T33" s="226"/>
      <c r="U33" s="133"/>
      <c r="V33" s="133"/>
      <c r="W33" s="133"/>
      <c r="X33" s="133"/>
      <c r="Y33" s="133"/>
      <c r="Z33" s="133"/>
      <c r="AA33" s="133"/>
      <c r="AB33" s="133"/>
      <c r="AC33" s="133"/>
      <c r="AD33" s="133"/>
      <c r="AE33" s="133"/>
      <c r="AF33" s="226"/>
      <c r="AG33" s="133"/>
      <c r="AH33" s="133"/>
      <c r="AI33" s="133"/>
      <c r="AJ33" s="133"/>
      <c r="AK33" s="133"/>
      <c r="AL33" s="133"/>
      <c r="AM33" s="133"/>
      <c r="AN33" s="133"/>
      <c r="AO33" s="133"/>
      <c r="AP33" s="133"/>
      <c r="AQ33" s="133"/>
      <c r="AR33" s="226"/>
      <c r="AS33" s="133"/>
      <c r="AT33" s="133"/>
      <c r="AU33" s="133"/>
      <c r="AV33" s="133"/>
      <c r="AW33" s="133"/>
      <c r="AX33" s="133"/>
      <c r="AY33" s="133"/>
      <c r="AZ33" s="133"/>
      <c r="BA33" s="133"/>
      <c r="BB33" s="133"/>
      <c r="BC33" s="133"/>
      <c r="BD33" s="226"/>
      <c r="BE33" s="133"/>
      <c r="BF33" s="133"/>
      <c r="BG33" s="133"/>
      <c r="BH33" s="133"/>
      <c r="BI33" s="133"/>
      <c r="BJ33" s="133"/>
      <c r="BK33" s="133"/>
      <c r="BL33" s="133"/>
      <c r="BM33" s="133"/>
      <c r="BN33" s="133"/>
      <c r="BO33" s="133"/>
      <c r="BP33" s="226"/>
      <c r="BQ33" s="133"/>
      <c r="BR33" s="133"/>
      <c r="BS33" s="133"/>
      <c r="BT33" s="133"/>
      <c r="BU33" s="133"/>
      <c r="BV33" s="133"/>
      <c r="BW33" s="133"/>
      <c r="BX33" s="133"/>
      <c r="BY33" s="133"/>
      <c r="BZ33" s="133"/>
      <c r="CA33" s="133"/>
      <c r="CB33" s="226"/>
      <c r="CC33" s="133"/>
      <c r="CD33" s="133"/>
      <c r="CE33" s="133"/>
      <c r="CF33" s="133"/>
      <c r="CG33" s="133"/>
      <c r="CH33" s="133"/>
      <c r="CI33" s="133"/>
      <c r="CJ33" s="133"/>
      <c r="CK33" s="133"/>
      <c r="CL33" s="133"/>
      <c r="CM33" s="133"/>
      <c r="CN33" s="226"/>
      <c r="CO33" s="133"/>
      <c r="CP33" s="133"/>
      <c r="CQ33" s="133"/>
      <c r="CR33" s="133"/>
      <c r="CS33" s="133"/>
      <c r="CT33" s="133"/>
      <c r="CU33" s="133"/>
      <c r="CV33" s="133"/>
      <c r="CW33" s="133"/>
      <c r="CX33" s="133"/>
      <c r="CY33" s="133"/>
      <c r="CZ33" s="226"/>
      <c r="DA33" s="133"/>
      <c r="DB33" s="133"/>
      <c r="DC33" s="133"/>
      <c r="DD33" s="133"/>
      <c r="DE33" s="133"/>
      <c r="DF33" s="133"/>
      <c r="DG33" s="133"/>
      <c r="DH33" s="133"/>
      <c r="DI33" s="133"/>
      <c r="DJ33" s="133"/>
      <c r="DK33" s="133"/>
      <c r="DL33" s="133"/>
      <c r="DM33" s="133"/>
      <c r="DN33" s="133"/>
      <c r="DO33" s="133"/>
      <c r="DP33" s="133"/>
      <c r="DQ33" s="226"/>
    </row>
    <row r="34" spans="1:121" s="135" customFormat="1" ht="15" hidden="1" outlineLevel="1">
      <c r="A34" s="133"/>
      <c r="B34" s="224"/>
      <c r="C34" s="243"/>
      <c r="D34" s="224"/>
      <c r="E34" s="243"/>
      <c r="F34" s="133"/>
      <c r="G34" s="226"/>
      <c r="H34" s="226"/>
      <c r="I34" s="133"/>
      <c r="J34" s="133"/>
      <c r="K34" s="133"/>
      <c r="M34" s="226"/>
      <c r="N34" s="226"/>
      <c r="O34" s="226"/>
      <c r="P34" s="226"/>
      <c r="Q34" s="226"/>
      <c r="R34" s="133"/>
      <c r="S34" s="133"/>
      <c r="T34" s="226"/>
      <c r="U34" s="133"/>
      <c r="V34" s="133"/>
      <c r="W34" s="133"/>
      <c r="X34" s="133"/>
      <c r="Y34" s="133"/>
      <c r="Z34" s="133"/>
      <c r="AA34" s="133"/>
      <c r="AB34" s="133"/>
      <c r="AC34" s="133"/>
      <c r="AD34" s="133"/>
      <c r="AE34" s="133"/>
      <c r="AF34" s="226"/>
      <c r="AG34" s="133"/>
      <c r="AH34" s="133"/>
      <c r="AI34" s="133"/>
      <c r="AJ34" s="133"/>
      <c r="AK34" s="133"/>
      <c r="AL34" s="133"/>
      <c r="AM34" s="133"/>
      <c r="AN34" s="133"/>
      <c r="AO34" s="133"/>
      <c r="AP34" s="133"/>
      <c r="AQ34" s="133"/>
      <c r="AR34" s="226"/>
      <c r="AS34" s="133"/>
      <c r="AT34" s="133"/>
      <c r="AU34" s="133"/>
      <c r="AV34" s="133"/>
      <c r="AW34" s="133"/>
      <c r="AX34" s="133"/>
      <c r="AY34" s="133"/>
      <c r="AZ34" s="133"/>
      <c r="BA34" s="133"/>
      <c r="BB34" s="133"/>
      <c r="BC34" s="133"/>
      <c r="BD34" s="226"/>
      <c r="BE34" s="133"/>
      <c r="BF34" s="133"/>
      <c r="BG34" s="133"/>
      <c r="BH34" s="133"/>
      <c r="BI34" s="133"/>
      <c r="BJ34" s="133"/>
      <c r="BK34" s="133"/>
      <c r="BL34" s="133"/>
      <c r="BM34" s="133"/>
      <c r="BN34" s="133"/>
      <c r="BO34" s="133"/>
      <c r="BP34" s="226"/>
      <c r="BQ34" s="133"/>
      <c r="BR34" s="133"/>
      <c r="BS34" s="133"/>
      <c r="BT34" s="133"/>
      <c r="BU34" s="133"/>
      <c r="BV34" s="133"/>
      <c r="BW34" s="133"/>
      <c r="BX34" s="133"/>
      <c r="BY34" s="133"/>
      <c r="BZ34" s="133"/>
      <c r="CA34" s="133"/>
      <c r="CB34" s="226"/>
      <c r="CC34" s="133"/>
      <c r="CD34" s="133"/>
      <c r="CE34" s="133"/>
      <c r="CF34" s="133"/>
      <c r="CG34" s="133"/>
      <c r="CH34" s="133"/>
      <c r="CI34" s="133"/>
      <c r="CJ34" s="133"/>
      <c r="CK34" s="133"/>
      <c r="CL34" s="133"/>
      <c r="CM34" s="133"/>
      <c r="CN34" s="226"/>
      <c r="CO34" s="133"/>
      <c r="CP34" s="133"/>
      <c r="CQ34" s="133"/>
      <c r="CR34" s="133"/>
      <c r="CS34" s="133"/>
      <c r="CT34" s="133"/>
      <c r="CU34" s="133"/>
      <c r="CV34" s="133"/>
      <c r="CW34" s="133"/>
      <c r="CX34" s="133"/>
      <c r="CY34" s="133"/>
      <c r="CZ34" s="226"/>
      <c r="DA34" s="133"/>
      <c r="DB34" s="133"/>
      <c r="DC34" s="133"/>
      <c r="DD34" s="133"/>
      <c r="DE34" s="133"/>
      <c r="DF34" s="133"/>
      <c r="DG34" s="133"/>
      <c r="DH34" s="133"/>
      <c r="DI34" s="133"/>
      <c r="DJ34" s="133"/>
      <c r="DK34" s="133"/>
      <c r="DL34" s="133"/>
      <c r="DM34" s="133"/>
      <c r="DN34" s="133"/>
      <c r="DO34" s="133"/>
      <c r="DP34" s="133"/>
      <c r="DQ34" s="226"/>
    </row>
    <row r="35" spans="1:121" s="135" customFormat="1" ht="45" hidden="1" outlineLevel="1">
      <c r="A35" s="133"/>
      <c r="B35" s="245" t="s">
        <v>657</v>
      </c>
      <c r="C35" s="241"/>
      <c r="D35" s="245" t="s">
        <v>658</v>
      </c>
      <c r="E35" s="241"/>
      <c r="F35" s="133"/>
      <c r="G35" s="226"/>
      <c r="H35" s="226"/>
      <c r="I35" s="133"/>
      <c r="J35" s="133"/>
      <c r="K35" s="133"/>
      <c r="M35" s="226"/>
      <c r="N35" s="226"/>
      <c r="O35" s="226"/>
      <c r="P35" s="226"/>
      <c r="Q35" s="226"/>
      <c r="R35" s="133"/>
      <c r="S35" s="133"/>
      <c r="T35" s="226"/>
      <c r="U35" s="133"/>
      <c r="V35" s="133"/>
      <c r="W35" s="133"/>
      <c r="X35" s="133"/>
      <c r="Y35" s="133"/>
      <c r="Z35" s="133"/>
      <c r="AA35" s="133"/>
      <c r="AB35" s="133"/>
      <c r="AC35" s="133"/>
      <c r="AD35" s="133"/>
      <c r="AE35" s="133"/>
      <c r="AF35" s="226"/>
      <c r="AG35" s="133"/>
      <c r="AH35" s="133"/>
      <c r="AI35" s="133"/>
      <c r="AJ35" s="133"/>
      <c r="AK35" s="133"/>
      <c r="AL35" s="133"/>
      <c r="AM35" s="133"/>
      <c r="AN35" s="133"/>
      <c r="AO35" s="133"/>
      <c r="AP35" s="133"/>
      <c r="AQ35" s="133"/>
      <c r="AR35" s="226"/>
      <c r="AS35" s="133"/>
      <c r="AT35" s="133"/>
      <c r="AU35" s="133"/>
      <c r="AV35" s="133"/>
      <c r="AW35" s="133"/>
      <c r="AX35" s="133"/>
      <c r="AY35" s="133"/>
      <c r="AZ35" s="133"/>
      <c r="BA35" s="133"/>
      <c r="BB35" s="133"/>
      <c r="BC35" s="133"/>
      <c r="BD35" s="226"/>
      <c r="BE35" s="133"/>
      <c r="BF35" s="133"/>
      <c r="BG35" s="133"/>
      <c r="BH35" s="133"/>
      <c r="BI35" s="133"/>
      <c r="BJ35" s="133"/>
      <c r="BK35" s="133"/>
      <c r="BL35" s="133"/>
      <c r="BM35" s="133"/>
      <c r="BN35" s="133"/>
      <c r="BO35" s="133"/>
      <c r="BP35" s="226"/>
      <c r="BQ35" s="133"/>
      <c r="BR35" s="133"/>
      <c r="BS35" s="133"/>
      <c r="BT35" s="133"/>
      <c r="BU35" s="133"/>
      <c r="BV35" s="133"/>
      <c r="BW35" s="133"/>
      <c r="BX35" s="133"/>
      <c r="BY35" s="133"/>
      <c r="BZ35" s="133"/>
      <c r="CA35" s="133"/>
      <c r="CB35" s="226"/>
      <c r="CC35" s="133"/>
      <c r="CD35" s="133"/>
      <c r="CE35" s="133"/>
      <c r="CF35" s="133"/>
      <c r="CG35" s="133"/>
      <c r="CH35" s="133"/>
      <c r="CI35" s="133"/>
      <c r="CJ35" s="133"/>
      <c r="CK35" s="133"/>
      <c r="CL35" s="133"/>
      <c r="CM35" s="133"/>
      <c r="CN35" s="226"/>
      <c r="CO35" s="133"/>
      <c r="CP35" s="133"/>
      <c r="CQ35" s="133"/>
      <c r="CR35" s="133"/>
      <c r="CS35" s="133"/>
      <c r="CT35" s="133"/>
      <c r="CU35" s="133"/>
      <c r="CV35" s="133"/>
      <c r="CW35" s="133"/>
      <c r="CX35" s="133"/>
      <c r="CY35" s="133"/>
      <c r="CZ35" s="226"/>
      <c r="DA35" s="133"/>
      <c r="DB35" s="133"/>
      <c r="DC35" s="133"/>
      <c r="DD35" s="133"/>
      <c r="DE35" s="133"/>
      <c r="DF35" s="133"/>
      <c r="DG35" s="133"/>
      <c r="DH35" s="133"/>
      <c r="DI35" s="133"/>
      <c r="DJ35" s="133"/>
      <c r="DK35" s="133"/>
      <c r="DL35" s="133"/>
      <c r="DM35" s="133"/>
      <c r="DN35" s="133"/>
      <c r="DO35" s="133"/>
      <c r="DP35" s="133"/>
      <c r="DQ35" s="226"/>
    </row>
    <row r="36" spans="1:121" s="135" customFormat="1" collapsed="1">
      <c r="A36" s="133"/>
      <c r="B36" s="189"/>
      <c r="D36" s="133"/>
      <c r="E36" s="133"/>
      <c r="F36" s="133"/>
      <c r="G36" s="226"/>
      <c r="H36" s="226"/>
      <c r="I36" s="133"/>
      <c r="J36" s="133"/>
      <c r="K36" s="133"/>
      <c r="M36" s="226"/>
      <c r="N36" s="226"/>
      <c r="O36" s="226"/>
      <c r="P36" s="226"/>
      <c r="Q36" s="226"/>
      <c r="R36" s="133"/>
      <c r="S36" s="133"/>
      <c r="T36" s="226"/>
      <c r="U36" s="133"/>
      <c r="V36" s="133"/>
      <c r="W36" s="133"/>
      <c r="X36" s="133"/>
      <c r="Y36" s="133"/>
      <c r="Z36" s="133"/>
      <c r="AA36" s="133"/>
      <c r="AB36" s="133"/>
      <c r="AC36" s="133"/>
      <c r="AD36" s="133"/>
      <c r="AE36" s="133"/>
      <c r="AF36" s="226"/>
      <c r="AG36" s="133"/>
      <c r="AH36" s="133"/>
      <c r="AI36" s="133"/>
      <c r="AJ36" s="133"/>
      <c r="AK36" s="133"/>
      <c r="AL36" s="133"/>
      <c r="AM36" s="133"/>
      <c r="AN36" s="133"/>
      <c r="AO36" s="133"/>
      <c r="AP36" s="133"/>
      <c r="AQ36" s="133"/>
      <c r="AR36" s="226"/>
      <c r="AS36" s="133"/>
      <c r="AT36" s="133"/>
      <c r="AU36" s="133"/>
      <c r="AV36" s="133"/>
      <c r="AW36" s="133"/>
      <c r="AX36" s="133"/>
      <c r="AY36" s="133"/>
      <c r="AZ36" s="133"/>
      <c r="BA36" s="133"/>
      <c r="BB36" s="133"/>
      <c r="BC36" s="133"/>
      <c r="BD36" s="226"/>
      <c r="BE36" s="133"/>
      <c r="BF36" s="133"/>
      <c r="BG36" s="133"/>
      <c r="BH36" s="133"/>
      <c r="BI36" s="133"/>
      <c r="BJ36" s="133"/>
      <c r="BK36" s="133"/>
      <c r="BL36" s="133"/>
      <c r="BM36" s="133"/>
      <c r="BN36" s="133"/>
      <c r="BO36" s="133"/>
      <c r="BP36" s="226"/>
      <c r="BQ36" s="133"/>
      <c r="BR36" s="133"/>
      <c r="BS36" s="133"/>
      <c r="BT36" s="133"/>
      <c r="BU36" s="133"/>
      <c r="BV36" s="133"/>
      <c r="BW36" s="133"/>
      <c r="BX36" s="133"/>
      <c r="BY36" s="133"/>
      <c r="BZ36" s="133"/>
      <c r="CA36" s="133"/>
      <c r="CB36" s="226"/>
      <c r="CC36" s="133"/>
      <c r="CD36" s="133"/>
      <c r="CE36" s="133"/>
      <c r="CF36" s="133"/>
      <c r="CG36" s="133"/>
      <c r="CH36" s="133"/>
      <c r="CI36" s="133"/>
      <c r="CJ36" s="133"/>
      <c r="CK36" s="133"/>
      <c r="CL36" s="133"/>
      <c r="CM36" s="133"/>
      <c r="CN36" s="226"/>
      <c r="CO36" s="133"/>
      <c r="CP36" s="133"/>
      <c r="CQ36" s="133"/>
      <c r="CR36" s="133"/>
      <c r="CS36" s="133"/>
      <c r="CT36" s="133"/>
      <c r="CU36" s="133"/>
      <c r="CV36" s="133"/>
      <c r="CW36" s="133"/>
      <c r="CX36" s="133"/>
      <c r="CY36" s="133"/>
      <c r="CZ36" s="226"/>
      <c r="DA36" s="133"/>
      <c r="DB36" s="133"/>
      <c r="DC36" s="133"/>
      <c r="DD36" s="133"/>
      <c r="DE36" s="133"/>
      <c r="DF36" s="133"/>
      <c r="DG36" s="133"/>
      <c r="DH36" s="133"/>
      <c r="DI36" s="133"/>
      <c r="DJ36" s="133"/>
      <c r="DK36" s="133"/>
      <c r="DL36" s="133"/>
      <c r="DM36" s="133"/>
      <c r="DN36" s="133"/>
      <c r="DO36" s="133"/>
      <c r="DP36" s="133"/>
      <c r="DQ36" s="226"/>
    </row>
    <row r="37" spans="1:121" s="135" customFormat="1" ht="15">
      <c r="A37" s="133">
        <v>3.2</v>
      </c>
      <c r="B37" s="137" t="s">
        <v>536</v>
      </c>
      <c r="C37" s="243"/>
      <c r="D37" s="243"/>
      <c r="E37" s="243"/>
      <c r="F37" s="133"/>
      <c r="G37" s="226"/>
      <c r="H37" s="226"/>
      <c r="I37" s="133"/>
      <c r="J37" s="133"/>
      <c r="K37" s="133"/>
      <c r="M37" s="226"/>
      <c r="N37" s="226"/>
      <c r="O37" s="226"/>
      <c r="P37" s="226"/>
      <c r="Q37" s="226"/>
      <c r="R37" s="133"/>
      <c r="S37" s="133"/>
      <c r="T37" s="226"/>
      <c r="U37" s="133"/>
      <c r="V37" s="133"/>
      <c r="W37" s="133"/>
      <c r="X37" s="133"/>
      <c r="Y37" s="133"/>
      <c r="Z37" s="133"/>
      <c r="AA37" s="133"/>
      <c r="AB37" s="133"/>
      <c r="AC37" s="133"/>
      <c r="AD37" s="133"/>
      <c r="AE37" s="133"/>
      <c r="AF37" s="226"/>
      <c r="AG37" s="133"/>
      <c r="AH37" s="133"/>
      <c r="AI37" s="133"/>
      <c r="AJ37" s="133"/>
      <c r="AK37" s="133"/>
      <c r="AL37" s="133"/>
      <c r="AM37" s="133"/>
      <c r="AN37" s="133"/>
      <c r="AO37" s="133"/>
      <c r="AP37" s="133"/>
      <c r="AQ37" s="133"/>
      <c r="AR37" s="226"/>
      <c r="AS37" s="133"/>
      <c r="AT37" s="133"/>
      <c r="AU37" s="133"/>
      <c r="AV37" s="133"/>
      <c r="AW37" s="133"/>
      <c r="AX37" s="133"/>
      <c r="AY37" s="133"/>
      <c r="AZ37" s="133"/>
      <c r="BA37" s="133"/>
      <c r="BB37" s="133"/>
      <c r="BC37" s="133"/>
      <c r="BD37" s="226"/>
      <c r="BE37" s="133"/>
      <c r="BF37" s="133"/>
      <c r="BG37" s="133"/>
      <c r="BH37" s="133"/>
      <c r="BI37" s="133"/>
      <c r="BJ37" s="133"/>
      <c r="BK37" s="133"/>
      <c r="BL37" s="133"/>
      <c r="BM37" s="133"/>
      <c r="BN37" s="133"/>
      <c r="BO37" s="133"/>
      <c r="BP37" s="226"/>
      <c r="BQ37" s="133"/>
      <c r="BR37" s="133"/>
      <c r="BS37" s="133"/>
      <c r="BT37" s="133"/>
      <c r="BU37" s="133"/>
      <c r="BV37" s="133"/>
      <c r="BW37" s="133"/>
      <c r="BX37" s="133"/>
      <c r="BY37" s="133"/>
      <c r="BZ37" s="133"/>
      <c r="CA37" s="133"/>
      <c r="CB37" s="226"/>
      <c r="CC37" s="133"/>
      <c r="CD37" s="133"/>
      <c r="CE37" s="133"/>
      <c r="CF37" s="133"/>
      <c r="CG37" s="133"/>
      <c r="CH37" s="133"/>
      <c r="CI37" s="133"/>
      <c r="CJ37" s="133"/>
      <c r="CK37" s="133"/>
      <c r="CL37" s="133"/>
      <c r="CM37" s="133"/>
      <c r="CN37" s="226"/>
      <c r="CO37" s="133"/>
      <c r="CP37" s="133"/>
      <c r="CQ37" s="133"/>
      <c r="CR37" s="133"/>
      <c r="CS37" s="133"/>
      <c r="CT37" s="133"/>
      <c r="CU37" s="133"/>
      <c r="CV37" s="133"/>
      <c r="CW37" s="133"/>
      <c r="CX37" s="133"/>
      <c r="CY37" s="133"/>
      <c r="CZ37" s="226"/>
      <c r="DA37" s="133"/>
      <c r="DB37" s="133"/>
      <c r="DC37" s="133"/>
      <c r="DD37" s="133"/>
      <c r="DE37" s="133"/>
      <c r="DF37" s="133"/>
      <c r="DG37" s="133"/>
      <c r="DH37" s="133"/>
      <c r="DI37" s="133"/>
      <c r="DJ37" s="133"/>
      <c r="DK37" s="133"/>
      <c r="DL37" s="133"/>
      <c r="DM37" s="133"/>
      <c r="DN37" s="133"/>
      <c r="DO37" s="133"/>
      <c r="DP37" s="133"/>
      <c r="DQ37" s="226"/>
    </row>
    <row r="38" spans="1:121" s="135" customFormat="1">
      <c r="A38" s="133"/>
      <c r="B38" s="248"/>
      <c r="C38" s="243"/>
      <c r="D38" s="243"/>
      <c r="E38" s="243"/>
      <c r="F38" s="133"/>
      <c r="G38" s="226"/>
      <c r="H38" s="226"/>
      <c r="I38" s="133"/>
      <c r="J38" s="133"/>
      <c r="K38" s="133"/>
      <c r="M38" s="226"/>
      <c r="N38" s="226"/>
      <c r="O38" s="226"/>
      <c r="P38" s="226"/>
      <c r="Q38" s="226"/>
      <c r="R38" s="133"/>
      <c r="S38" s="133"/>
      <c r="T38" s="226"/>
      <c r="U38" s="133"/>
      <c r="V38" s="133"/>
      <c r="W38" s="133"/>
      <c r="X38" s="133"/>
      <c r="Y38" s="133"/>
      <c r="Z38" s="133"/>
      <c r="AA38" s="133"/>
      <c r="AB38" s="133"/>
      <c r="AC38" s="133"/>
      <c r="AD38" s="133"/>
      <c r="AE38" s="133"/>
      <c r="AF38" s="226"/>
      <c r="AG38" s="133"/>
      <c r="AH38" s="133"/>
      <c r="AI38" s="133"/>
      <c r="AJ38" s="133"/>
      <c r="AK38" s="133"/>
      <c r="AL38" s="133"/>
      <c r="AM38" s="133"/>
      <c r="AN38" s="133"/>
      <c r="AO38" s="133"/>
      <c r="AP38" s="133"/>
      <c r="AQ38" s="133"/>
      <c r="AR38" s="226"/>
      <c r="AS38" s="133"/>
      <c r="AT38" s="133"/>
      <c r="AU38" s="133"/>
      <c r="AV38" s="133"/>
      <c r="AW38" s="133"/>
      <c r="AX38" s="133"/>
      <c r="AY38" s="133"/>
      <c r="AZ38" s="133"/>
      <c r="BA38" s="133"/>
      <c r="BB38" s="133"/>
      <c r="BC38" s="133"/>
      <c r="BD38" s="226"/>
      <c r="BE38" s="133"/>
      <c r="BF38" s="133"/>
      <c r="BG38" s="133"/>
      <c r="BH38" s="133"/>
      <c r="BI38" s="133"/>
      <c r="BJ38" s="133"/>
      <c r="BK38" s="133"/>
      <c r="BL38" s="133"/>
      <c r="BM38" s="133"/>
      <c r="BN38" s="133"/>
      <c r="BO38" s="133"/>
      <c r="BP38" s="226"/>
      <c r="BQ38" s="133"/>
      <c r="BR38" s="133"/>
      <c r="BS38" s="133"/>
      <c r="BT38" s="133"/>
      <c r="BU38" s="133"/>
      <c r="BV38" s="133"/>
      <c r="BW38" s="133"/>
      <c r="BX38" s="133"/>
      <c r="BY38" s="133"/>
      <c r="BZ38" s="133"/>
      <c r="CA38" s="133"/>
      <c r="CB38" s="226"/>
      <c r="CC38" s="133"/>
      <c r="CD38" s="133"/>
      <c r="CE38" s="133"/>
      <c r="CF38" s="133"/>
      <c r="CG38" s="133"/>
      <c r="CH38" s="133"/>
      <c r="CI38" s="133"/>
      <c r="CJ38" s="133"/>
      <c r="CK38" s="133"/>
      <c r="CL38" s="133"/>
      <c r="CM38" s="133"/>
      <c r="CN38" s="226"/>
      <c r="CO38" s="133"/>
      <c r="CP38" s="133"/>
      <c r="CQ38" s="133"/>
      <c r="CR38" s="133"/>
      <c r="CS38" s="133"/>
      <c r="CT38" s="133"/>
      <c r="CU38" s="133"/>
      <c r="CV38" s="133"/>
      <c r="CW38" s="133"/>
      <c r="CX38" s="133"/>
      <c r="CY38" s="133"/>
      <c r="CZ38" s="226"/>
      <c r="DA38" s="133"/>
      <c r="DB38" s="133"/>
      <c r="DC38" s="133"/>
      <c r="DD38" s="133"/>
      <c r="DE38" s="133"/>
      <c r="DF38" s="133"/>
      <c r="DG38" s="133"/>
      <c r="DH38" s="133"/>
      <c r="DI38" s="133"/>
      <c r="DJ38" s="133"/>
      <c r="DK38" s="133"/>
      <c r="DL38" s="133"/>
      <c r="DM38" s="133"/>
      <c r="DN38" s="133"/>
      <c r="DO38" s="133"/>
      <c r="DP38" s="133"/>
      <c r="DQ38" s="226"/>
    </row>
    <row r="39" spans="1:121" s="133" customFormat="1" ht="15" thickBot="1">
      <c r="C39" s="135"/>
      <c r="D39" s="135"/>
      <c r="E39" s="135"/>
      <c r="F39" s="135"/>
      <c r="G39" s="379"/>
      <c r="BN39" s="174"/>
    </row>
    <row r="40" spans="1:121" s="135" customFormat="1" ht="131.25">
      <c r="A40" s="133"/>
      <c r="B40" s="380" t="s">
        <v>253</v>
      </c>
      <c r="C40" s="381" t="s">
        <v>220</v>
      </c>
      <c r="D40" s="382" t="s">
        <v>238</v>
      </c>
      <c r="E40" s="382" t="s">
        <v>2677</v>
      </c>
      <c r="F40" s="382" t="s">
        <v>2678</v>
      </c>
      <c r="G40" s="382" t="s">
        <v>2639</v>
      </c>
      <c r="H40" s="382" t="s">
        <v>2682</v>
      </c>
      <c r="I40" s="382" t="s">
        <v>2683</v>
      </c>
      <c r="J40" s="382" t="s">
        <v>2684</v>
      </c>
      <c r="K40" s="383" t="s">
        <v>2680</v>
      </c>
      <c r="L40" s="373" t="s">
        <v>2681</v>
      </c>
      <c r="M40" s="185" t="s">
        <v>138</v>
      </c>
      <c r="N40" s="374" t="s">
        <v>139</v>
      </c>
      <c r="O40" s="185" t="s">
        <v>134</v>
      </c>
      <c r="P40" s="185" t="s">
        <v>140</v>
      </c>
      <c r="Q40" s="185" t="s">
        <v>131</v>
      </c>
      <c r="S40" s="133"/>
      <c r="T40" s="133"/>
      <c r="U40" s="133"/>
      <c r="V40" s="133"/>
      <c r="W40" s="133"/>
      <c r="X40" s="133"/>
      <c r="Y40" s="133"/>
      <c r="Z40" s="133"/>
      <c r="AA40" s="133"/>
      <c r="AB40" s="133"/>
      <c r="AC40" s="226"/>
      <c r="AD40" s="133"/>
      <c r="AE40" s="133"/>
      <c r="AF40" s="133"/>
      <c r="AG40" s="133"/>
      <c r="AH40" s="133"/>
      <c r="AI40" s="133"/>
      <c r="AJ40" s="133"/>
      <c r="AK40" s="133"/>
      <c r="AL40" s="133"/>
      <c r="AM40" s="133"/>
      <c r="AN40" s="133"/>
      <c r="AO40" s="226"/>
      <c r="AP40" s="133"/>
      <c r="AQ40" s="133"/>
      <c r="AR40" s="133"/>
      <c r="AS40" s="133"/>
      <c r="AT40" s="133"/>
      <c r="AU40" s="133"/>
      <c r="AV40" s="133"/>
      <c r="AW40" s="133"/>
      <c r="AX40" s="133"/>
      <c r="AY40" s="133"/>
      <c r="AZ40" s="133"/>
      <c r="BA40" s="226"/>
      <c r="BB40" s="133"/>
      <c r="BC40" s="133"/>
      <c r="BD40" s="133"/>
      <c r="BE40" s="133"/>
      <c r="BF40" s="133"/>
      <c r="BG40" s="133"/>
      <c r="BH40" s="133"/>
      <c r="BI40" s="133"/>
      <c r="BJ40" s="133"/>
      <c r="BK40" s="133"/>
      <c r="BL40" s="133"/>
      <c r="BM40" s="226"/>
      <c r="BN40" s="133"/>
      <c r="BO40" s="133"/>
      <c r="BP40" s="133"/>
      <c r="BQ40" s="133"/>
      <c r="BR40" s="133"/>
      <c r="BS40" s="133"/>
      <c r="BT40" s="133"/>
      <c r="BU40" s="133"/>
      <c r="BV40" s="133"/>
      <c r="BW40" s="133"/>
      <c r="BX40" s="133"/>
      <c r="BY40" s="226"/>
      <c r="BZ40" s="133"/>
      <c r="CA40" s="133"/>
      <c r="CB40" s="133"/>
      <c r="CC40" s="133"/>
      <c r="CD40" s="133"/>
      <c r="CE40" s="133"/>
      <c r="CF40" s="133"/>
      <c r="CG40" s="133"/>
      <c r="CH40" s="133"/>
      <c r="CI40" s="133"/>
      <c r="CJ40" s="133"/>
      <c r="CK40" s="226"/>
      <c r="CL40" s="133"/>
      <c r="CM40" s="133"/>
      <c r="CN40" s="133"/>
      <c r="CO40" s="133"/>
      <c r="CP40" s="133"/>
      <c r="CQ40" s="133"/>
      <c r="CR40" s="133"/>
      <c r="CS40" s="133"/>
      <c r="CT40" s="133"/>
      <c r="CU40" s="133"/>
      <c r="CV40" s="133"/>
      <c r="CW40" s="226"/>
      <c r="CX40" s="133"/>
      <c r="CY40" s="133"/>
      <c r="CZ40" s="133"/>
      <c r="DA40" s="133"/>
      <c r="DB40" s="133"/>
      <c r="DC40" s="133"/>
      <c r="DD40" s="133"/>
      <c r="DE40" s="133"/>
      <c r="DF40" s="133"/>
      <c r="DG40" s="133"/>
      <c r="DH40" s="133"/>
      <c r="DI40" s="133"/>
      <c r="DJ40" s="133"/>
      <c r="DK40" s="133"/>
      <c r="DL40" s="133"/>
      <c r="DM40" s="133"/>
      <c r="DN40" s="226"/>
    </row>
    <row r="41" spans="1:121" s="135" customFormat="1" ht="15">
      <c r="A41" s="133"/>
      <c r="B41" s="384">
        <v>1</v>
      </c>
      <c r="C41" s="385" t="str">
        <f t="shared" ref="C41:C43" si="0">IF(C17="","",C17)</f>
        <v/>
      </c>
      <c r="D41" s="376"/>
      <c r="E41" s="232"/>
      <c r="F41" s="232"/>
      <c r="G41" s="386" t="str">
        <f>IF(G17="","",G17)</f>
        <v/>
      </c>
      <c r="H41" s="227"/>
      <c r="I41" s="387" t="str">
        <f t="shared" ref="I41:I50" si="1">IFERROR(VLOOKUP(H41,בקרי_תאורה,2,FALSE),"")</f>
        <v/>
      </c>
      <c r="J41" s="388"/>
      <c r="K41" s="376"/>
      <c r="L41" s="389"/>
      <c r="M41" s="195"/>
      <c r="N41" s="196"/>
      <c r="O41" s="195"/>
      <c r="P41" s="195"/>
      <c r="Q41" s="195"/>
      <c r="S41" s="133"/>
      <c r="T41" s="133"/>
      <c r="U41" s="133"/>
      <c r="V41" s="133"/>
      <c r="W41" s="133"/>
      <c r="X41" s="133"/>
      <c r="Y41" s="133"/>
      <c r="Z41" s="133"/>
      <c r="AA41" s="133"/>
      <c r="AB41" s="133"/>
      <c r="AC41" s="226"/>
      <c r="AD41" s="133"/>
      <c r="AE41" s="133"/>
      <c r="AF41" s="133"/>
      <c r="AG41" s="133"/>
      <c r="AH41" s="133"/>
      <c r="AI41" s="133"/>
      <c r="AJ41" s="133"/>
      <c r="AK41" s="133"/>
      <c r="AL41" s="133"/>
      <c r="AM41" s="133"/>
      <c r="AN41" s="133"/>
      <c r="AO41" s="226"/>
      <c r="AP41" s="133"/>
      <c r="AQ41" s="133"/>
      <c r="AR41" s="133"/>
      <c r="AS41" s="133"/>
      <c r="AT41" s="133"/>
      <c r="AU41" s="133"/>
      <c r="AV41" s="133"/>
      <c r="AW41" s="133"/>
      <c r="AX41" s="133"/>
      <c r="AY41" s="133"/>
      <c r="AZ41" s="133"/>
      <c r="BA41" s="226"/>
      <c r="BB41" s="133"/>
      <c r="BC41" s="133"/>
      <c r="BD41" s="133"/>
      <c r="BE41" s="133"/>
      <c r="BF41" s="133"/>
      <c r="BG41" s="133"/>
      <c r="BH41" s="133"/>
      <c r="BI41" s="133"/>
      <c r="BJ41" s="133"/>
      <c r="BK41" s="133"/>
      <c r="BL41" s="133"/>
      <c r="BM41" s="226"/>
      <c r="BN41" s="133"/>
      <c r="BO41" s="133"/>
      <c r="BP41" s="133"/>
      <c r="BQ41" s="133"/>
      <c r="BR41" s="133"/>
      <c r="BS41" s="133"/>
      <c r="BT41" s="133"/>
      <c r="BU41" s="133"/>
      <c r="BV41" s="133"/>
      <c r="BW41" s="133"/>
      <c r="BX41" s="133"/>
      <c r="BY41" s="226"/>
      <c r="BZ41" s="133"/>
      <c r="CA41" s="133"/>
      <c r="CB41" s="133"/>
      <c r="CC41" s="133"/>
      <c r="CD41" s="133"/>
      <c r="CE41" s="133"/>
      <c r="CF41" s="133"/>
      <c r="CG41" s="133"/>
      <c r="CH41" s="133"/>
      <c r="CI41" s="133"/>
      <c r="CJ41" s="133"/>
      <c r="CK41" s="226"/>
      <c r="CL41" s="133"/>
      <c r="CM41" s="133"/>
      <c r="CN41" s="133"/>
      <c r="CO41" s="133"/>
      <c r="CP41" s="133"/>
      <c r="CQ41" s="133"/>
      <c r="CR41" s="133"/>
      <c r="CS41" s="133"/>
      <c r="CT41" s="133"/>
      <c r="CU41" s="133"/>
      <c r="CV41" s="133"/>
      <c r="CW41" s="226"/>
      <c r="CX41" s="133"/>
      <c r="CY41" s="133"/>
      <c r="CZ41" s="133"/>
      <c r="DA41" s="133"/>
      <c r="DB41" s="133"/>
      <c r="DC41" s="133"/>
      <c r="DD41" s="133"/>
      <c r="DE41" s="133"/>
      <c r="DF41" s="133"/>
      <c r="DG41" s="133"/>
      <c r="DH41" s="133"/>
      <c r="DI41" s="133"/>
      <c r="DJ41" s="133"/>
      <c r="DK41" s="133"/>
      <c r="DL41" s="133"/>
      <c r="DM41" s="133"/>
      <c r="DN41" s="226"/>
    </row>
    <row r="42" spans="1:121" s="135" customFormat="1" ht="15">
      <c r="A42" s="133"/>
      <c r="B42" s="390">
        <v>2</v>
      </c>
      <c r="C42" s="385" t="str">
        <f t="shared" si="0"/>
        <v/>
      </c>
      <c r="D42" s="376"/>
      <c r="E42" s="232"/>
      <c r="F42" s="232"/>
      <c r="G42" s="386" t="str">
        <f t="shared" ref="G42:G50" si="2">IF(G18="","",G18)</f>
        <v/>
      </c>
      <c r="H42" s="227"/>
      <c r="I42" s="387" t="str">
        <f t="shared" si="1"/>
        <v/>
      </c>
      <c r="J42" s="388"/>
      <c r="K42" s="376"/>
      <c r="L42" s="389"/>
      <c r="M42" s="195"/>
      <c r="N42" s="196"/>
      <c r="O42" s="195"/>
      <c r="P42" s="195"/>
      <c r="Q42" s="195"/>
      <c r="S42" s="133"/>
      <c r="T42" s="133"/>
      <c r="U42" s="133"/>
      <c r="V42" s="133"/>
      <c r="W42" s="133"/>
      <c r="X42" s="133"/>
      <c r="Y42" s="133"/>
      <c r="Z42" s="133"/>
      <c r="AA42" s="133"/>
      <c r="AB42" s="133"/>
      <c r="AC42" s="226"/>
      <c r="AD42" s="133"/>
      <c r="AE42" s="133"/>
      <c r="AF42" s="133"/>
      <c r="AG42" s="133"/>
      <c r="AH42" s="133"/>
      <c r="AI42" s="133"/>
      <c r="AJ42" s="133"/>
      <c r="AK42" s="133"/>
      <c r="AL42" s="133"/>
      <c r="AM42" s="133"/>
      <c r="AN42" s="133"/>
      <c r="AO42" s="226"/>
      <c r="AP42" s="133"/>
      <c r="AQ42" s="133"/>
      <c r="AR42" s="133"/>
      <c r="AS42" s="133"/>
      <c r="AT42" s="133"/>
      <c r="AU42" s="133"/>
      <c r="AV42" s="133"/>
      <c r="AW42" s="133"/>
      <c r="AX42" s="133"/>
      <c r="AY42" s="133"/>
      <c r="AZ42" s="133"/>
      <c r="BA42" s="226"/>
      <c r="BB42" s="133"/>
      <c r="BC42" s="133"/>
      <c r="BD42" s="133"/>
      <c r="BE42" s="133"/>
      <c r="BF42" s="133"/>
      <c r="BG42" s="133"/>
      <c r="BH42" s="133"/>
      <c r="BI42" s="133"/>
      <c r="BJ42" s="133"/>
      <c r="BK42" s="133"/>
      <c r="BL42" s="133"/>
      <c r="BM42" s="226"/>
      <c r="BN42" s="133"/>
      <c r="BO42" s="133"/>
      <c r="BP42" s="133"/>
      <c r="BQ42" s="133"/>
      <c r="BR42" s="133"/>
      <c r="BS42" s="133"/>
      <c r="BT42" s="133"/>
      <c r="BU42" s="133"/>
      <c r="BV42" s="133"/>
      <c r="BW42" s="133"/>
      <c r="BX42" s="133"/>
      <c r="BY42" s="226"/>
      <c r="BZ42" s="133"/>
      <c r="CA42" s="133"/>
      <c r="CB42" s="133"/>
      <c r="CC42" s="133"/>
      <c r="CD42" s="133"/>
      <c r="CE42" s="133"/>
      <c r="CF42" s="133"/>
      <c r="CG42" s="133"/>
      <c r="CH42" s="133"/>
      <c r="CI42" s="133"/>
      <c r="CJ42" s="133"/>
      <c r="CK42" s="226"/>
      <c r="CL42" s="133"/>
      <c r="CM42" s="133"/>
      <c r="CN42" s="133"/>
      <c r="CO42" s="133"/>
      <c r="CP42" s="133"/>
      <c r="CQ42" s="133"/>
      <c r="CR42" s="133"/>
      <c r="CS42" s="133"/>
      <c r="CT42" s="133"/>
      <c r="CU42" s="133"/>
      <c r="CV42" s="133"/>
      <c r="CW42" s="226"/>
      <c r="CX42" s="133"/>
      <c r="CY42" s="133"/>
      <c r="CZ42" s="133"/>
      <c r="DA42" s="133"/>
      <c r="DB42" s="133"/>
      <c r="DC42" s="133"/>
      <c r="DD42" s="133"/>
      <c r="DE42" s="133"/>
      <c r="DF42" s="133"/>
      <c r="DG42" s="133"/>
      <c r="DH42" s="133"/>
      <c r="DI42" s="133"/>
      <c r="DJ42" s="133"/>
      <c r="DK42" s="133"/>
      <c r="DL42" s="133"/>
      <c r="DM42" s="133"/>
      <c r="DN42" s="226"/>
    </row>
    <row r="43" spans="1:121" s="135" customFormat="1" ht="15">
      <c r="A43" s="133"/>
      <c r="B43" s="390">
        <v>3</v>
      </c>
      <c r="C43" s="385" t="str">
        <f t="shared" si="0"/>
        <v/>
      </c>
      <c r="D43" s="376"/>
      <c r="E43" s="232"/>
      <c r="F43" s="232"/>
      <c r="G43" s="386" t="str">
        <f t="shared" si="2"/>
        <v/>
      </c>
      <c r="H43" s="227"/>
      <c r="I43" s="387" t="str">
        <f t="shared" si="1"/>
        <v/>
      </c>
      <c r="J43" s="388"/>
      <c r="K43" s="376"/>
      <c r="L43" s="389"/>
      <c r="M43" s="195"/>
      <c r="N43" s="196"/>
      <c r="O43" s="195"/>
      <c r="P43" s="195"/>
      <c r="Q43" s="195"/>
      <c r="S43" s="133"/>
      <c r="T43" s="133"/>
      <c r="U43" s="133"/>
      <c r="V43" s="133"/>
      <c r="W43" s="133"/>
      <c r="X43" s="133"/>
      <c r="Y43" s="133"/>
      <c r="Z43" s="133"/>
      <c r="AA43" s="133"/>
      <c r="AB43" s="133"/>
      <c r="AC43" s="226"/>
      <c r="AD43" s="133"/>
      <c r="AE43" s="133"/>
      <c r="AF43" s="133"/>
      <c r="AG43" s="133"/>
      <c r="AH43" s="133"/>
      <c r="AI43" s="133"/>
      <c r="AJ43" s="133"/>
      <c r="AK43" s="133"/>
      <c r="AL43" s="133"/>
      <c r="AM43" s="133"/>
      <c r="AN43" s="133"/>
      <c r="AO43" s="226"/>
      <c r="AP43" s="133"/>
      <c r="AQ43" s="133"/>
      <c r="AR43" s="133"/>
      <c r="AS43" s="133"/>
      <c r="AT43" s="133"/>
      <c r="AU43" s="133"/>
      <c r="AV43" s="133"/>
      <c r="AW43" s="133"/>
      <c r="AX43" s="133"/>
      <c r="AY43" s="133"/>
      <c r="AZ43" s="133"/>
      <c r="BA43" s="226"/>
      <c r="BB43" s="133"/>
      <c r="BC43" s="133"/>
      <c r="BD43" s="133"/>
      <c r="BE43" s="133"/>
      <c r="BF43" s="133"/>
      <c r="BG43" s="133"/>
      <c r="BH43" s="133"/>
      <c r="BI43" s="133"/>
      <c r="BJ43" s="133"/>
      <c r="BK43" s="133"/>
      <c r="BL43" s="133"/>
      <c r="BM43" s="226"/>
      <c r="BN43" s="133"/>
      <c r="BO43" s="133"/>
      <c r="BP43" s="133"/>
      <c r="BQ43" s="133"/>
      <c r="BR43" s="133"/>
      <c r="BS43" s="133"/>
      <c r="BT43" s="133"/>
      <c r="BU43" s="133"/>
      <c r="BV43" s="133"/>
      <c r="BW43" s="133"/>
      <c r="BX43" s="133"/>
      <c r="BY43" s="226"/>
      <c r="BZ43" s="133"/>
      <c r="CA43" s="133"/>
      <c r="CB43" s="133"/>
      <c r="CC43" s="133"/>
      <c r="CD43" s="133"/>
      <c r="CE43" s="133"/>
      <c r="CF43" s="133"/>
      <c r="CG43" s="133"/>
      <c r="CH43" s="133"/>
      <c r="CI43" s="133"/>
      <c r="CJ43" s="133"/>
      <c r="CK43" s="226"/>
      <c r="CL43" s="133"/>
      <c r="CM43" s="133"/>
      <c r="CN43" s="133"/>
      <c r="CO43" s="133"/>
      <c r="CP43" s="133"/>
      <c r="CQ43" s="133"/>
      <c r="CR43" s="133"/>
      <c r="CS43" s="133"/>
      <c r="CT43" s="133"/>
      <c r="CU43" s="133"/>
      <c r="CV43" s="133"/>
      <c r="CW43" s="226"/>
      <c r="CX43" s="133"/>
      <c r="CY43" s="133"/>
      <c r="CZ43" s="133"/>
      <c r="DA43" s="133"/>
      <c r="DB43" s="133"/>
      <c r="DC43" s="133"/>
      <c r="DD43" s="133"/>
      <c r="DE43" s="133"/>
      <c r="DF43" s="133"/>
      <c r="DG43" s="133"/>
      <c r="DH43" s="133"/>
      <c r="DI43" s="133"/>
      <c r="DJ43" s="133"/>
      <c r="DK43" s="133"/>
      <c r="DL43" s="133"/>
      <c r="DM43" s="133"/>
      <c r="DN43" s="226"/>
    </row>
    <row r="44" spans="1:121" s="135" customFormat="1" ht="15">
      <c r="A44" s="133"/>
      <c r="B44" s="390">
        <v>4</v>
      </c>
      <c r="C44" s="385" t="str">
        <f t="shared" ref="C44:C50" si="3">IF(C20="","",C20)</f>
        <v/>
      </c>
      <c r="D44" s="376"/>
      <c r="E44" s="232"/>
      <c r="F44" s="232"/>
      <c r="G44" s="386" t="str">
        <f t="shared" si="2"/>
        <v/>
      </c>
      <c r="H44" s="227"/>
      <c r="I44" s="387" t="str">
        <f t="shared" si="1"/>
        <v/>
      </c>
      <c r="J44" s="388"/>
      <c r="K44" s="376"/>
      <c r="L44" s="389"/>
      <c r="M44" s="195"/>
      <c r="N44" s="196"/>
      <c r="O44" s="195"/>
      <c r="P44" s="195"/>
      <c r="Q44" s="195"/>
      <c r="S44" s="133"/>
      <c r="T44" s="133"/>
      <c r="U44" s="133"/>
      <c r="AC44" s="226"/>
      <c r="AD44" s="133"/>
      <c r="AE44" s="133"/>
      <c r="AF44" s="133"/>
      <c r="AG44" s="133"/>
      <c r="AH44" s="133"/>
      <c r="AI44" s="133"/>
      <c r="AJ44" s="133"/>
      <c r="AK44" s="133"/>
      <c r="AL44" s="133"/>
      <c r="AM44" s="133"/>
      <c r="AN44" s="133"/>
      <c r="AO44" s="226"/>
      <c r="AP44" s="133"/>
      <c r="AQ44" s="133"/>
      <c r="AR44" s="133"/>
      <c r="AS44" s="133"/>
      <c r="AT44" s="133"/>
      <c r="AU44" s="133"/>
      <c r="AV44" s="133"/>
      <c r="AW44" s="133"/>
      <c r="AX44" s="133"/>
      <c r="AY44" s="133"/>
      <c r="AZ44" s="133"/>
      <c r="BA44" s="226"/>
      <c r="BB44" s="133"/>
      <c r="BC44" s="133"/>
      <c r="BD44" s="133"/>
      <c r="BE44" s="133"/>
      <c r="BF44" s="133"/>
      <c r="BG44" s="133"/>
      <c r="BH44" s="133"/>
      <c r="BI44" s="133"/>
      <c r="BJ44" s="133"/>
      <c r="BK44" s="133"/>
      <c r="BL44" s="133"/>
      <c r="BM44" s="226"/>
      <c r="BN44" s="133"/>
      <c r="BO44" s="133"/>
      <c r="BP44" s="133"/>
      <c r="BQ44" s="133"/>
      <c r="BR44" s="133"/>
      <c r="BS44" s="133"/>
      <c r="BT44" s="133"/>
      <c r="BU44" s="133"/>
      <c r="BV44" s="133"/>
      <c r="BW44" s="133"/>
      <c r="BX44" s="133"/>
      <c r="BY44" s="226"/>
      <c r="BZ44" s="133"/>
      <c r="CA44" s="133"/>
      <c r="CB44" s="133"/>
      <c r="CC44" s="133"/>
      <c r="CD44" s="133"/>
      <c r="CE44" s="133"/>
      <c r="CF44" s="133"/>
      <c r="CG44" s="133"/>
      <c r="CH44" s="133"/>
      <c r="CI44" s="133"/>
      <c r="CJ44" s="133"/>
      <c r="CK44" s="226"/>
      <c r="CL44" s="133"/>
      <c r="CM44" s="133"/>
      <c r="CN44" s="133"/>
      <c r="CO44" s="133"/>
      <c r="CP44" s="133"/>
      <c r="CQ44" s="133"/>
      <c r="CR44" s="133"/>
      <c r="CS44" s="133"/>
      <c r="CT44" s="133"/>
      <c r="CU44" s="133"/>
      <c r="CV44" s="133"/>
      <c r="CW44" s="226"/>
      <c r="CX44" s="133"/>
      <c r="CY44" s="133"/>
      <c r="CZ44" s="133"/>
      <c r="DA44" s="133"/>
      <c r="DB44" s="133"/>
      <c r="DC44" s="133"/>
      <c r="DD44" s="133"/>
      <c r="DE44" s="133"/>
      <c r="DF44" s="133"/>
      <c r="DG44" s="133"/>
      <c r="DH44" s="133"/>
      <c r="DI44" s="133"/>
      <c r="DJ44" s="133"/>
      <c r="DK44" s="133"/>
      <c r="DL44" s="133"/>
      <c r="DM44" s="133"/>
      <c r="DN44" s="226"/>
    </row>
    <row r="45" spans="1:121" s="135" customFormat="1" ht="15">
      <c r="A45" s="133"/>
      <c r="B45" s="390">
        <v>5</v>
      </c>
      <c r="C45" s="385" t="str">
        <f t="shared" si="3"/>
        <v/>
      </c>
      <c r="D45" s="376"/>
      <c r="E45" s="232"/>
      <c r="F45" s="232"/>
      <c r="G45" s="386" t="str">
        <f t="shared" si="2"/>
        <v/>
      </c>
      <c r="H45" s="227"/>
      <c r="I45" s="387" t="str">
        <f t="shared" si="1"/>
        <v/>
      </c>
      <c r="J45" s="388"/>
      <c r="K45" s="376"/>
      <c r="L45" s="389"/>
      <c r="M45" s="195"/>
      <c r="N45" s="196"/>
      <c r="O45" s="195"/>
      <c r="P45" s="195"/>
      <c r="Q45" s="195"/>
      <c r="S45" s="133"/>
      <c r="T45" s="133"/>
      <c r="U45" s="133"/>
      <c r="AC45" s="226"/>
      <c r="AD45" s="133"/>
      <c r="AE45" s="133"/>
      <c r="AF45" s="133"/>
      <c r="AG45" s="133"/>
      <c r="AH45" s="133"/>
      <c r="AI45" s="133"/>
      <c r="AJ45" s="133"/>
      <c r="AK45" s="133"/>
      <c r="AL45" s="133"/>
      <c r="AM45" s="133"/>
      <c r="AN45" s="133"/>
      <c r="AO45" s="226"/>
      <c r="AP45" s="133"/>
      <c r="AQ45" s="133"/>
      <c r="AR45" s="133"/>
      <c r="AS45" s="133"/>
      <c r="AT45" s="133"/>
      <c r="AU45" s="133"/>
      <c r="AV45" s="133"/>
      <c r="AW45" s="133"/>
      <c r="AX45" s="133"/>
      <c r="AY45" s="133"/>
      <c r="AZ45" s="133"/>
      <c r="BA45" s="226"/>
      <c r="BB45" s="133"/>
      <c r="BC45" s="133"/>
      <c r="BD45" s="133"/>
      <c r="BE45" s="133"/>
      <c r="BF45" s="133"/>
      <c r="BG45" s="133"/>
      <c r="BH45" s="133"/>
      <c r="BI45" s="133"/>
      <c r="BJ45" s="133"/>
      <c r="BK45" s="133"/>
      <c r="BL45" s="133"/>
      <c r="BM45" s="226"/>
      <c r="BN45" s="133"/>
      <c r="BO45" s="133"/>
      <c r="BP45" s="133"/>
      <c r="BQ45" s="133"/>
      <c r="BR45" s="133"/>
      <c r="BS45" s="133"/>
      <c r="BT45" s="133"/>
      <c r="BU45" s="133"/>
      <c r="BV45" s="133"/>
      <c r="BW45" s="133"/>
      <c r="BX45" s="133"/>
      <c r="BY45" s="226"/>
      <c r="BZ45" s="133"/>
      <c r="CA45" s="133"/>
      <c r="CB45" s="133"/>
      <c r="CC45" s="133"/>
      <c r="CD45" s="133"/>
      <c r="CE45" s="133"/>
      <c r="CF45" s="133"/>
      <c r="CG45" s="133"/>
      <c r="CH45" s="133"/>
      <c r="CI45" s="133"/>
      <c r="CJ45" s="133"/>
      <c r="CK45" s="226"/>
      <c r="CL45" s="133"/>
      <c r="CM45" s="133"/>
      <c r="CN45" s="133"/>
      <c r="CO45" s="133"/>
      <c r="CP45" s="133"/>
      <c r="CQ45" s="133"/>
      <c r="CR45" s="133"/>
      <c r="CS45" s="133"/>
      <c r="CT45" s="133"/>
      <c r="CU45" s="133"/>
      <c r="CV45" s="133"/>
      <c r="CW45" s="226"/>
      <c r="CX45" s="133"/>
      <c r="CY45" s="133"/>
      <c r="CZ45" s="133"/>
      <c r="DA45" s="133"/>
      <c r="DB45" s="133"/>
      <c r="DC45" s="133"/>
      <c r="DD45" s="133"/>
      <c r="DE45" s="133"/>
      <c r="DF45" s="133"/>
      <c r="DG45" s="133"/>
      <c r="DH45" s="133"/>
      <c r="DI45" s="133"/>
      <c r="DJ45" s="133"/>
      <c r="DK45" s="133"/>
      <c r="DL45" s="133"/>
      <c r="DM45" s="133"/>
      <c r="DN45" s="226"/>
    </row>
    <row r="46" spans="1:121" s="135" customFormat="1">
      <c r="A46" s="133"/>
      <c r="B46" s="390">
        <v>6</v>
      </c>
      <c r="C46" s="385" t="str">
        <f t="shared" si="3"/>
        <v/>
      </c>
      <c r="D46" s="376"/>
      <c r="E46" s="232"/>
      <c r="F46" s="232"/>
      <c r="G46" s="386" t="str">
        <f t="shared" si="2"/>
        <v/>
      </c>
      <c r="H46" s="227"/>
      <c r="I46" s="387" t="str">
        <f t="shared" si="1"/>
        <v/>
      </c>
      <c r="J46" s="388"/>
      <c r="K46" s="376"/>
      <c r="L46" s="389"/>
      <c r="M46" s="195"/>
      <c r="N46" s="195"/>
      <c r="O46" s="195"/>
      <c r="P46" s="195"/>
      <c r="Q46" s="195"/>
      <c r="S46" s="133"/>
      <c r="T46" s="133"/>
      <c r="U46" s="133"/>
      <c r="AC46" s="226"/>
      <c r="AD46" s="133"/>
      <c r="AE46" s="133"/>
      <c r="AF46" s="133"/>
      <c r="AG46" s="133"/>
      <c r="AO46" s="265"/>
      <c r="AP46" s="133"/>
      <c r="BA46" s="265"/>
      <c r="BB46" s="133"/>
      <c r="BC46" s="133"/>
      <c r="BD46" s="133"/>
      <c r="BM46" s="265"/>
      <c r="BO46" s="133"/>
      <c r="BP46" s="133"/>
      <c r="BQ46" s="133"/>
      <c r="BR46" s="133"/>
      <c r="BY46" s="265"/>
      <c r="CK46" s="265"/>
      <c r="CW46" s="265"/>
      <c r="DN46" s="265"/>
    </row>
    <row r="47" spans="1:121" s="135" customFormat="1" ht="15">
      <c r="A47" s="133"/>
      <c r="B47" s="390">
        <v>7</v>
      </c>
      <c r="C47" s="385" t="str">
        <f t="shared" si="3"/>
        <v/>
      </c>
      <c r="D47" s="376"/>
      <c r="E47" s="232"/>
      <c r="F47" s="232"/>
      <c r="G47" s="386" t="str">
        <f t="shared" si="2"/>
        <v/>
      </c>
      <c r="H47" s="227"/>
      <c r="I47" s="387" t="str">
        <f t="shared" si="1"/>
        <v/>
      </c>
      <c r="J47" s="388"/>
      <c r="K47" s="376"/>
      <c r="L47" s="389"/>
      <c r="M47" s="195"/>
      <c r="N47" s="195"/>
      <c r="O47" s="195"/>
      <c r="P47" s="195"/>
      <c r="Q47" s="195"/>
      <c r="S47" s="133"/>
      <c r="T47" s="133"/>
      <c r="U47" s="133"/>
      <c r="W47" s="183"/>
      <c r="AC47" s="226"/>
      <c r="AD47" s="133"/>
      <c r="AE47" s="133"/>
      <c r="AF47" s="133"/>
      <c r="AG47" s="133"/>
      <c r="AI47" s="183"/>
      <c r="AO47" s="265"/>
      <c r="AP47" s="133"/>
      <c r="AU47" s="183"/>
      <c r="BA47" s="265"/>
      <c r="BB47" s="133"/>
      <c r="BC47" s="133"/>
      <c r="BD47" s="133"/>
      <c r="BG47" s="183"/>
      <c r="BM47" s="265"/>
      <c r="BO47" s="133"/>
      <c r="BP47" s="133"/>
      <c r="BQ47" s="133"/>
      <c r="BR47" s="133"/>
      <c r="BS47" s="183"/>
      <c r="BY47" s="265"/>
      <c r="CE47" s="183"/>
      <c r="CK47" s="265"/>
      <c r="CQ47" s="183"/>
      <c r="CW47" s="265"/>
      <c r="DC47" s="183"/>
      <c r="DN47" s="265"/>
    </row>
    <row r="48" spans="1:121" s="135" customFormat="1" ht="15">
      <c r="A48" s="133"/>
      <c r="B48" s="390">
        <v>8</v>
      </c>
      <c r="C48" s="385" t="str">
        <f t="shared" si="3"/>
        <v/>
      </c>
      <c r="D48" s="376"/>
      <c r="E48" s="232"/>
      <c r="F48" s="232"/>
      <c r="G48" s="386" t="str">
        <f t="shared" si="2"/>
        <v/>
      </c>
      <c r="H48" s="227"/>
      <c r="I48" s="387" t="str">
        <f t="shared" si="1"/>
        <v/>
      </c>
      <c r="J48" s="388"/>
      <c r="K48" s="376"/>
      <c r="L48" s="389"/>
      <c r="M48" s="195"/>
      <c r="N48" s="195"/>
      <c r="O48" s="195"/>
      <c r="P48" s="195"/>
      <c r="Q48" s="195"/>
      <c r="S48" s="185"/>
      <c r="T48" s="185"/>
      <c r="U48" s="183"/>
      <c r="V48" s="391"/>
      <c r="AC48" s="226"/>
      <c r="AD48" s="185"/>
      <c r="AE48" s="185"/>
      <c r="AF48" s="185"/>
      <c r="AG48" s="183"/>
      <c r="AH48" s="391"/>
      <c r="AO48" s="265"/>
      <c r="AP48" s="185"/>
      <c r="AQ48" s="391"/>
      <c r="AR48" s="391"/>
      <c r="AS48" s="183"/>
      <c r="AT48" s="391"/>
      <c r="BA48" s="265"/>
      <c r="BB48" s="185"/>
      <c r="BC48" s="185"/>
      <c r="BD48" s="185"/>
      <c r="BE48" s="183"/>
      <c r="BF48" s="391"/>
      <c r="BM48" s="265"/>
      <c r="BN48" s="391"/>
      <c r="BO48" s="185"/>
      <c r="BP48" s="185"/>
      <c r="BQ48" s="183"/>
      <c r="BR48" s="185"/>
      <c r="BY48" s="265"/>
      <c r="BZ48" s="391"/>
      <c r="CA48" s="391"/>
      <c r="CB48" s="391"/>
      <c r="CC48" s="183"/>
      <c r="CD48" s="391"/>
      <c r="CK48" s="265"/>
      <c r="CL48" s="391"/>
      <c r="CM48" s="391"/>
      <c r="CN48" s="391"/>
      <c r="CO48" s="183"/>
      <c r="CP48" s="391"/>
      <c r="CW48" s="265"/>
      <c r="CX48" s="391"/>
      <c r="CY48" s="391"/>
      <c r="CZ48" s="391"/>
      <c r="DA48" s="183"/>
      <c r="DB48" s="391"/>
      <c r="DI48" s="391"/>
      <c r="DJ48" s="391"/>
      <c r="DK48" s="391"/>
      <c r="DL48" s="183"/>
      <c r="DM48" s="391"/>
      <c r="DN48" s="265"/>
    </row>
    <row r="49" spans="1:196" s="135" customFormat="1" ht="15">
      <c r="A49" s="133"/>
      <c r="B49" s="390">
        <v>9</v>
      </c>
      <c r="C49" s="385" t="str">
        <f t="shared" si="3"/>
        <v/>
      </c>
      <c r="D49" s="376"/>
      <c r="E49" s="232"/>
      <c r="F49" s="232"/>
      <c r="G49" s="386" t="str">
        <f t="shared" si="2"/>
        <v/>
      </c>
      <c r="H49" s="227"/>
      <c r="I49" s="387" t="str">
        <f t="shared" si="1"/>
        <v/>
      </c>
      <c r="J49" s="388"/>
      <c r="K49" s="376"/>
      <c r="L49" s="389"/>
      <c r="M49" s="195"/>
      <c r="N49" s="195"/>
      <c r="O49" s="195"/>
      <c r="P49" s="195"/>
      <c r="Q49" s="195"/>
      <c r="S49" s="185"/>
      <c r="T49" s="185"/>
      <c r="U49" s="183"/>
      <c r="V49" s="391"/>
      <c r="AC49" s="226"/>
      <c r="AD49" s="185"/>
      <c r="AE49" s="185"/>
      <c r="AF49" s="185"/>
      <c r="AG49" s="183"/>
      <c r="AH49" s="391"/>
      <c r="AO49" s="265"/>
      <c r="AP49" s="185"/>
      <c r="AQ49" s="391"/>
      <c r="AR49" s="391"/>
      <c r="AS49" s="183"/>
      <c r="AT49" s="391"/>
      <c r="BA49" s="265"/>
      <c r="BB49" s="185"/>
      <c r="BC49" s="185"/>
      <c r="BD49" s="185"/>
      <c r="BE49" s="183"/>
      <c r="BF49" s="391"/>
      <c r="BM49" s="265"/>
      <c r="BN49" s="391"/>
      <c r="BO49" s="185"/>
      <c r="BP49" s="185"/>
      <c r="BQ49" s="183"/>
      <c r="BR49" s="185"/>
      <c r="BY49" s="265"/>
      <c r="BZ49" s="391"/>
      <c r="CA49" s="391"/>
      <c r="CB49" s="391"/>
      <c r="CC49" s="183"/>
      <c r="CD49" s="391"/>
      <c r="CK49" s="265"/>
      <c r="CL49" s="391"/>
      <c r="CM49" s="391"/>
      <c r="CN49" s="391"/>
      <c r="CO49" s="183"/>
      <c r="CP49" s="391"/>
      <c r="CW49" s="265"/>
      <c r="CX49" s="391"/>
      <c r="CY49" s="391"/>
      <c r="CZ49" s="391"/>
      <c r="DA49" s="183"/>
      <c r="DB49" s="391"/>
      <c r="DI49" s="391"/>
      <c r="DJ49" s="391"/>
      <c r="DK49" s="391"/>
      <c r="DL49" s="183"/>
      <c r="DM49" s="391"/>
      <c r="DN49" s="265"/>
    </row>
    <row r="50" spans="1:196" s="135" customFormat="1" ht="15.75" thickBot="1">
      <c r="A50" s="133"/>
      <c r="B50" s="392">
        <v>10</v>
      </c>
      <c r="C50" s="393" t="str">
        <f t="shared" si="3"/>
        <v/>
      </c>
      <c r="D50" s="394"/>
      <c r="E50" s="395"/>
      <c r="F50" s="395"/>
      <c r="G50" s="396" t="str">
        <f t="shared" si="2"/>
        <v/>
      </c>
      <c r="H50" s="397"/>
      <c r="I50" s="398" t="str">
        <f t="shared" si="1"/>
        <v/>
      </c>
      <c r="J50" s="399"/>
      <c r="K50" s="394"/>
      <c r="L50" s="400"/>
      <c r="M50" s="195"/>
      <c r="N50" s="195"/>
      <c r="O50" s="195"/>
      <c r="P50" s="195"/>
      <c r="Q50" s="195"/>
      <c r="S50" s="185"/>
      <c r="T50" s="269"/>
      <c r="U50" s="269"/>
      <c r="V50" s="401"/>
      <c r="Y50" s="265"/>
      <c r="Z50" s="139"/>
      <c r="AA50" s="265"/>
      <c r="AB50" s="265"/>
      <c r="AC50" s="226"/>
      <c r="AD50" s="269"/>
      <c r="AE50" s="185"/>
      <c r="AF50" s="269"/>
      <c r="AG50" s="269"/>
      <c r="AH50" s="401"/>
      <c r="AK50" s="265"/>
      <c r="AL50" s="139"/>
      <c r="AM50" s="265"/>
      <c r="AN50" s="265"/>
      <c r="AO50" s="265"/>
      <c r="AP50" s="269"/>
      <c r="AQ50" s="391"/>
      <c r="AR50" s="401"/>
      <c r="AS50" s="401"/>
      <c r="AT50" s="401"/>
      <c r="AW50" s="265"/>
      <c r="AX50" s="139"/>
      <c r="AY50" s="265"/>
      <c r="AZ50" s="265"/>
      <c r="BA50" s="265"/>
      <c r="BB50" s="269"/>
      <c r="BC50" s="185"/>
      <c r="BD50" s="269"/>
      <c r="BE50" s="401"/>
      <c r="BF50" s="401"/>
      <c r="BI50" s="265"/>
      <c r="BJ50" s="139"/>
      <c r="BK50" s="265"/>
      <c r="BL50" s="265"/>
      <c r="BM50" s="265"/>
      <c r="BN50" s="401"/>
      <c r="BO50" s="185"/>
      <c r="BP50" s="269"/>
      <c r="BQ50" s="269"/>
      <c r="BR50" s="269"/>
      <c r="BU50" s="265"/>
      <c r="BV50" s="139"/>
      <c r="BW50" s="265"/>
      <c r="BX50" s="265"/>
      <c r="BY50" s="265"/>
      <c r="BZ50" s="401"/>
      <c r="CA50" s="391"/>
      <c r="CB50" s="401"/>
      <c r="CC50" s="401"/>
      <c r="CD50" s="401"/>
      <c r="CG50" s="265"/>
      <c r="CH50" s="139"/>
      <c r="CI50" s="265"/>
      <c r="CJ50" s="265"/>
      <c r="CK50" s="265"/>
      <c r="CL50" s="401"/>
      <c r="CM50" s="391"/>
      <c r="CN50" s="401"/>
      <c r="CO50" s="401"/>
      <c r="CP50" s="401"/>
      <c r="CS50" s="265"/>
      <c r="CT50" s="139"/>
      <c r="CU50" s="265"/>
      <c r="CV50" s="265"/>
      <c r="CW50" s="265"/>
      <c r="CX50" s="401"/>
      <c r="CY50" s="391"/>
      <c r="CZ50" s="401"/>
      <c r="DA50" s="401"/>
      <c r="DB50" s="401"/>
      <c r="DE50" s="265"/>
      <c r="DF50" s="139"/>
      <c r="DG50" s="265"/>
      <c r="DH50" s="265"/>
      <c r="DI50" s="401"/>
      <c r="DJ50" s="391"/>
      <c r="DK50" s="401"/>
      <c r="DL50" s="401"/>
      <c r="DM50" s="401"/>
      <c r="DN50" s="265"/>
    </row>
    <row r="51" spans="1:196" s="135" customFormat="1" ht="15.75" thickBot="1">
      <c r="A51" s="133"/>
      <c r="M51" s="189"/>
      <c r="AG51" s="265"/>
      <c r="AH51" s="139"/>
      <c r="AI51" s="265"/>
      <c r="AJ51" s="265"/>
      <c r="AK51" s="226"/>
      <c r="AL51" s="269"/>
      <c r="AM51" s="185"/>
      <c r="AN51" s="269"/>
      <c r="AO51" s="269"/>
      <c r="AP51" s="401"/>
      <c r="AS51" s="265"/>
      <c r="AT51" s="139"/>
      <c r="AU51" s="265"/>
      <c r="AV51" s="265"/>
      <c r="AW51" s="265"/>
      <c r="AX51" s="269"/>
      <c r="AY51" s="391"/>
      <c r="AZ51" s="401"/>
      <c r="BA51" s="401"/>
      <c r="BB51" s="401"/>
      <c r="BE51" s="265"/>
      <c r="BF51" s="139"/>
      <c r="BG51" s="265"/>
      <c r="BH51" s="265"/>
      <c r="BI51" s="265"/>
      <c r="BJ51" s="269"/>
      <c r="BK51" s="185"/>
      <c r="BL51" s="269"/>
      <c r="BM51" s="401"/>
      <c r="BN51" s="401"/>
      <c r="BQ51" s="265"/>
      <c r="BR51" s="139"/>
      <c r="BS51" s="265"/>
      <c r="BT51" s="265"/>
      <c r="BU51" s="265"/>
      <c r="BV51" s="401"/>
      <c r="BW51" s="185"/>
      <c r="BX51" s="269"/>
      <c r="BY51" s="269"/>
      <c r="BZ51" s="269"/>
      <c r="CC51" s="265"/>
      <c r="CD51" s="139"/>
      <c r="CE51" s="265"/>
      <c r="CF51" s="265"/>
      <c r="CG51" s="265"/>
      <c r="CH51" s="401"/>
      <c r="CI51" s="391"/>
      <c r="CJ51" s="401"/>
      <c r="CK51" s="401"/>
      <c r="CL51" s="401"/>
      <c r="CO51" s="265"/>
      <c r="CP51" s="139"/>
      <c r="CQ51" s="265"/>
      <c r="CR51" s="265"/>
      <c r="CS51" s="265"/>
      <c r="CT51" s="401"/>
      <c r="CU51" s="391"/>
      <c r="CV51" s="401"/>
      <c r="CW51" s="401"/>
      <c r="CX51" s="401"/>
      <c r="DA51" s="265"/>
      <c r="DB51" s="139"/>
      <c r="DC51" s="265"/>
      <c r="DD51" s="265"/>
      <c r="DE51" s="265"/>
      <c r="DF51" s="401"/>
      <c r="DG51" s="391"/>
      <c r="DH51" s="401"/>
      <c r="DI51" s="401"/>
      <c r="DJ51" s="401"/>
      <c r="DM51" s="265"/>
      <c r="DN51" s="139"/>
      <c r="DO51" s="265"/>
      <c r="DP51" s="265"/>
      <c r="DQ51" s="401"/>
      <c r="DR51" s="391"/>
      <c r="DS51" s="401"/>
      <c r="DT51" s="401"/>
      <c r="DU51" s="401"/>
      <c r="DV51" s="265"/>
    </row>
    <row r="52" spans="1:196" s="133" customFormat="1" ht="15" hidden="1" outlineLevel="1">
      <c r="B52" s="244" t="s">
        <v>232</v>
      </c>
      <c r="C52" s="241"/>
      <c r="D52" s="226"/>
      <c r="M52" s="135"/>
      <c r="N52" s="135"/>
      <c r="O52" s="135"/>
      <c r="P52" s="226"/>
      <c r="S52" s="135"/>
      <c r="AK52" s="135"/>
      <c r="AL52" s="135"/>
      <c r="AM52" s="135"/>
      <c r="AN52" s="135"/>
      <c r="AO52" s="135"/>
      <c r="AP52" s="135"/>
      <c r="AQ52" s="135"/>
      <c r="AR52" s="135"/>
    </row>
    <row r="53" spans="1:196" s="133" customFormat="1" ht="15" hidden="1" outlineLevel="1" thickBot="1">
      <c r="D53" s="226"/>
      <c r="M53" s="135"/>
      <c r="N53" s="135"/>
      <c r="O53" s="135"/>
      <c r="P53" s="226"/>
      <c r="S53" s="135"/>
      <c r="AK53" s="135"/>
      <c r="AL53" s="135"/>
      <c r="AM53" s="135"/>
      <c r="AN53" s="135"/>
      <c r="AO53" s="135"/>
      <c r="AP53" s="135"/>
      <c r="AQ53" s="135"/>
      <c r="AR53" s="135"/>
    </row>
    <row r="54" spans="1:196" s="133" customFormat="1" ht="62.25" customHeight="1" collapsed="1" thickBot="1">
      <c r="A54" s="135"/>
      <c r="B54" s="402" t="s">
        <v>240</v>
      </c>
      <c r="C54" s="403" t="str">
        <f>IF('10. קבועים'!B182&gt;0,'10. קבועים'!B182,"תא זה יעודכן אוטומטית עם מילוי סעיף 3.2")</f>
        <v>תא זה יעודכן אוטומטית עם מילוי סעיף 3.2</v>
      </c>
      <c r="D54" s="238" t="s">
        <v>477</v>
      </c>
      <c r="E54" s="403" t="str">
        <f>IF('10. קבועים'!E182&gt;0,'10. קבועים'!E182,"תא זה יעודכן אוטומטית עם מילוי סעיף 3.2")</f>
        <v>תא זה יעודכן אוטומטית עם מילוי סעיף 3.2</v>
      </c>
      <c r="M54" s="135"/>
      <c r="N54" s="189"/>
      <c r="O54" s="135"/>
    </row>
    <row r="55" spans="1:196" s="133" customFormat="1" ht="15" customHeight="1">
      <c r="A55" s="135"/>
      <c r="B55" s="265"/>
      <c r="C55" s="404"/>
      <c r="D55" s="135"/>
      <c r="M55" s="135"/>
      <c r="N55" s="189"/>
      <c r="O55" s="135"/>
    </row>
    <row r="56" spans="1:196" s="133" customFormat="1" ht="35.25" hidden="1" customHeight="1" outlineLevel="1">
      <c r="B56" s="223" t="s">
        <v>135</v>
      </c>
      <c r="C56" s="241"/>
      <c r="D56" s="242" t="s">
        <v>222</v>
      </c>
      <c r="E56" s="241"/>
      <c r="M56" s="135"/>
      <c r="N56" s="189"/>
      <c r="O56" s="135"/>
    </row>
    <row r="57" spans="1:196" s="133" customFormat="1" ht="15" hidden="1" customHeight="1" outlineLevel="1">
      <c r="B57" s="224"/>
      <c r="C57" s="243"/>
      <c r="D57" s="224"/>
      <c r="E57" s="243"/>
      <c r="M57" s="135"/>
      <c r="N57" s="189"/>
      <c r="O57" s="135"/>
    </row>
    <row r="58" spans="1:196" s="133" customFormat="1" ht="48" hidden="1" customHeight="1" outlineLevel="1">
      <c r="B58" s="245" t="s">
        <v>2612</v>
      </c>
      <c r="C58" s="241"/>
      <c r="D58" s="245" t="s">
        <v>2613</v>
      </c>
      <c r="E58" s="241"/>
      <c r="M58" s="135"/>
      <c r="N58" s="189"/>
      <c r="O58" s="135"/>
    </row>
    <row r="59" spans="1:196" s="133" customFormat="1" hidden="1" outlineLevel="1">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135"/>
      <c r="GE59" s="135"/>
      <c r="GF59" s="135"/>
      <c r="GG59" s="135"/>
      <c r="GH59" s="135"/>
      <c r="GI59" s="135"/>
      <c r="GJ59" s="135"/>
      <c r="GK59" s="135"/>
      <c r="GL59" s="135"/>
      <c r="GM59" s="135"/>
      <c r="GN59" s="135"/>
    </row>
    <row r="60" spans="1:196" s="133" customFormat="1" collapsed="1">
      <c r="A60" s="133">
        <v>3.3</v>
      </c>
      <c r="B60" s="133" t="s">
        <v>243</v>
      </c>
      <c r="D60" s="226"/>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135"/>
      <c r="EE60" s="135"/>
      <c r="EF60" s="135"/>
      <c r="EG60" s="135"/>
      <c r="EH60" s="135"/>
      <c r="EI60" s="135"/>
      <c r="EJ60" s="135"/>
      <c r="EK60" s="135"/>
      <c r="EL60" s="135"/>
      <c r="EM60" s="135"/>
      <c r="EN60" s="135"/>
      <c r="EO60" s="135"/>
      <c r="EP60" s="135"/>
      <c r="EQ60" s="135"/>
      <c r="ER60" s="135"/>
      <c r="ES60" s="135"/>
      <c r="ET60" s="135"/>
      <c r="EU60" s="135"/>
      <c r="EV60" s="135"/>
      <c r="EW60" s="135"/>
      <c r="EX60" s="135"/>
      <c r="EY60" s="135"/>
      <c r="EZ60" s="135"/>
      <c r="FA60" s="135"/>
      <c r="FB60" s="135"/>
      <c r="FC60" s="135"/>
      <c r="FD60" s="135"/>
      <c r="FE60" s="135"/>
      <c r="FF60" s="135"/>
      <c r="FG60" s="135"/>
      <c r="FH60" s="135"/>
      <c r="FI60" s="135"/>
      <c r="FJ60" s="135"/>
      <c r="FK60" s="135"/>
      <c r="FL60" s="135"/>
      <c r="FM60" s="135"/>
      <c r="FN60" s="135"/>
      <c r="FO60" s="135"/>
      <c r="FP60" s="135"/>
      <c r="FQ60" s="135"/>
      <c r="FR60" s="135"/>
      <c r="FS60" s="135"/>
      <c r="FT60" s="135"/>
      <c r="FU60" s="135"/>
      <c r="FV60" s="135"/>
      <c r="FW60" s="135"/>
      <c r="FX60" s="135"/>
      <c r="FY60" s="135"/>
      <c r="FZ60" s="135"/>
      <c r="GA60" s="135"/>
      <c r="GB60" s="135"/>
      <c r="GC60" s="135"/>
      <c r="GD60" s="135"/>
      <c r="GE60" s="135"/>
      <c r="GF60" s="135"/>
      <c r="GG60" s="135"/>
      <c r="GH60" s="135"/>
      <c r="GI60" s="135"/>
      <c r="GJ60" s="135"/>
      <c r="GK60" s="135"/>
      <c r="GL60" s="135"/>
      <c r="GM60" s="135"/>
      <c r="GN60" s="135"/>
    </row>
    <row r="61" spans="1:196" s="133" customFormat="1" ht="15" thickBot="1">
      <c r="B61" s="135"/>
      <c r="C61" s="135"/>
      <c r="D61" s="265"/>
      <c r="E61" s="135"/>
    </row>
    <row r="62" spans="1:196" s="133" customFormat="1" ht="48" customHeight="1" thickBot="1">
      <c r="B62" s="254" t="s">
        <v>405</v>
      </c>
      <c r="C62" s="405" t="str">
        <f>IF('10. קבועים'!B182&gt;0,'10. קבועים'!B183,"תא זה יעודכן אוטומטית עם מילוי סעיפים: 3.1 ו- 3.2")</f>
        <v>תא זה יעודכן אוטומטית עם מילוי סעיפים: 3.1 ו- 3.2</v>
      </c>
      <c r="D62" s="254" t="s">
        <v>245</v>
      </c>
      <c r="E62" s="403" t="str">
        <f>IF('10. קבועים'!E182&gt;0,'10. קבועים'!E183,"תא זה יעודכן אוטומטית עם מילוי סעיפים: 3.1 ו- 3.2")</f>
        <v>תא זה יעודכן אוטומטית עם מילוי סעיפים: 3.1 ו- 3.2</v>
      </c>
    </row>
    <row r="63" spans="1:196" s="133" customFormat="1" ht="15" customHeight="1" thickBot="1">
      <c r="A63" s="135"/>
      <c r="B63" s="406"/>
      <c r="C63" s="407"/>
      <c r="D63" s="11"/>
      <c r="E63" s="135"/>
    </row>
    <row r="64" spans="1:196" s="133" customFormat="1" ht="36" hidden="1" customHeight="1" outlineLevel="1">
      <c r="B64" s="223" t="s">
        <v>244</v>
      </c>
      <c r="C64" s="257"/>
      <c r="D64" s="242" t="s">
        <v>244</v>
      </c>
      <c r="E64" s="257"/>
      <c r="BN64" s="174"/>
    </row>
    <row r="65" spans="1:66" s="133" customFormat="1" ht="15" hidden="1" customHeight="1" outlineLevel="1">
      <c r="B65" s="223" t="s">
        <v>131</v>
      </c>
      <c r="C65" s="257"/>
      <c r="D65" s="223" t="s">
        <v>131</v>
      </c>
      <c r="E65" s="257"/>
      <c r="BN65" s="174"/>
    </row>
    <row r="66" spans="1:66" s="133" customFormat="1" ht="15" hidden="1" customHeight="1" outlineLevel="1" thickBot="1">
      <c r="B66" s="223"/>
      <c r="BN66" s="174"/>
    </row>
    <row r="67" spans="1:66" s="133" customFormat="1" ht="47.25" customHeight="1" collapsed="1" thickBot="1">
      <c r="B67" s="254" t="s">
        <v>407</v>
      </c>
      <c r="C67" s="255" t="str">
        <f>IF(AND('1. פרטים כלליים ועלויות'!$D$53&gt;0,'10. קבועים'!B182&gt;0),'10. קבועים'!B184,"תא זה יעודכן אוטומטית עם מילוי סעיפים:3.1 ו- 3.2")</f>
        <v>תא זה יעודכן אוטומטית עם מילוי סעיפים:3.1 ו- 3.2</v>
      </c>
      <c r="D67" s="254" t="s">
        <v>246</v>
      </c>
      <c r="E67" s="239" t="str">
        <f>IF(AND('1. פרטים כלליים ועלויות'!$D$53&gt;0,'10. קבועים'!B182&gt;0),'10. קבועים'!E184,"תא זה יעודכן אוטומטית עם מילוי סעיפים:3.1 ו- 3.2")</f>
        <v>תא זה יעודכן אוטומטית עם מילוי סעיפים:3.1 ו- 3.2</v>
      </c>
      <c r="BN67" s="174"/>
    </row>
    <row r="68" spans="1:66" s="133" customFormat="1" ht="16.5" hidden="1" customHeight="1" outlineLevel="1">
      <c r="BN68" s="174"/>
    </row>
    <row r="69" spans="1:66" s="133" customFormat="1" ht="15" hidden="1" customHeight="1" outlineLevel="1">
      <c r="B69" s="242" t="s">
        <v>224</v>
      </c>
      <c r="C69" s="257"/>
      <c r="D69" s="242" t="s">
        <v>225</v>
      </c>
      <c r="E69" s="114"/>
      <c r="BN69" s="174"/>
    </row>
    <row r="70" spans="1:66" s="133" customFormat="1" ht="15" hidden="1" customHeight="1" outlineLevel="1">
      <c r="B70" s="223" t="s">
        <v>131</v>
      </c>
      <c r="C70" s="257"/>
      <c r="D70" s="223" t="s">
        <v>131</v>
      </c>
      <c r="E70" s="114"/>
      <c r="BN70" s="174"/>
    </row>
    <row r="71" spans="1:66" s="133" customFormat="1" ht="15" customHeight="1" collapsed="1">
      <c r="B71" s="223"/>
      <c r="BN71" s="174"/>
    </row>
    <row r="72" spans="1:66" s="133" customFormat="1" ht="15.75" thickBot="1">
      <c r="B72" s="137" t="s">
        <v>467</v>
      </c>
      <c r="H72" s="224"/>
      <c r="BN72" s="174"/>
    </row>
    <row r="73" spans="1:66" s="133" customFormat="1" ht="15">
      <c r="B73" s="408" t="s">
        <v>69</v>
      </c>
      <c r="C73" s="409" t="s">
        <v>146</v>
      </c>
      <c r="D73" s="409" t="s">
        <v>147</v>
      </c>
      <c r="E73" s="410" t="s">
        <v>148</v>
      </c>
      <c r="G73" s="224"/>
      <c r="BM73" s="174"/>
    </row>
    <row r="74" spans="1:66" s="133" customFormat="1" ht="29.25" thickBot="1">
      <c r="B74" s="411" t="s">
        <v>56</v>
      </c>
      <c r="C74" s="412" t="s">
        <v>67</v>
      </c>
      <c r="D74" s="413" t="str">
        <f>IF(AND('10. קבועים'!B181&gt;0,'1. פרטים כלליים ועלויות'!$D$53&gt;0),'10. קבועים'!E190,"תא זה יעודכן אוטומטית עם מילוי סעיפים: 3.1 ו- 3.2")</f>
        <v>תא זה יעודכן אוטומטית עם מילוי סעיפים: 3.1 ו- 3.2</v>
      </c>
      <c r="E74" s="414" t="str">
        <f>IF(AND('10. קבועים'!F190&gt;0,'1. פרטים כלליים ועלויות'!$D$53&gt;0),'10. קבועים'!F190,"תא זה יעודכן אוטומטית עם מילוי סעיפים: 3.1 ו- 3.2")</f>
        <v>תא זה יעודכן אוטומטית עם מילוי סעיפים: 3.1 ו- 3.2</v>
      </c>
      <c r="G74" s="224"/>
      <c r="BM74" s="174"/>
    </row>
    <row r="75" spans="1:66" s="133" customFormat="1">
      <c r="BN75" s="174"/>
    </row>
    <row r="76" spans="1:66" s="133" customFormat="1">
      <c r="BN76" s="174"/>
    </row>
    <row r="77" spans="1:66" s="133" customFormat="1" ht="45" customHeight="1">
      <c r="A77" s="130"/>
      <c r="B77" s="178" t="s">
        <v>741</v>
      </c>
      <c r="C77" s="130"/>
      <c r="D77" s="130"/>
      <c r="E77" s="130"/>
      <c r="F77" s="130"/>
      <c r="G77" s="130"/>
      <c r="H77" s="130"/>
      <c r="I77" s="130"/>
      <c r="J77" s="130"/>
      <c r="K77" s="130"/>
      <c r="L77" s="130"/>
      <c r="M77" s="130"/>
      <c r="N77" s="130"/>
      <c r="O77" s="130"/>
      <c r="P77" s="130"/>
      <c r="Q77" s="130"/>
      <c r="R77" s="130"/>
      <c r="BN77" s="174"/>
    </row>
    <row r="78" spans="1:66" s="133" customFormat="1" ht="15" customHeight="1">
      <c r="BN78" s="174"/>
    </row>
    <row r="79" spans="1:66" s="133" customFormat="1" ht="15" customHeight="1">
      <c r="B79" s="137" t="s">
        <v>43</v>
      </c>
      <c r="BN79" s="174"/>
    </row>
    <row r="80" spans="1:66" s="133" customFormat="1" ht="15" customHeight="1">
      <c r="B80" s="133" t="s">
        <v>42</v>
      </c>
      <c r="BN80" s="174"/>
    </row>
    <row r="81" spans="1:225" s="133" customFormat="1" ht="15.75" customHeight="1">
      <c r="B81" s="133" t="s">
        <v>2685</v>
      </c>
      <c r="BN81" s="174"/>
    </row>
    <row r="82" spans="1:225" s="133" customFormat="1" ht="15">
      <c r="B82" s="133" t="s">
        <v>2686</v>
      </c>
      <c r="BN82" s="174"/>
    </row>
    <row r="83" spans="1:225" s="133" customFormat="1">
      <c r="B83" s="133" t="s">
        <v>233</v>
      </c>
      <c r="BN83" s="174"/>
    </row>
    <row r="84" spans="1:225" s="133" customFormat="1">
      <c r="B84" s="133" t="s">
        <v>234</v>
      </c>
      <c r="BN84" s="174"/>
    </row>
    <row r="85" spans="1:225" s="133" customFormat="1" ht="15">
      <c r="B85" s="133" t="s">
        <v>2687</v>
      </c>
      <c r="BN85" s="174"/>
    </row>
    <row r="86" spans="1:225" s="133" customFormat="1" ht="15" customHeight="1">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135"/>
      <c r="DF86" s="135"/>
      <c r="DG86" s="135"/>
      <c r="DH86" s="135"/>
      <c r="DI86" s="135"/>
      <c r="DJ86" s="135"/>
      <c r="DK86" s="135"/>
      <c r="DL86" s="135"/>
      <c r="DM86" s="135"/>
      <c r="DN86" s="135"/>
      <c r="DO86" s="135"/>
      <c r="DP86" s="135"/>
      <c r="DQ86" s="135"/>
      <c r="DR86" s="135"/>
      <c r="DS86" s="135"/>
      <c r="DT86" s="135"/>
      <c r="DU86" s="135"/>
      <c r="DV86" s="135"/>
      <c r="DW86" s="135"/>
      <c r="DX86" s="135"/>
      <c r="DY86" s="135"/>
      <c r="DZ86" s="135"/>
      <c r="EA86" s="135"/>
      <c r="EB86" s="135"/>
      <c r="EC86" s="135"/>
      <c r="ED86" s="135"/>
      <c r="EE86" s="135"/>
      <c r="EF86" s="135"/>
      <c r="EG86" s="135"/>
      <c r="EH86" s="135"/>
      <c r="EI86" s="135"/>
      <c r="EJ86" s="135"/>
      <c r="EK86" s="135"/>
      <c r="EL86" s="135"/>
      <c r="EM86" s="135"/>
      <c r="EN86" s="135"/>
      <c r="EO86" s="135"/>
    </row>
    <row r="87" spans="1:225" s="133" customFormat="1" ht="215.25" customHeight="1">
      <c r="A87" s="133">
        <v>3.4</v>
      </c>
      <c r="B87" s="415" t="s">
        <v>506</v>
      </c>
      <c r="C87" s="1061"/>
      <c r="D87" s="1061"/>
      <c r="E87" s="1061"/>
      <c r="F87" s="1062" t="s">
        <v>2688</v>
      </c>
      <c r="G87" s="1062"/>
      <c r="H87" s="1062"/>
    </row>
    <row r="88" spans="1:225" s="133" customFormat="1"/>
    <row r="89" spans="1:225" s="133" customFormat="1" ht="15" hidden="1" outlineLevel="1">
      <c r="B89" s="192" t="s">
        <v>130</v>
      </c>
      <c r="C89" s="192" t="s">
        <v>132</v>
      </c>
      <c r="D89" s="192" t="s">
        <v>133</v>
      </c>
      <c r="E89" s="267" t="s">
        <v>131</v>
      </c>
      <c r="BN89" s="174"/>
    </row>
    <row r="90" spans="1:225" s="133" customFormat="1" hidden="1" outlineLevel="1">
      <c r="B90" s="1045"/>
      <c r="C90" s="1046"/>
      <c r="D90" s="1045"/>
      <c r="E90" s="1045"/>
      <c r="BN90" s="174"/>
    </row>
    <row r="91" spans="1:225" s="133" customFormat="1" hidden="1" outlineLevel="1">
      <c r="B91" s="1045"/>
      <c r="C91" s="1046"/>
      <c r="D91" s="1045"/>
      <c r="E91" s="1045"/>
      <c r="BN91" s="174"/>
    </row>
    <row r="92" spans="1:225" s="133" customFormat="1" hidden="1" outlineLevel="1">
      <c r="B92" s="1045"/>
      <c r="C92" s="1046"/>
      <c r="D92" s="1045"/>
      <c r="E92" s="1045"/>
      <c r="BN92" s="174"/>
    </row>
    <row r="93" spans="1:225" s="133" customFormat="1" hidden="1" outlineLevel="1">
      <c r="B93" s="1045"/>
      <c r="C93" s="1046"/>
      <c r="D93" s="1045"/>
      <c r="E93" s="1045"/>
      <c r="BN93" s="174"/>
    </row>
    <row r="94" spans="1:225" s="133" customFormat="1" hidden="1" outlineLevel="1">
      <c r="B94" s="269"/>
      <c r="D94" s="269"/>
      <c r="E94" s="269"/>
      <c r="BN94" s="174"/>
    </row>
    <row r="95" spans="1:225" s="133" customFormat="1" ht="15" collapsed="1">
      <c r="A95" s="133">
        <v>3.5</v>
      </c>
      <c r="B95" s="137" t="s">
        <v>13</v>
      </c>
    </row>
    <row r="96" spans="1:225" s="133" customFormat="1">
      <c r="A96" s="135"/>
      <c r="B96" s="188" t="s">
        <v>36</v>
      </c>
      <c r="C96" s="188" t="s">
        <v>12</v>
      </c>
      <c r="D96" s="188" t="s">
        <v>14</v>
      </c>
      <c r="E96" s="188" t="s">
        <v>32</v>
      </c>
      <c r="S96" s="265"/>
      <c r="T96" s="135"/>
      <c r="U96" s="135"/>
      <c r="V96" s="135"/>
      <c r="W96" s="135"/>
      <c r="X96" s="135"/>
      <c r="Y96" s="135"/>
      <c r="Z96" s="135"/>
      <c r="AA96" s="135"/>
      <c r="AB96" s="265"/>
      <c r="AC96" s="416"/>
      <c r="AD96" s="265"/>
      <c r="AE96" s="265"/>
      <c r="AF96" s="135"/>
      <c r="AG96" s="135"/>
      <c r="AH96" s="135"/>
      <c r="AI96" s="135"/>
      <c r="AJ96" s="135"/>
      <c r="AK96" s="135"/>
      <c r="AL96" s="135"/>
      <c r="AM96" s="135"/>
      <c r="AN96" s="265"/>
      <c r="AO96" s="416"/>
      <c r="AP96" s="265"/>
      <c r="AQ96" s="265"/>
      <c r="AR96" s="135"/>
      <c r="AS96" s="135"/>
      <c r="AT96" s="135"/>
      <c r="AU96" s="135"/>
      <c r="AV96" s="135"/>
      <c r="AW96" s="135"/>
      <c r="AX96" s="135"/>
      <c r="AY96" s="135"/>
      <c r="AZ96" s="265"/>
      <c r="BA96" s="416"/>
      <c r="BB96" s="265"/>
      <c r="BC96" s="265"/>
      <c r="BD96" s="135"/>
      <c r="BE96" s="135"/>
      <c r="BF96" s="135"/>
      <c r="BG96" s="135"/>
      <c r="BH96" s="135"/>
      <c r="BI96" s="135"/>
      <c r="BJ96" s="135"/>
      <c r="BK96" s="135"/>
      <c r="BL96" s="265"/>
      <c r="BM96" s="416"/>
      <c r="BN96" s="265"/>
      <c r="BO96" s="265"/>
      <c r="BP96" s="135"/>
      <c r="BQ96" s="135"/>
      <c r="BR96" s="135"/>
      <c r="BS96" s="135"/>
      <c r="BT96" s="135"/>
      <c r="BU96" s="135"/>
      <c r="BV96" s="135"/>
      <c r="BW96" s="135"/>
      <c r="BX96" s="265"/>
      <c r="BY96" s="416"/>
      <c r="BZ96" s="265"/>
      <c r="CA96" s="265"/>
      <c r="CB96" s="135"/>
      <c r="CC96" s="135"/>
      <c r="CD96" s="135"/>
      <c r="CE96" s="135"/>
      <c r="CF96" s="135"/>
      <c r="CG96" s="135"/>
      <c r="CH96" s="135"/>
      <c r="CI96" s="135"/>
      <c r="CJ96" s="265"/>
      <c r="CK96" s="416"/>
      <c r="CL96" s="265"/>
      <c r="CM96" s="265"/>
      <c r="CN96" s="135"/>
      <c r="CO96" s="135"/>
      <c r="CP96" s="135"/>
      <c r="CQ96" s="135"/>
      <c r="CR96" s="135"/>
      <c r="CS96" s="135"/>
      <c r="CT96" s="135"/>
      <c r="CU96" s="135"/>
      <c r="CV96" s="265"/>
      <c r="CW96" s="416"/>
      <c r="CX96" s="265"/>
      <c r="CY96" s="265"/>
      <c r="CZ96" s="135"/>
      <c r="DA96" s="135"/>
      <c r="DB96" s="135"/>
      <c r="DC96" s="135"/>
      <c r="DD96" s="135"/>
      <c r="DE96" s="135"/>
      <c r="DF96" s="135"/>
      <c r="DG96" s="135"/>
      <c r="DH96" s="265"/>
      <c r="DI96" s="416"/>
      <c r="DJ96" s="265"/>
      <c r="DK96" s="265"/>
      <c r="DL96" s="135"/>
      <c r="DM96" s="135"/>
      <c r="DN96" s="135"/>
      <c r="DO96" s="135"/>
      <c r="DP96" s="135"/>
      <c r="DQ96" s="135"/>
      <c r="DR96" s="135"/>
      <c r="DS96" s="135"/>
      <c r="DT96" s="135"/>
      <c r="DU96" s="135"/>
      <c r="DV96" s="135"/>
      <c r="DW96" s="135"/>
      <c r="DX96" s="135"/>
      <c r="DY96" s="135"/>
      <c r="DZ96" s="135"/>
      <c r="EA96" s="135"/>
      <c r="EB96" s="135"/>
      <c r="EC96" s="135"/>
      <c r="ED96" s="135"/>
      <c r="EE96" s="135"/>
      <c r="EF96" s="135"/>
      <c r="EG96" s="135"/>
      <c r="EH96" s="135"/>
      <c r="EI96" s="135"/>
      <c r="EJ96" s="135"/>
      <c r="EK96" s="135"/>
      <c r="EL96" s="135"/>
      <c r="EM96" s="135"/>
      <c r="EN96" s="135"/>
      <c r="EO96" s="135"/>
      <c r="EP96" s="135"/>
      <c r="EQ96" s="135"/>
      <c r="ER96" s="135"/>
      <c r="ES96" s="135"/>
      <c r="ET96" s="135"/>
      <c r="EU96" s="135"/>
      <c r="EV96" s="135"/>
      <c r="EW96" s="135"/>
      <c r="EX96" s="135"/>
      <c r="EY96" s="135"/>
      <c r="EZ96" s="135"/>
      <c r="FA96" s="135"/>
      <c r="FB96" s="135"/>
      <c r="FC96" s="135"/>
      <c r="FD96" s="135"/>
      <c r="FE96" s="135"/>
      <c r="FF96" s="135"/>
      <c r="FG96" s="135"/>
      <c r="FH96" s="135"/>
      <c r="FI96" s="135"/>
      <c r="FJ96" s="135"/>
      <c r="FK96" s="135"/>
      <c r="FL96" s="135"/>
      <c r="FM96" s="135"/>
      <c r="FN96" s="135"/>
      <c r="FO96" s="135"/>
      <c r="FP96" s="135"/>
      <c r="FQ96" s="135"/>
      <c r="FR96" s="135"/>
      <c r="FS96" s="135"/>
      <c r="FT96" s="135"/>
      <c r="FU96" s="135"/>
      <c r="FV96" s="135"/>
      <c r="FW96" s="135"/>
      <c r="FX96" s="135"/>
      <c r="FY96" s="135"/>
      <c r="FZ96" s="135"/>
      <c r="GA96" s="135"/>
      <c r="GB96" s="135"/>
      <c r="GC96" s="135"/>
      <c r="GD96" s="135"/>
      <c r="GE96" s="135"/>
      <c r="GF96" s="135"/>
      <c r="GG96" s="135"/>
      <c r="GH96" s="135"/>
      <c r="GI96" s="135"/>
      <c r="GJ96" s="135"/>
      <c r="GK96" s="135"/>
      <c r="GL96" s="135"/>
      <c r="GM96" s="135"/>
      <c r="GN96" s="135"/>
      <c r="GO96" s="135"/>
      <c r="GP96" s="135"/>
      <c r="GQ96" s="135"/>
      <c r="GR96" s="135"/>
      <c r="GS96" s="135"/>
      <c r="GT96" s="135"/>
      <c r="GU96" s="135"/>
      <c r="GV96" s="135"/>
      <c r="GW96" s="135"/>
      <c r="GX96" s="135"/>
      <c r="GY96" s="135"/>
      <c r="GZ96" s="135"/>
      <c r="HA96" s="135"/>
      <c r="HB96" s="135"/>
      <c r="HC96" s="135"/>
      <c r="HD96" s="135"/>
      <c r="HE96" s="135"/>
      <c r="HF96" s="135"/>
      <c r="HG96" s="135"/>
      <c r="HH96" s="135"/>
      <c r="HI96" s="135"/>
      <c r="HJ96" s="135"/>
      <c r="HK96" s="135"/>
      <c r="HL96" s="135"/>
      <c r="HM96" s="135"/>
      <c r="HN96" s="135"/>
      <c r="HO96" s="135"/>
      <c r="HP96" s="135"/>
      <c r="HQ96" s="135"/>
    </row>
    <row r="97" spans="1:81" s="133" customFormat="1">
      <c r="B97" s="250" t="s">
        <v>235</v>
      </c>
      <c r="C97" s="417"/>
      <c r="D97" s="227"/>
      <c r="E97" s="227"/>
    </row>
    <row r="98" spans="1:81" s="133" customFormat="1">
      <c r="B98" s="248" t="s">
        <v>31</v>
      </c>
    </row>
    <row r="99" spans="1:81" s="133" customFormat="1" ht="15" hidden="1" customHeight="1" outlineLevel="1">
      <c r="G99" s="137" t="s">
        <v>2646</v>
      </c>
      <c r="BN99" s="174"/>
    </row>
    <row r="100" spans="1:81" s="133" customFormat="1" ht="15" hidden="1" outlineLevel="1">
      <c r="B100" s="192" t="s">
        <v>130</v>
      </c>
      <c r="C100" s="192" t="s">
        <v>132</v>
      </c>
      <c r="D100" s="192" t="s">
        <v>133</v>
      </c>
      <c r="E100" s="267" t="s">
        <v>131</v>
      </c>
      <c r="G100" s="188" t="s">
        <v>36</v>
      </c>
      <c r="H100" s="188" t="s">
        <v>12</v>
      </c>
      <c r="I100" s="188" t="s">
        <v>14</v>
      </c>
      <c r="J100" s="188" t="s">
        <v>32</v>
      </c>
      <c r="BN100" s="174"/>
    </row>
    <row r="101" spans="1:81" s="133" customFormat="1" ht="14.25" hidden="1" customHeight="1" outlineLevel="1">
      <c r="B101" s="1045"/>
      <c r="C101" s="1046"/>
      <c r="D101" s="1045"/>
      <c r="E101" s="1045"/>
      <c r="G101" s="250" t="s">
        <v>235</v>
      </c>
      <c r="H101" s="418"/>
      <c r="I101" s="419"/>
      <c r="J101" s="420"/>
      <c r="BN101" s="174"/>
    </row>
    <row r="102" spans="1:81" s="133" customFormat="1" ht="15" hidden="1" outlineLevel="1">
      <c r="B102" s="1045"/>
      <c r="C102" s="1046"/>
      <c r="D102" s="1045"/>
      <c r="E102" s="1045"/>
      <c r="G102" s="137" t="s">
        <v>2647</v>
      </c>
      <c r="BN102" s="174"/>
    </row>
    <row r="103" spans="1:81" s="133" customFormat="1" hidden="1" outlineLevel="1">
      <c r="B103" s="1045"/>
      <c r="C103" s="1046"/>
      <c r="D103" s="1045"/>
      <c r="E103" s="1045"/>
      <c r="G103" s="188" t="s">
        <v>36</v>
      </c>
      <c r="H103" s="188" t="s">
        <v>12</v>
      </c>
      <c r="I103" s="188" t="s">
        <v>14</v>
      </c>
      <c r="J103" s="188" t="s">
        <v>32</v>
      </c>
      <c r="K103" s="133" t="s">
        <v>2648</v>
      </c>
      <c r="BN103" s="174"/>
    </row>
    <row r="104" spans="1:81" s="133" customFormat="1" hidden="1" outlineLevel="1">
      <c r="B104" s="1045"/>
      <c r="C104" s="1046"/>
      <c r="D104" s="1045"/>
      <c r="E104" s="1045"/>
      <c r="G104" s="250" t="s">
        <v>235</v>
      </c>
      <c r="H104" s="418"/>
      <c r="I104" s="419"/>
      <c r="J104" s="419"/>
      <c r="K104" s="421"/>
      <c r="BN104" s="174"/>
    </row>
    <row r="105" spans="1:81" s="270" customFormat="1" ht="15" collapsed="1" thickBot="1">
      <c r="B105" s="422"/>
      <c r="D105" s="422"/>
      <c r="E105" s="422"/>
      <c r="BN105" s="271"/>
    </row>
    <row r="106" spans="1:81" s="114" customFormat="1" ht="83.25" customHeight="1">
      <c r="A106" s="1060" t="s">
        <v>2689</v>
      </c>
      <c r="B106" s="1060"/>
      <c r="C106" s="1060"/>
      <c r="D106" s="1060"/>
      <c r="BM106" s="170"/>
    </row>
    <row r="107" spans="1:81" s="133" customFormat="1">
      <c r="BN107" s="174"/>
    </row>
    <row r="108" spans="1:81" s="133" customFormat="1" ht="63" customHeight="1">
      <c r="A108" s="225"/>
      <c r="B108" s="1039" t="s">
        <v>528</v>
      </c>
      <c r="C108" s="1039"/>
      <c r="D108" s="1039"/>
      <c r="BN108" s="174"/>
    </row>
    <row r="109" spans="1:81" s="133" customFormat="1" ht="28.5">
      <c r="A109" s="133">
        <v>3.6</v>
      </c>
      <c r="B109" s="226" t="s">
        <v>285</v>
      </c>
      <c r="C109" s="272"/>
      <c r="BN109" s="174"/>
    </row>
    <row r="110" spans="1:81" s="133" customFormat="1">
      <c r="BN110" s="174"/>
    </row>
    <row r="111" spans="1:81" s="133" customFormat="1" ht="18">
      <c r="A111" s="273"/>
      <c r="B111" s="274" t="s">
        <v>742</v>
      </c>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73"/>
      <c r="BR111" s="273"/>
      <c r="BS111" s="273"/>
      <c r="BT111" s="273"/>
      <c r="BU111" s="273"/>
      <c r="BV111" s="273"/>
      <c r="BW111" s="273"/>
      <c r="BX111" s="273"/>
      <c r="BY111" s="273"/>
      <c r="BZ111" s="273"/>
      <c r="CA111" s="273"/>
      <c r="CB111" s="273"/>
      <c r="CC111" s="273"/>
    </row>
    <row r="112" spans="1:81" s="133" customFormat="1">
      <c r="BN112" s="174"/>
    </row>
    <row r="113" spans="1:90" s="133" customFormat="1" ht="15">
      <c r="A113" s="275" t="s">
        <v>2653</v>
      </c>
      <c r="B113" s="276" t="s">
        <v>176</v>
      </c>
      <c r="C113" s="2"/>
      <c r="D113" s="2"/>
      <c r="E113" s="275"/>
      <c r="F113" s="275"/>
      <c r="G113" s="275"/>
      <c r="H113" s="275"/>
      <c r="I113" s="277"/>
      <c r="J113" s="2"/>
      <c r="K113" s="2"/>
      <c r="L113" s="2"/>
      <c r="M113" s="2"/>
      <c r="N113" s="2"/>
      <c r="O113" s="2"/>
      <c r="P113" s="278"/>
      <c r="Q113" s="2"/>
      <c r="R113" s="2"/>
      <c r="S113" s="2"/>
      <c r="T113" s="2"/>
      <c r="U113" s="2"/>
      <c r="V113" s="2"/>
      <c r="W113" s="278"/>
      <c r="X113" s="2"/>
      <c r="Y113" s="2"/>
      <c r="Z113" s="2"/>
      <c r="AA113" s="2"/>
      <c r="AB113" s="2"/>
      <c r="AC113" s="2"/>
      <c r="AD113" s="278"/>
      <c r="AE113" s="2"/>
      <c r="AF113" s="2"/>
      <c r="AG113" s="2"/>
      <c r="AH113" s="2"/>
      <c r="AI113" s="2"/>
      <c r="AJ113" s="2"/>
      <c r="AK113" s="278"/>
      <c r="AL113" s="2"/>
      <c r="AM113" s="2"/>
      <c r="AN113" s="2"/>
      <c r="AO113" s="2"/>
      <c r="AP113" s="2"/>
      <c r="AQ113" s="2"/>
      <c r="AR113" s="278"/>
      <c r="AS113" s="2"/>
      <c r="AT113" s="2"/>
      <c r="AU113" s="2"/>
      <c r="AV113" s="2"/>
      <c r="AW113" s="2"/>
      <c r="AX113" s="2"/>
      <c r="AY113" s="278"/>
      <c r="AZ113" s="2"/>
      <c r="BA113" s="2"/>
      <c r="BB113" s="2"/>
      <c r="BC113" s="2"/>
      <c r="BD113" s="2"/>
      <c r="BE113" s="2"/>
      <c r="BF113" s="278"/>
      <c r="BG113" s="2"/>
      <c r="BH113" s="2"/>
      <c r="BI113" s="2"/>
      <c r="BJ113" s="2"/>
      <c r="BK113" s="2"/>
      <c r="BL113" s="2"/>
      <c r="BM113" s="278"/>
      <c r="BN113" s="2"/>
      <c r="BO113" s="2"/>
      <c r="BP113" s="2"/>
      <c r="BQ113" s="2"/>
      <c r="BR113" s="2"/>
      <c r="BS113" s="2"/>
      <c r="BT113" s="2"/>
      <c r="BU113" s="2"/>
      <c r="BV113" s="2"/>
      <c r="BW113" s="2"/>
      <c r="BX113" s="2"/>
      <c r="BY113" s="2"/>
      <c r="BZ113" s="2"/>
      <c r="CA113" s="2"/>
      <c r="CB113" s="2"/>
      <c r="CC113" s="2"/>
    </row>
    <row r="114" spans="1:90" s="133" customFormat="1">
      <c r="A114" s="275"/>
      <c r="B114" s="2"/>
      <c r="C114" s="2"/>
      <c r="D114" s="2"/>
      <c r="E114" s="275"/>
      <c r="F114" s="275"/>
      <c r="G114" s="275"/>
      <c r="H114" s="275"/>
      <c r="I114" s="277"/>
      <c r="J114" s="2"/>
      <c r="K114" s="2"/>
      <c r="L114" s="2"/>
      <c r="M114" s="2"/>
      <c r="N114" s="2"/>
      <c r="O114" s="2"/>
      <c r="P114" s="278"/>
      <c r="Q114" s="2"/>
      <c r="R114" s="2"/>
      <c r="S114" s="2"/>
      <c r="T114" s="2"/>
      <c r="U114" s="2"/>
      <c r="V114" s="2"/>
      <c r="W114" s="278"/>
      <c r="X114" s="2"/>
      <c r="Y114" s="2"/>
      <c r="Z114" s="2"/>
      <c r="AA114" s="2"/>
      <c r="AB114" s="2"/>
      <c r="AC114" s="2"/>
      <c r="AD114" s="278"/>
      <c r="AE114" s="2"/>
      <c r="AF114" s="2"/>
      <c r="AG114" s="2"/>
      <c r="AH114" s="2"/>
      <c r="AI114" s="2"/>
      <c r="AJ114" s="2"/>
      <c r="AK114" s="278"/>
      <c r="AL114" s="2"/>
      <c r="AM114" s="2"/>
      <c r="AN114" s="2"/>
      <c r="AO114" s="2"/>
      <c r="AP114" s="2"/>
      <c r="AQ114" s="2"/>
      <c r="AR114" s="278"/>
      <c r="AS114" s="2"/>
      <c r="AT114" s="2"/>
      <c r="AU114" s="2"/>
      <c r="AV114" s="2"/>
      <c r="AW114" s="2"/>
      <c r="AX114" s="2"/>
      <c r="AY114" s="278"/>
      <c r="AZ114" s="2"/>
      <c r="BA114" s="2"/>
      <c r="BB114" s="2"/>
      <c r="BC114" s="2"/>
      <c r="BD114" s="2"/>
      <c r="BE114" s="2"/>
      <c r="BF114" s="278"/>
      <c r="BG114" s="2"/>
      <c r="BH114" s="2"/>
      <c r="BI114" s="2"/>
      <c r="BJ114" s="2"/>
      <c r="BK114" s="2"/>
      <c r="BL114" s="2"/>
      <c r="BM114" s="278"/>
      <c r="BN114" s="2"/>
      <c r="BO114" s="2"/>
      <c r="BP114" s="2"/>
      <c r="BQ114" s="2"/>
      <c r="BR114" s="2"/>
      <c r="BS114" s="2"/>
      <c r="BT114" s="2"/>
      <c r="BU114" s="2"/>
      <c r="BV114" s="2"/>
      <c r="BW114" s="2"/>
      <c r="BX114" s="2"/>
      <c r="BY114" s="2"/>
      <c r="BZ114" s="2"/>
      <c r="CA114" s="2"/>
      <c r="CB114" s="2"/>
      <c r="CC114" s="2"/>
    </row>
    <row r="115" spans="1:90" s="133" customFormat="1" ht="28.5">
      <c r="A115" s="275"/>
      <c r="B115" s="279" t="s">
        <v>177</v>
      </c>
      <c r="C115" s="272"/>
      <c r="D115" s="279" t="s">
        <v>178</v>
      </c>
      <c r="E115" s="272"/>
      <c r="F115" s="275"/>
      <c r="G115" s="275"/>
      <c r="H115" s="275"/>
      <c r="I115" s="275"/>
      <c r="J115" s="5"/>
      <c r="K115" s="2"/>
      <c r="L115" s="281"/>
      <c r="M115" s="5"/>
      <c r="N115" s="2"/>
      <c r="O115" s="5"/>
      <c r="P115" s="2"/>
      <c r="Q115" s="5"/>
      <c r="R115" s="2"/>
      <c r="S115" s="281"/>
      <c r="T115" s="5"/>
      <c r="U115" s="2"/>
      <c r="V115" s="5"/>
      <c r="W115" s="2"/>
      <c r="X115" s="5"/>
      <c r="Y115" s="2"/>
      <c r="Z115" s="281"/>
      <c r="AA115" s="5"/>
      <c r="AB115" s="2"/>
      <c r="AC115" s="5"/>
      <c r="AD115" s="2"/>
      <c r="AE115" s="5"/>
      <c r="AF115" s="2"/>
      <c r="AG115" s="281"/>
      <c r="AH115" s="5"/>
      <c r="AI115" s="2"/>
      <c r="AJ115" s="5"/>
      <c r="AK115" s="2"/>
      <c r="AL115" s="5"/>
      <c r="AM115" s="2"/>
      <c r="AN115" s="281"/>
      <c r="AO115" s="5"/>
      <c r="AP115" s="5"/>
      <c r="AQ115" s="5"/>
      <c r="AR115" s="2"/>
      <c r="AS115" s="5"/>
      <c r="AT115" s="2"/>
      <c r="AU115" s="281"/>
      <c r="AV115" s="5"/>
      <c r="AW115" s="5"/>
      <c r="AX115" s="5"/>
      <c r="AY115" s="2"/>
      <c r="AZ115" s="5"/>
      <c r="BA115" s="2"/>
      <c r="BB115" s="281"/>
      <c r="BC115" s="5"/>
      <c r="BD115" s="5"/>
      <c r="BE115" s="5"/>
      <c r="BF115" s="2"/>
      <c r="BG115" s="5"/>
      <c r="BH115" s="2"/>
      <c r="BI115" s="281"/>
      <c r="BJ115" s="5"/>
      <c r="BK115" s="5"/>
      <c r="BL115" s="5"/>
      <c r="BM115" s="2"/>
      <c r="BN115" s="5"/>
      <c r="BO115" s="2"/>
      <c r="BP115" s="281"/>
      <c r="BQ115" s="5"/>
      <c r="BR115" s="5"/>
      <c r="BS115" s="5"/>
      <c r="BT115" s="2"/>
      <c r="BU115" s="2"/>
      <c r="BV115" s="2"/>
      <c r="BW115" s="2"/>
      <c r="BX115" s="2"/>
      <c r="BY115" s="2"/>
      <c r="BZ115" s="2"/>
      <c r="CA115" s="2"/>
      <c r="CB115" s="2"/>
      <c r="CC115" s="2"/>
    </row>
    <row r="116" spans="1:90" s="133" customFormat="1">
      <c r="A116" s="275"/>
      <c r="B116" s="277"/>
      <c r="C116" s="2"/>
      <c r="D116" s="2"/>
      <c r="E116" s="2"/>
      <c r="F116" s="275"/>
      <c r="G116" s="275"/>
      <c r="H116" s="275"/>
      <c r="I116" s="275"/>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81"/>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row>
    <row r="117" spans="1:90" s="133" customFormat="1">
      <c r="A117" s="275"/>
      <c r="B117" s="282" t="s">
        <v>179</v>
      </c>
      <c r="C117" s="283"/>
      <c r="D117" s="2"/>
      <c r="E117" s="2"/>
      <c r="F117" s="275"/>
      <c r="G117" s="275"/>
      <c r="H117" s="275"/>
      <c r="I117" s="275"/>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81"/>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row>
    <row r="118" spans="1:90" s="133" customFormat="1">
      <c r="A118" s="275"/>
      <c r="B118" s="277"/>
      <c r="C118" s="2"/>
      <c r="D118" s="2"/>
      <c r="E118" s="2"/>
      <c r="F118" s="275"/>
      <c r="G118" s="275"/>
      <c r="H118" s="275"/>
      <c r="I118" s="275"/>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81"/>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row>
    <row r="119" spans="1:90" s="133" customFormat="1" ht="15">
      <c r="A119" s="284" t="s">
        <v>2654</v>
      </c>
      <c r="B119" s="276" t="s">
        <v>190</v>
      </c>
      <c r="C119" s="2"/>
      <c r="D119" s="2"/>
      <c r="E119" s="275"/>
      <c r="F119" s="275"/>
      <c r="G119" s="27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5"/>
      <c r="AY119" s="285"/>
      <c r="AZ119" s="285"/>
      <c r="BA119" s="285"/>
      <c r="BB119" s="285"/>
      <c r="BC119" s="285"/>
      <c r="BD119" s="285"/>
      <c r="BE119" s="285"/>
      <c r="BF119" s="285"/>
      <c r="BG119" s="285"/>
      <c r="BH119" s="285"/>
      <c r="BI119" s="285"/>
      <c r="BJ119" s="285"/>
      <c r="BK119" s="285"/>
      <c r="BL119" s="275"/>
      <c r="BM119" s="275"/>
      <c r="BN119" s="275"/>
      <c r="BO119" s="275"/>
      <c r="BP119" s="275"/>
      <c r="BQ119" s="275"/>
      <c r="BR119" s="275"/>
      <c r="BS119" s="275"/>
      <c r="BT119" s="275"/>
      <c r="BU119" s="275"/>
      <c r="BV119" s="275"/>
      <c r="BW119" s="275"/>
      <c r="BX119" s="275"/>
      <c r="BY119" s="275"/>
      <c r="BZ119" s="275"/>
      <c r="CA119" s="275"/>
      <c r="CB119" s="275"/>
      <c r="CC119" s="275"/>
      <c r="CD119" s="275"/>
      <c r="CE119" s="275"/>
      <c r="CF119" s="275"/>
      <c r="CG119" s="275"/>
      <c r="CH119" s="275"/>
      <c r="CI119" s="275"/>
      <c r="CJ119" s="275"/>
      <c r="CK119" s="275"/>
      <c r="CL119" s="275"/>
    </row>
    <row r="120" spans="1:90" s="133" customFormat="1">
      <c r="A120" s="275"/>
      <c r="B120" s="286"/>
      <c r="C120" s="2"/>
      <c r="D120" s="2"/>
      <c r="E120" s="275"/>
      <c r="F120" s="275"/>
      <c r="G120" s="27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75"/>
      <c r="BM120" s="275"/>
      <c r="BN120" s="275"/>
      <c r="BO120" s="275"/>
      <c r="BP120" s="275"/>
      <c r="BQ120" s="275"/>
      <c r="BR120" s="275"/>
      <c r="BS120" s="275"/>
      <c r="BT120" s="275"/>
      <c r="BU120" s="275"/>
      <c r="BV120" s="275"/>
      <c r="BW120" s="275"/>
      <c r="BX120" s="275"/>
      <c r="BY120" s="275"/>
      <c r="BZ120" s="275"/>
      <c r="CA120" s="275"/>
      <c r="CB120" s="275"/>
      <c r="CC120" s="275"/>
      <c r="CD120" s="275"/>
      <c r="CE120" s="275"/>
      <c r="CF120" s="275"/>
      <c r="CG120" s="275"/>
      <c r="CH120" s="275"/>
      <c r="CI120" s="275"/>
      <c r="CJ120" s="275"/>
      <c r="CK120" s="275"/>
      <c r="CL120" s="275"/>
    </row>
    <row r="121" spans="1:90" s="133" customFormat="1" ht="28.5">
      <c r="A121" s="275"/>
      <c r="B121" s="279" t="s">
        <v>191</v>
      </c>
      <c r="C121" s="272"/>
      <c r="D121" s="279" t="s">
        <v>178</v>
      </c>
      <c r="E121" s="272"/>
      <c r="F121" s="275"/>
      <c r="G121" s="27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85"/>
      <c r="AM121" s="285"/>
      <c r="AN121" s="285"/>
      <c r="AO121" s="285"/>
      <c r="AP121" s="285"/>
      <c r="AQ121" s="285"/>
      <c r="AR121" s="285"/>
      <c r="AS121" s="285"/>
      <c r="AT121" s="285"/>
      <c r="AU121" s="285"/>
      <c r="AV121" s="285"/>
      <c r="AW121" s="285"/>
      <c r="AX121" s="285"/>
      <c r="AY121" s="285"/>
      <c r="AZ121" s="285"/>
      <c r="BA121" s="285"/>
      <c r="BB121" s="285"/>
      <c r="BC121" s="285"/>
      <c r="BD121" s="285"/>
      <c r="BE121" s="285"/>
      <c r="BF121" s="285"/>
      <c r="BG121" s="285"/>
      <c r="BH121" s="285"/>
      <c r="BI121" s="285"/>
      <c r="BJ121" s="285"/>
      <c r="BK121" s="285"/>
      <c r="BL121" s="275"/>
      <c r="BM121" s="275"/>
      <c r="BN121" s="275"/>
      <c r="BO121" s="275"/>
      <c r="BP121" s="275"/>
      <c r="BQ121" s="275"/>
      <c r="BR121" s="275"/>
      <c r="BS121" s="275"/>
      <c r="BT121" s="275"/>
      <c r="BU121" s="275"/>
      <c r="BV121" s="275"/>
      <c r="BW121" s="275"/>
      <c r="BX121" s="275"/>
      <c r="BY121" s="275"/>
      <c r="BZ121" s="275"/>
      <c r="CA121" s="275"/>
      <c r="CB121" s="275"/>
      <c r="CC121" s="275"/>
      <c r="CD121" s="275"/>
      <c r="CE121" s="275"/>
      <c r="CF121" s="275"/>
      <c r="CG121" s="275"/>
      <c r="CH121" s="275"/>
      <c r="CI121" s="275"/>
      <c r="CJ121" s="275"/>
      <c r="CK121" s="275"/>
      <c r="CL121" s="275"/>
    </row>
    <row r="122" spans="1:90" s="133" customFormat="1">
      <c r="A122" s="275"/>
      <c r="B122" s="277"/>
      <c r="C122" s="2"/>
      <c r="D122" s="2"/>
      <c r="E122" s="2"/>
      <c r="F122" s="275"/>
      <c r="G122" s="27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5"/>
      <c r="AY122" s="285"/>
      <c r="AZ122" s="285"/>
      <c r="BA122" s="285"/>
      <c r="BB122" s="285"/>
      <c r="BC122" s="285"/>
      <c r="BD122" s="285"/>
      <c r="BE122" s="285"/>
      <c r="BF122" s="285"/>
      <c r="BG122" s="285"/>
      <c r="BH122" s="285"/>
      <c r="BI122" s="285"/>
      <c r="BJ122" s="285"/>
      <c r="BK122" s="285"/>
      <c r="BL122" s="275"/>
      <c r="BM122" s="275"/>
      <c r="BN122" s="275"/>
      <c r="BO122" s="275"/>
      <c r="BP122" s="275"/>
      <c r="BQ122" s="275"/>
      <c r="BR122" s="275"/>
      <c r="BS122" s="275"/>
      <c r="BT122" s="275"/>
      <c r="BU122" s="275"/>
      <c r="BV122" s="275"/>
      <c r="BW122" s="275"/>
      <c r="BX122" s="275"/>
      <c r="BY122" s="275"/>
      <c r="BZ122" s="275"/>
      <c r="CA122" s="275"/>
      <c r="CB122" s="275"/>
      <c r="CC122" s="275"/>
      <c r="CD122" s="275"/>
      <c r="CE122" s="275"/>
      <c r="CF122" s="275"/>
      <c r="CG122" s="275"/>
      <c r="CH122" s="275"/>
      <c r="CI122" s="275"/>
      <c r="CJ122" s="275"/>
      <c r="CK122" s="275"/>
      <c r="CL122" s="275"/>
    </row>
    <row r="123" spans="1:90" s="133" customFormat="1">
      <c r="A123" s="275"/>
      <c r="B123" s="287" t="s">
        <v>179</v>
      </c>
      <c r="C123" s="283"/>
      <c r="D123" s="2"/>
      <c r="E123" s="2"/>
      <c r="F123" s="275"/>
      <c r="G123" s="27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5"/>
      <c r="AY123" s="285"/>
      <c r="AZ123" s="285"/>
      <c r="BA123" s="285"/>
      <c r="BB123" s="285"/>
      <c r="BC123" s="285"/>
      <c r="BD123" s="285"/>
      <c r="BE123" s="285"/>
      <c r="BF123" s="285"/>
      <c r="BG123" s="285"/>
      <c r="BH123" s="285"/>
      <c r="BI123" s="285"/>
      <c r="BJ123" s="285"/>
      <c r="BK123" s="285"/>
      <c r="BL123" s="275"/>
      <c r="BM123" s="275"/>
      <c r="BN123" s="275"/>
      <c r="BO123" s="275"/>
      <c r="BP123" s="275"/>
      <c r="BQ123" s="275"/>
      <c r="BR123" s="275"/>
      <c r="BS123" s="275"/>
      <c r="BT123" s="275"/>
      <c r="BU123" s="275"/>
      <c r="BV123" s="275"/>
      <c r="BW123" s="275"/>
      <c r="BX123" s="275"/>
      <c r="BY123" s="275"/>
      <c r="BZ123" s="275"/>
      <c r="CA123" s="275"/>
      <c r="CB123" s="275"/>
      <c r="CC123" s="275"/>
      <c r="CD123" s="275"/>
      <c r="CE123" s="275"/>
      <c r="CF123" s="275"/>
      <c r="CG123" s="275"/>
      <c r="CH123" s="275"/>
      <c r="CI123" s="275"/>
      <c r="CJ123" s="275"/>
      <c r="CK123" s="275"/>
      <c r="CL123" s="275"/>
    </row>
    <row r="124" spans="1:90" s="133" customFormat="1">
      <c r="A124" s="275"/>
      <c r="B124" s="277"/>
      <c r="C124" s="2"/>
      <c r="D124" s="2"/>
      <c r="E124" s="2"/>
      <c r="F124" s="275"/>
      <c r="G124" s="275"/>
      <c r="H124" s="275"/>
      <c r="I124" s="275"/>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81"/>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row>
    <row r="125" spans="1:90" s="133" customFormat="1" ht="28.5">
      <c r="A125" s="275" t="s">
        <v>2655</v>
      </c>
      <c r="B125" s="288" t="s">
        <v>180</v>
      </c>
      <c r="C125" s="289" t="s">
        <v>181</v>
      </c>
      <c r="D125" s="5" t="s">
        <v>182</v>
      </c>
      <c r="E125" s="5" t="s">
        <v>183</v>
      </c>
      <c r="F125" s="275"/>
      <c r="G125" s="275"/>
      <c r="H125" s="275"/>
      <c r="I125" s="275"/>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81"/>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row>
    <row r="126" spans="1:90" s="133" customFormat="1" ht="28.5">
      <c r="A126" s="275"/>
      <c r="B126" s="4" t="s">
        <v>184</v>
      </c>
      <c r="C126" s="291" t="str">
        <f>IF(F137=0,"תא זה יתעדכן עם מילוי תקופת הדיווח",DATE(D137,E137,F137))</f>
        <v>תא זה יתעדכן עם מילוי תקופת הדיווח</v>
      </c>
      <c r="D126" s="291" t="str">
        <f>IF(F138=0,"תא זה יתעדכן עם מילוי תקופת הדיווח",DATE(D138,E138,F138))</f>
        <v>תא זה יתעדכן עם מילוי תקופת הדיווח</v>
      </c>
      <c r="E126" s="423" t="str">
        <f>IF(D157&gt;0,D157,"תא זה יתעדכן עם מילוי נתוני תקופת הדיווח")</f>
        <v>תא זה יתעדכן עם מילוי נתוני תקופת הדיווח</v>
      </c>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84"/>
      <c r="AJ126" s="275"/>
      <c r="AK126" s="275"/>
      <c r="AL126" s="275"/>
      <c r="AM126" s="275"/>
      <c r="AN126" s="275"/>
      <c r="AO126" s="275"/>
      <c r="AP126" s="275"/>
      <c r="AQ126" s="275"/>
      <c r="AR126" s="275"/>
      <c r="AS126" s="275"/>
      <c r="AT126" s="275"/>
      <c r="AU126" s="275"/>
      <c r="AV126" s="275"/>
      <c r="AW126" s="275"/>
      <c r="AX126" s="275"/>
      <c r="AY126" s="275"/>
      <c r="AZ126" s="275"/>
      <c r="BA126" s="275"/>
      <c r="BB126" s="275"/>
      <c r="BC126" s="275"/>
      <c r="BD126" s="275"/>
      <c r="BE126" s="275"/>
      <c r="BF126" s="275"/>
      <c r="BG126" s="275"/>
      <c r="BH126" s="275"/>
      <c r="BI126" s="275"/>
      <c r="BJ126" s="275"/>
      <c r="BK126" s="275"/>
      <c r="BL126" s="275"/>
      <c r="BM126" s="275"/>
      <c r="BN126" s="275"/>
      <c r="BO126" s="275"/>
      <c r="BP126" s="275"/>
      <c r="BQ126" s="275"/>
      <c r="BR126" s="275"/>
      <c r="BS126" s="275"/>
      <c r="BT126" s="275"/>
      <c r="BU126" s="275"/>
      <c r="BV126" s="275"/>
      <c r="BW126" s="275"/>
      <c r="BX126" s="275"/>
      <c r="BY126" s="275"/>
      <c r="BZ126" s="275"/>
      <c r="CA126" s="275"/>
      <c r="CB126" s="275"/>
      <c r="CC126" s="275"/>
    </row>
    <row r="127" spans="1:90" s="133" customFormat="1" ht="28.5">
      <c r="A127" s="275"/>
      <c r="B127" s="4" t="s">
        <v>185</v>
      </c>
      <c r="C127" s="291" t="str">
        <f>IF(F172=0,"תא זה יתעדכן עם מילוי תקופת הדיווח",DATE(D172,E172,F172))</f>
        <v>תא זה יתעדכן עם מילוי תקופת הדיווח</v>
      </c>
      <c r="D127" s="291" t="str">
        <f>IF(F173=0,"תא זה יתעדכן עם מילוי תקופת הדיווח",DATE(D173,E173,F173))</f>
        <v>תא זה יתעדכן עם מילוי תקופת הדיווח</v>
      </c>
      <c r="E127" s="423" t="str">
        <f>IF(D192&gt;0,D192,"תא זה יתעדכן עם מילוי נתוני תקופת הדיווח")</f>
        <v>תא זה יתעדכן עם מילוי נתוני תקופת הדיווח</v>
      </c>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84"/>
      <c r="AJ127" s="275"/>
      <c r="AK127" s="275"/>
      <c r="AL127" s="275"/>
      <c r="AM127" s="275"/>
      <c r="AN127" s="275"/>
      <c r="AO127" s="275"/>
      <c r="AP127" s="275"/>
      <c r="AQ127" s="275"/>
      <c r="AR127" s="275"/>
      <c r="AS127" s="275"/>
      <c r="AT127" s="275"/>
      <c r="AU127" s="275"/>
      <c r="AV127" s="275"/>
      <c r="AW127" s="275"/>
      <c r="AX127" s="275"/>
      <c r="AY127" s="275"/>
      <c r="AZ127" s="275"/>
      <c r="BA127" s="275"/>
      <c r="BB127" s="275"/>
      <c r="BC127" s="275"/>
      <c r="BD127" s="275"/>
      <c r="BE127" s="275"/>
      <c r="BF127" s="275"/>
      <c r="BG127" s="275"/>
      <c r="BH127" s="275"/>
      <c r="BI127" s="275"/>
      <c r="BJ127" s="275"/>
      <c r="BK127" s="275"/>
      <c r="BL127" s="275"/>
      <c r="BM127" s="275"/>
      <c r="BN127" s="275"/>
      <c r="BO127" s="275"/>
      <c r="BP127" s="275"/>
      <c r="BQ127" s="275"/>
      <c r="BR127" s="275"/>
      <c r="BS127" s="275"/>
      <c r="BT127" s="275"/>
      <c r="BU127" s="275"/>
      <c r="BV127" s="275"/>
      <c r="BW127" s="275"/>
      <c r="BX127" s="275"/>
      <c r="BY127" s="275"/>
      <c r="BZ127" s="275"/>
      <c r="CA127" s="275"/>
      <c r="CB127" s="275"/>
      <c r="CC127" s="275"/>
    </row>
    <row r="128" spans="1:90" s="133" customFormat="1" ht="33" customHeight="1">
      <c r="A128" s="275"/>
      <c r="B128" s="4" t="s">
        <v>186</v>
      </c>
      <c r="C128" s="291" t="str">
        <f>IF(F207=0,"תא זה יתעדכן עם מילוי תקופת הדיווח",DATE(D207,E207,F207))</f>
        <v>תא זה יתעדכן עם מילוי תקופת הדיווח</v>
      </c>
      <c r="D128" s="291" t="str">
        <f>IF(F208=0,"תא זה יתעדכן עם מילוי תקופת הדיווח",DATE(D208,E208,F208))</f>
        <v>תא זה יתעדכן עם מילוי תקופת הדיווח</v>
      </c>
      <c r="E128" s="423" t="str">
        <f>IF(D227&gt;0,D227,"תא זה יתעדכן עם מילוי נתוני תקופת הדיווח")</f>
        <v>תא זה יתעדכן עם מילוי נתוני תקופת הדיווח</v>
      </c>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84"/>
      <c r="AJ128" s="275"/>
      <c r="AK128" s="275"/>
      <c r="AL128" s="275"/>
      <c r="AM128" s="275"/>
      <c r="AN128" s="275"/>
      <c r="AO128" s="275"/>
      <c r="AP128" s="275"/>
      <c r="AQ128" s="275"/>
      <c r="AR128" s="275"/>
      <c r="AS128" s="275"/>
      <c r="AT128" s="275"/>
      <c r="AU128" s="275"/>
      <c r="AV128" s="275"/>
      <c r="AW128" s="275"/>
      <c r="AX128" s="275"/>
      <c r="AY128" s="275"/>
      <c r="AZ128" s="275"/>
      <c r="BA128" s="275"/>
      <c r="BB128" s="275"/>
      <c r="BC128" s="275"/>
      <c r="BD128" s="275"/>
      <c r="BE128" s="275"/>
      <c r="BF128" s="275"/>
      <c r="BG128" s="275"/>
      <c r="BH128" s="275"/>
      <c r="BI128" s="275"/>
      <c r="BJ128" s="275"/>
      <c r="BK128" s="275"/>
      <c r="BL128" s="275"/>
      <c r="BM128" s="275"/>
      <c r="BN128" s="275"/>
      <c r="BO128" s="275"/>
      <c r="BP128" s="275"/>
      <c r="BQ128" s="275"/>
      <c r="BR128" s="275"/>
      <c r="BS128" s="275"/>
      <c r="BT128" s="275"/>
      <c r="BU128" s="275"/>
      <c r="BV128" s="275"/>
      <c r="BW128" s="275"/>
      <c r="BX128" s="275"/>
      <c r="BY128" s="275"/>
      <c r="BZ128" s="275"/>
      <c r="CA128" s="275"/>
      <c r="CB128" s="275"/>
      <c r="CC128" s="275"/>
    </row>
    <row r="129" spans="1:156" s="133" customFormat="1">
      <c r="A129" s="275"/>
      <c r="B129" s="295"/>
      <c r="C129" s="289"/>
      <c r="D129" s="289" t="s">
        <v>187</v>
      </c>
      <c r="E129" s="365">
        <f>SUM(E126:E128)</f>
        <v>0</v>
      </c>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84"/>
      <c r="AJ129" s="275"/>
      <c r="AK129" s="275"/>
      <c r="AL129" s="275"/>
      <c r="AM129" s="275"/>
      <c r="AN129" s="275"/>
      <c r="AO129" s="275"/>
      <c r="AP129" s="275"/>
      <c r="AQ129" s="275"/>
      <c r="AR129" s="275"/>
      <c r="AS129" s="275"/>
      <c r="AT129" s="275"/>
      <c r="AU129" s="275"/>
      <c r="AV129" s="275"/>
      <c r="AW129" s="275"/>
      <c r="AX129" s="275"/>
      <c r="AY129" s="275"/>
      <c r="AZ129" s="275"/>
      <c r="BA129" s="275"/>
      <c r="BB129" s="275"/>
      <c r="BC129" s="275"/>
      <c r="BD129" s="275"/>
      <c r="BE129" s="275"/>
      <c r="BF129" s="275"/>
      <c r="BG129" s="275"/>
      <c r="BH129" s="275"/>
      <c r="BI129" s="275"/>
      <c r="BJ129" s="275"/>
      <c r="BK129" s="275"/>
      <c r="BL129" s="275"/>
      <c r="BM129" s="275"/>
      <c r="BN129" s="275"/>
      <c r="BO129" s="275"/>
      <c r="BP129" s="275"/>
      <c r="BQ129" s="275"/>
      <c r="BR129" s="275"/>
      <c r="BS129" s="275"/>
      <c r="BT129" s="275"/>
      <c r="BU129" s="275"/>
      <c r="BV129" s="275"/>
      <c r="BW129" s="275"/>
      <c r="BX129" s="275"/>
      <c r="BY129" s="275"/>
      <c r="BZ129" s="275"/>
      <c r="CA129" s="275"/>
      <c r="CB129" s="275"/>
      <c r="CC129" s="275"/>
      <c r="CD129" s="275"/>
      <c r="CE129" s="275"/>
      <c r="CF129" s="275"/>
      <c r="CG129" s="275"/>
      <c r="CH129" s="275"/>
      <c r="CI129" s="275"/>
      <c r="CJ129" s="275"/>
      <c r="CK129" s="275"/>
      <c r="CL129" s="275"/>
      <c r="CM129" s="275"/>
      <c r="CN129" s="275"/>
      <c r="CO129" s="275"/>
      <c r="CP129" s="275"/>
      <c r="CQ129" s="275"/>
      <c r="CR129" s="275"/>
      <c r="CS129" s="275"/>
      <c r="CT129" s="275"/>
      <c r="CU129" s="275"/>
      <c r="CV129" s="275"/>
      <c r="CW129" s="275"/>
      <c r="CX129" s="275"/>
      <c r="CY129" s="275"/>
      <c r="CZ129" s="275"/>
      <c r="DA129" s="275"/>
      <c r="DB129" s="275"/>
      <c r="DC129" s="275"/>
      <c r="DD129" s="275"/>
      <c r="DE129" s="275"/>
      <c r="DF129" s="275"/>
      <c r="DG129" s="275"/>
      <c r="DH129" s="275"/>
      <c r="DI129" s="275"/>
      <c r="DJ129" s="275"/>
      <c r="DK129" s="275"/>
      <c r="DL129" s="275"/>
      <c r="DM129" s="275"/>
      <c r="DN129" s="275"/>
      <c r="DO129" s="275"/>
      <c r="DP129" s="275"/>
      <c r="DQ129" s="275"/>
      <c r="DR129" s="275"/>
      <c r="DS129" s="275"/>
      <c r="DT129" s="275"/>
      <c r="DU129" s="275"/>
      <c r="DV129" s="275"/>
      <c r="DW129" s="275"/>
      <c r="DX129" s="275"/>
      <c r="DY129" s="275"/>
      <c r="DZ129" s="275"/>
      <c r="EA129" s="275"/>
      <c r="EB129" s="275"/>
      <c r="EC129" s="275"/>
      <c r="ED129" s="275"/>
      <c r="EE129" s="275"/>
      <c r="EF129" s="275"/>
      <c r="EG129" s="275"/>
      <c r="EH129" s="275"/>
      <c r="EI129" s="275"/>
      <c r="EJ129" s="275"/>
      <c r="EK129" s="275"/>
      <c r="EL129" s="275"/>
      <c r="EM129" s="275"/>
      <c r="EN129" s="275"/>
      <c r="EO129" s="275"/>
      <c r="EP129" s="275"/>
      <c r="EQ129" s="275"/>
      <c r="ER129" s="275"/>
      <c r="ES129" s="275"/>
      <c r="ET129" s="275"/>
      <c r="EU129" s="275"/>
      <c r="EV129" s="275"/>
      <c r="EW129" s="275"/>
      <c r="EX129" s="275"/>
      <c r="EY129" s="275"/>
      <c r="EZ129" s="275"/>
    </row>
    <row r="130" spans="1:156" s="133" customFormat="1">
      <c r="A130" s="2"/>
      <c r="B130" s="2"/>
      <c r="C130" s="2"/>
      <c r="D130" s="5"/>
      <c r="E130" s="2"/>
      <c r="F130" s="2"/>
      <c r="G130" s="2"/>
      <c r="H130" s="5"/>
      <c r="I130" s="2"/>
      <c r="J130" s="2"/>
      <c r="K130" s="5"/>
      <c r="L130" s="2"/>
      <c r="M130" s="2"/>
      <c r="N130" s="2"/>
      <c r="O130" s="5"/>
      <c r="P130" s="2"/>
      <c r="Q130" s="2"/>
      <c r="R130" s="5"/>
      <c r="S130" s="2"/>
      <c r="T130" s="2"/>
      <c r="U130" s="2"/>
      <c r="V130" s="5"/>
      <c r="W130" s="2"/>
      <c r="X130" s="2"/>
      <c r="Y130" s="5"/>
      <c r="Z130" s="2"/>
      <c r="AA130" s="2"/>
      <c r="AB130" s="2"/>
      <c r="AC130" s="5"/>
      <c r="AD130" s="2"/>
      <c r="AE130" s="2"/>
      <c r="AF130" s="5"/>
      <c r="AG130" s="2"/>
      <c r="AH130" s="2"/>
      <c r="AI130" s="2"/>
      <c r="AJ130" s="5"/>
      <c r="AK130" s="2"/>
      <c r="AL130" s="2"/>
      <c r="AM130" s="5"/>
      <c r="AN130" s="2"/>
      <c r="AO130" s="2"/>
      <c r="AP130" s="2"/>
      <c r="AQ130" s="5"/>
      <c r="AR130" s="2"/>
      <c r="AS130" s="2"/>
      <c r="AT130" s="5"/>
      <c r="AU130" s="2"/>
      <c r="AV130" s="2"/>
      <c r="AW130" s="2"/>
      <c r="AX130" s="5"/>
      <c r="AY130" s="2"/>
      <c r="AZ130" s="2"/>
      <c r="BA130" s="5"/>
      <c r="BB130" s="2"/>
      <c r="BC130" s="2"/>
      <c r="BD130" s="2"/>
      <c r="BE130" s="5"/>
      <c r="BF130" s="2"/>
      <c r="BG130" s="2"/>
      <c r="BH130" s="5"/>
      <c r="BI130" s="2"/>
      <c r="BJ130" s="2"/>
      <c r="BK130" s="2"/>
      <c r="BL130" s="5"/>
      <c r="BM130" s="2"/>
      <c r="BN130" s="2"/>
      <c r="BO130" s="5"/>
      <c r="BP130" s="2"/>
      <c r="BQ130" s="2"/>
      <c r="BR130" s="2"/>
      <c r="BS130" s="5"/>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row>
    <row r="131" spans="1:156" s="133" customFormat="1" ht="18">
      <c r="A131" s="298"/>
      <c r="B131" s="299" t="s">
        <v>743</v>
      </c>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8"/>
      <c r="AY131" s="298"/>
      <c r="AZ131" s="298"/>
      <c r="BA131" s="298"/>
      <c r="BB131" s="298"/>
      <c r="BC131" s="298"/>
      <c r="BD131" s="298"/>
      <c r="BE131" s="298"/>
      <c r="BF131" s="298"/>
      <c r="BG131" s="298"/>
      <c r="BH131" s="298"/>
      <c r="BI131" s="298"/>
      <c r="BJ131" s="298"/>
      <c r="BK131" s="298"/>
      <c r="BL131" s="298"/>
      <c r="BM131" s="298"/>
      <c r="BN131" s="298"/>
      <c r="BO131" s="298"/>
      <c r="BP131" s="298"/>
      <c r="BQ131" s="298"/>
      <c r="BR131" s="298"/>
      <c r="BS131" s="298"/>
      <c r="BT131" s="298"/>
      <c r="BU131" s="298"/>
      <c r="BV131" s="298"/>
      <c r="BW131" s="298"/>
      <c r="BX131" s="298"/>
      <c r="BY131" s="298"/>
      <c r="BZ131" s="298"/>
      <c r="CA131" s="298"/>
      <c r="CB131" s="298"/>
      <c r="CC131" s="298"/>
      <c r="CD131" s="298"/>
      <c r="CE131" s="298"/>
      <c r="CF131" s="298"/>
      <c r="CG131" s="298"/>
      <c r="CH131" s="298"/>
      <c r="CI131" s="298"/>
      <c r="CJ131" s="298"/>
      <c r="CK131" s="298"/>
      <c r="CL131" s="298"/>
    </row>
    <row r="132" spans="1:156" s="133" customFormat="1">
      <c r="A132" s="275"/>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5"/>
      <c r="AL132" s="275"/>
      <c r="AM132" s="275"/>
      <c r="AN132" s="275"/>
      <c r="AO132" s="275"/>
      <c r="AP132" s="275"/>
      <c r="AQ132" s="275"/>
      <c r="AR132" s="275"/>
      <c r="AS132" s="275"/>
      <c r="AT132" s="275"/>
      <c r="AU132" s="275"/>
      <c r="AV132" s="275"/>
      <c r="AW132" s="275"/>
      <c r="AX132" s="275"/>
      <c r="AY132" s="275"/>
      <c r="AZ132" s="275"/>
      <c r="BA132" s="275"/>
      <c r="BB132" s="275"/>
      <c r="BC132" s="275"/>
      <c r="BD132" s="275"/>
      <c r="BE132" s="275"/>
      <c r="BF132" s="275"/>
      <c r="BG132" s="275"/>
      <c r="BH132" s="275"/>
      <c r="BI132" s="275"/>
      <c r="BJ132" s="275"/>
      <c r="BK132" s="275"/>
      <c r="BL132" s="275"/>
      <c r="BM132" s="275"/>
      <c r="BN132" s="275"/>
      <c r="BO132" s="275"/>
      <c r="BP132" s="275"/>
      <c r="BQ132" s="275"/>
      <c r="BR132" s="275"/>
      <c r="BS132" s="275"/>
      <c r="BT132" s="275"/>
      <c r="BU132" s="275"/>
      <c r="BV132" s="275"/>
      <c r="BW132" s="275"/>
      <c r="BX132" s="275"/>
      <c r="BY132" s="275"/>
      <c r="BZ132" s="275"/>
      <c r="CA132" s="275"/>
      <c r="CB132" s="275"/>
      <c r="CC132" s="275"/>
      <c r="CD132" s="275"/>
      <c r="CE132" s="275"/>
      <c r="CF132" s="275"/>
      <c r="CG132" s="275"/>
      <c r="CH132" s="275"/>
      <c r="CI132" s="275"/>
      <c r="CJ132" s="275"/>
      <c r="CK132" s="275"/>
      <c r="CL132" s="275"/>
    </row>
    <row r="133" spans="1:156" s="133" customFormat="1" ht="15">
      <c r="A133" s="2"/>
      <c r="B133" s="3"/>
      <c r="C133" s="2"/>
      <c r="D133" s="5"/>
      <c r="E133" s="5"/>
      <c r="F133" s="5"/>
      <c r="G133" s="5"/>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row>
    <row r="134" spans="1:156" s="356" customFormat="1" ht="27.75">
      <c r="A134" s="300">
        <v>3.7</v>
      </c>
      <c r="B134" s="301" t="s">
        <v>192</v>
      </c>
      <c r="C134" s="352"/>
      <c r="D134" s="353"/>
      <c r="E134" s="354"/>
      <c r="F134" s="352"/>
      <c r="G134" s="352"/>
      <c r="H134" s="352"/>
      <c r="I134" s="355"/>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5"/>
      <c r="AY134" s="355"/>
      <c r="AZ134" s="355"/>
      <c r="BA134" s="355"/>
      <c r="BB134" s="355"/>
      <c r="BC134" s="355"/>
      <c r="BD134" s="355"/>
      <c r="BE134" s="355"/>
      <c r="BF134" s="355"/>
      <c r="BG134" s="355"/>
      <c r="BH134" s="355"/>
      <c r="BI134" s="355"/>
      <c r="BJ134" s="355"/>
      <c r="BK134" s="355"/>
      <c r="BL134" s="355"/>
      <c r="BM134" s="355"/>
      <c r="BN134" s="355"/>
      <c r="BO134" s="355"/>
      <c r="BP134" s="355"/>
      <c r="BQ134" s="355"/>
      <c r="BR134" s="355"/>
      <c r="BS134" s="355"/>
      <c r="BT134" s="355"/>
      <c r="BU134" s="355"/>
      <c r="BV134" s="355"/>
      <c r="BW134" s="355"/>
      <c r="BX134" s="355"/>
      <c r="BY134" s="355"/>
      <c r="BZ134" s="352"/>
      <c r="CA134" s="352"/>
      <c r="CB134" s="352"/>
      <c r="CC134" s="352"/>
      <c r="CD134" s="352"/>
      <c r="CE134" s="352"/>
      <c r="CF134" s="352"/>
      <c r="CG134" s="352"/>
      <c r="CH134" s="352"/>
      <c r="CI134" s="352"/>
      <c r="CJ134" s="352"/>
      <c r="CK134" s="352"/>
      <c r="CL134" s="352"/>
    </row>
    <row r="135" spans="1:156" s="133" customFormat="1" ht="27.75">
      <c r="A135" s="320"/>
      <c r="B135" s="424"/>
      <c r="C135" s="275"/>
      <c r="D135" s="358"/>
      <c r="E135" s="2"/>
      <c r="F135" s="275"/>
      <c r="G135" s="275"/>
      <c r="H135" s="27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15"/>
      <c r="AE135" s="315"/>
      <c r="AF135" s="315"/>
      <c r="AG135" s="315"/>
      <c r="AH135" s="315"/>
      <c r="AI135" s="315"/>
      <c r="AJ135" s="315"/>
      <c r="AK135" s="315"/>
      <c r="AL135" s="315"/>
      <c r="AM135" s="315"/>
      <c r="AN135" s="315"/>
      <c r="AO135" s="315"/>
      <c r="AP135" s="315"/>
      <c r="AQ135" s="315"/>
      <c r="AR135" s="315"/>
      <c r="AS135" s="315"/>
      <c r="AT135" s="315"/>
      <c r="AU135" s="315"/>
      <c r="AV135" s="315"/>
      <c r="AW135" s="315"/>
      <c r="AX135" s="315"/>
      <c r="AY135" s="315"/>
      <c r="AZ135" s="315"/>
      <c r="BA135" s="315"/>
      <c r="BB135" s="315"/>
      <c r="BC135" s="315"/>
      <c r="BD135" s="315"/>
      <c r="BE135" s="315"/>
      <c r="BF135" s="315"/>
      <c r="BG135" s="315"/>
      <c r="BH135" s="315"/>
      <c r="BI135" s="315"/>
      <c r="BJ135" s="315"/>
      <c r="BK135" s="315"/>
      <c r="BL135" s="315"/>
      <c r="BM135" s="315"/>
      <c r="BN135" s="315"/>
      <c r="BO135" s="315"/>
      <c r="BP135" s="315"/>
      <c r="BQ135" s="315"/>
      <c r="BR135" s="315"/>
      <c r="BS135" s="315"/>
      <c r="BT135" s="315"/>
      <c r="BU135" s="315"/>
      <c r="BV135" s="315"/>
      <c r="BW135" s="315"/>
      <c r="BX135" s="315"/>
      <c r="BY135" s="315"/>
      <c r="BZ135" s="275"/>
      <c r="CA135" s="275"/>
      <c r="CB135" s="275"/>
      <c r="CC135" s="275"/>
      <c r="CD135" s="275"/>
      <c r="CE135" s="275"/>
      <c r="CF135" s="275"/>
      <c r="CG135" s="275"/>
      <c r="CH135" s="275"/>
      <c r="CI135" s="275"/>
      <c r="CJ135" s="275"/>
      <c r="CK135" s="275"/>
      <c r="CL135" s="275"/>
    </row>
    <row r="136" spans="1:156" s="133" customFormat="1" ht="15">
      <c r="A136" s="275"/>
      <c r="B136" s="313" t="s">
        <v>193</v>
      </c>
      <c r="C136" s="280"/>
      <c r="D136" s="314" t="s">
        <v>53</v>
      </c>
      <c r="E136" s="314" t="s">
        <v>54</v>
      </c>
      <c r="F136" s="5" t="s">
        <v>175</v>
      </c>
      <c r="G136" s="5"/>
      <c r="H136" s="275"/>
      <c r="I136" s="315"/>
      <c r="J136" s="315"/>
      <c r="K136" s="315"/>
      <c r="L136" s="315"/>
      <c r="M136" s="315"/>
      <c r="N136" s="315"/>
      <c r="O136" s="315"/>
      <c r="P136" s="315"/>
      <c r="Q136" s="315"/>
      <c r="R136" s="315"/>
      <c r="S136" s="315"/>
      <c r="T136" s="315"/>
      <c r="U136" s="315"/>
      <c r="V136" s="315"/>
      <c r="W136" s="315"/>
      <c r="X136" s="315"/>
      <c r="Y136" s="315"/>
      <c r="Z136" s="315"/>
      <c r="AA136" s="315"/>
      <c r="AB136" s="315"/>
      <c r="AC136" s="315"/>
      <c r="AD136" s="315"/>
      <c r="AE136" s="315"/>
      <c r="AF136" s="315"/>
      <c r="AG136" s="315"/>
      <c r="AH136" s="315"/>
      <c r="AI136" s="315"/>
      <c r="AJ136" s="315"/>
      <c r="AK136" s="315"/>
      <c r="AL136" s="315"/>
      <c r="AM136" s="315"/>
      <c r="AN136" s="315"/>
      <c r="AO136" s="315"/>
      <c r="AP136" s="315"/>
      <c r="AQ136" s="315"/>
      <c r="AR136" s="315"/>
      <c r="AS136" s="315"/>
      <c r="AT136" s="315"/>
      <c r="AU136" s="315"/>
      <c r="AV136" s="315"/>
      <c r="AW136" s="315"/>
      <c r="AX136" s="315"/>
      <c r="AY136" s="315"/>
      <c r="AZ136" s="315"/>
      <c r="BA136" s="315"/>
      <c r="BB136" s="315"/>
      <c r="BC136" s="315"/>
      <c r="BD136" s="315"/>
      <c r="BE136" s="315"/>
      <c r="BF136" s="315"/>
      <c r="BG136" s="315"/>
      <c r="BH136" s="315"/>
      <c r="BI136" s="315"/>
      <c r="BJ136" s="315"/>
      <c r="BK136" s="315"/>
      <c r="BL136" s="315"/>
      <c r="BM136" s="315"/>
      <c r="BN136" s="315"/>
      <c r="BO136" s="315"/>
      <c r="BP136" s="315"/>
      <c r="BQ136" s="315"/>
      <c r="BR136" s="315"/>
      <c r="BS136" s="315"/>
      <c r="BT136" s="315"/>
      <c r="BU136" s="315"/>
      <c r="BV136" s="315"/>
      <c r="BW136" s="315"/>
      <c r="BX136" s="315"/>
      <c r="BY136" s="315"/>
      <c r="BZ136" s="275"/>
      <c r="CA136" s="275"/>
      <c r="CB136" s="275"/>
      <c r="CC136" s="275"/>
      <c r="CD136" s="275"/>
      <c r="CE136" s="275"/>
      <c r="CF136" s="275"/>
      <c r="CG136" s="275"/>
      <c r="CH136" s="275"/>
      <c r="CI136" s="275"/>
      <c r="CJ136" s="275"/>
      <c r="CK136" s="275"/>
      <c r="CL136" s="275"/>
    </row>
    <row r="137" spans="1:156" s="133" customFormat="1" ht="28.5">
      <c r="A137" s="275"/>
      <c r="B137" s="316" t="s">
        <v>194</v>
      </c>
      <c r="C137" s="279" t="s">
        <v>181</v>
      </c>
      <c r="D137" s="283"/>
      <c r="E137" s="283"/>
      <c r="F137" s="283"/>
      <c r="G137" s="5"/>
      <c r="H137" s="27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15"/>
      <c r="AE137" s="315"/>
      <c r="AF137" s="315"/>
      <c r="AG137" s="315"/>
      <c r="AH137" s="315"/>
      <c r="AI137" s="315"/>
      <c r="AJ137" s="315"/>
      <c r="AK137" s="315"/>
      <c r="AL137" s="315"/>
      <c r="AM137" s="315"/>
      <c r="AN137" s="315"/>
      <c r="AO137" s="315"/>
      <c r="AP137" s="315"/>
      <c r="AQ137" s="315"/>
      <c r="AR137" s="315"/>
      <c r="AS137" s="315"/>
      <c r="AT137" s="315"/>
      <c r="AU137" s="315"/>
      <c r="AV137" s="315"/>
      <c r="AW137" s="315"/>
      <c r="AX137" s="315"/>
      <c r="AY137" s="315"/>
      <c r="AZ137" s="315"/>
      <c r="BA137" s="315"/>
      <c r="BB137" s="315"/>
      <c r="BC137" s="315"/>
      <c r="BD137" s="315"/>
      <c r="BE137" s="315"/>
      <c r="BF137" s="315"/>
      <c r="BG137" s="315"/>
      <c r="BH137" s="315"/>
      <c r="BI137" s="315"/>
      <c r="BJ137" s="315"/>
      <c r="BK137" s="315"/>
      <c r="BL137" s="315"/>
      <c r="BM137" s="315"/>
      <c r="BN137" s="315"/>
      <c r="BO137" s="315"/>
      <c r="BP137" s="315"/>
      <c r="BQ137" s="315"/>
      <c r="BR137" s="315"/>
      <c r="BS137" s="315"/>
      <c r="BT137" s="315"/>
      <c r="BU137" s="315"/>
      <c r="BV137" s="315"/>
      <c r="BW137" s="315"/>
      <c r="BX137" s="315"/>
      <c r="BY137" s="315"/>
      <c r="BZ137" s="275"/>
      <c r="CA137" s="275"/>
      <c r="CB137" s="275"/>
      <c r="CC137" s="275"/>
      <c r="CD137" s="275"/>
      <c r="CE137" s="275"/>
      <c r="CF137" s="275"/>
      <c r="CG137" s="275"/>
      <c r="CH137" s="275"/>
      <c r="CI137" s="275"/>
      <c r="CJ137" s="275"/>
      <c r="CK137" s="275"/>
      <c r="CL137" s="275"/>
    </row>
    <row r="138" spans="1:156" s="133" customFormat="1">
      <c r="A138" s="275"/>
      <c r="B138" s="289"/>
      <c r="C138" s="317" t="s">
        <v>182</v>
      </c>
      <c r="D138" s="283"/>
      <c r="E138" s="283"/>
      <c r="F138" s="283"/>
      <c r="G138" s="5"/>
      <c r="H138" s="275"/>
      <c r="I138" s="315"/>
      <c r="J138" s="315"/>
      <c r="K138" s="315"/>
      <c r="L138" s="315"/>
      <c r="M138" s="315"/>
      <c r="N138" s="315"/>
      <c r="O138" s="315"/>
      <c r="P138" s="315"/>
      <c r="Q138" s="315"/>
      <c r="R138" s="315"/>
      <c r="S138" s="315"/>
      <c r="T138" s="315"/>
      <c r="U138" s="315"/>
      <c r="V138" s="315"/>
      <c r="W138" s="315"/>
      <c r="X138" s="315"/>
      <c r="Y138" s="315"/>
      <c r="Z138" s="315"/>
      <c r="AA138" s="315"/>
      <c r="AB138" s="315"/>
      <c r="AC138" s="315"/>
      <c r="AD138" s="315"/>
      <c r="AE138" s="315"/>
      <c r="AF138" s="315"/>
      <c r="AG138" s="315"/>
      <c r="AH138" s="315"/>
      <c r="AI138" s="315"/>
      <c r="AJ138" s="315"/>
      <c r="AK138" s="315"/>
      <c r="AL138" s="315"/>
      <c r="AM138" s="315"/>
      <c r="AN138" s="315"/>
      <c r="AO138" s="315"/>
      <c r="AP138" s="315"/>
      <c r="AQ138" s="315"/>
      <c r="AR138" s="315"/>
      <c r="AS138" s="315"/>
      <c r="AT138" s="315"/>
      <c r="AU138" s="315"/>
      <c r="AV138" s="315"/>
      <c r="AW138" s="315"/>
      <c r="AX138" s="315"/>
      <c r="AY138" s="315"/>
      <c r="AZ138" s="315"/>
      <c r="BA138" s="315"/>
      <c r="BB138" s="315"/>
      <c r="BC138" s="315"/>
      <c r="BD138" s="315"/>
      <c r="BE138" s="315"/>
      <c r="BF138" s="315"/>
      <c r="BG138" s="315"/>
      <c r="BH138" s="315"/>
      <c r="BI138" s="315"/>
      <c r="BJ138" s="315"/>
      <c r="BK138" s="315"/>
      <c r="BL138" s="315"/>
      <c r="BM138" s="315"/>
      <c r="BN138" s="315"/>
      <c r="BO138" s="315"/>
      <c r="BP138" s="315"/>
      <c r="BQ138" s="315"/>
      <c r="BR138" s="315"/>
      <c r="BS138" s="315"/>
      <c r="BT138" s="315"/>
      <c r="BU138" s="315"/>
      <c r="BV138" s="315"/>
      <c r="BW138" s="315"/>
      <c r="BX138" s="315"/>
      <c r="BY138" s="315"/>
      <c r="BZ138" s="275"/>
      <c r="CA138" s="275"/>
      <c r="CB138" s="275"/>
      <c r="CC138" s="275"/>
      <c r="CD138" s="275"/>
      <c r="CE138" s="275"/>
      <c r="CF138" s="275"/>
      <c r="CG138" s="275"/>
      <c r="CH138" s="275"/>
      <c r="CI138" s="275"/>
      <c r="CJ138" s="275"/>
      <c r="CK138" s="275"/>
      <c r="CL138" s="275"/>
    </row>
    <row r="139" spans="1:156" s="133" customFormat="1" ht="15">
      <c r="A139" s="275"/>
      <c r="B139" s="318" t="s">
        <v>195</v>
      </c>
      <c r="C139" s="319"/>
      <c r="D139" s="320" t="s">
        <v>196</v>
      </c>
      <c r="E139" s="320" t="s">
        <v>197</v>
      </c>
      <c r="F139" s="320" t="s">
        <v>198</v>
      </c>
      <c r="G139" s="321" t="s">
        <v>199</v>
      </c>
      <c r="H139" s="27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5"/>
      <c r="AJ139" s="315"/>
      <c r="AK139" s="315"/>
      <c r="AL139" s="315"/>
      <c r="AM139" s="315"/>
      <c r="AN139" s="315"/>
      <c r="AO139" s="315"/>
      <c r="AP139" s="315"/>
      <c r="AQ139" s="315"/>
      <c r="AR139" s="315"/>
      <c r="AS139" s="315"/>
      <c r="AT139" s="315"/>
      <c r="AU139" s="315"/>
      <c r="AV139" s="315"/>
      <c r="AW139" s="315"/>
      <c r="AX139" s="315"/>
      <c r="AY139" s="315"/>
      <c r="AZ139" s="315"/>
      <c r="BA139" s="315"/>
      <c r="BB139" s="315"/>
      <c r="BC139" s="315"/>
      <c r="BD139" s="315"/>
      <c r="BE139" s="315"/>
      <c r="BF139" s="315"/>
      <c r="BG139" s="315"/>
      <c r="BH139" s="315"/>
      <c r="BI139" s="315"/>
      <c r="BJ139" s="315"/>
      <c r="BK139" s="315"/>
      <c r="BL139" s="315"/>
      <c r="BM139" s="315"/>
      <c r="BN139" s="315"/>
      <c r="BO139" s="315"/>
      <c r="BP139" s="315"/>
      <c r="BQ139" s="315"/>
      <c r="BR139" s="315"/>
      <c r="BS139" s="315"/>
      <c r="BT139" s="315"/>
      <c r="BU139" s="315"/>
      <c r="BV139" s="315"/>
      <c r="BW139" s="315"/>
      <c r="BX139" s="315"/>
      <c r="BY139" s="315"/>
      <c r="BZ139" s="275"/>
      <c r="CA139" s="275"/>
      <c r="CB139" s="275"/>
      <c r="CC139" s="275"/>
      <c r="CD139" s="275"/>
      <c r="CE139" s="275"/>
      <c r="CF139" s="275"/>
      <c r="CG139" s="275"/>
      <c r="CH139" s="275"/>
      <c r="CI139" s="275"/>
      <c r="CJ139" s="275"/>
      <c r="CK139" s="275"/>
      <c r="CL139" s="275"/>
    </row>
    <row r="140" spans="1:156" s="133" customFormat="1" ht="42.75">
      <c r="A140" s="275"/>
      <c r="B140" s="5"/>
      <c r="C140" s="322" t="s">
        <v>200</v>
      </c>
      <c r="D140" s="283"/>
      <c r="E140" s="283"/>
      <c r="F140" s="283"/>
      <c r="G140" s="283"/>
      <c r="H140" s="27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c r="AG140" s="315"/>
      <c r="AH140" s="315"/>
      <c r="AI140" s="315"/>
      <c r="AJ140" s="315"/>
      <c r="AK140" s="315"/>
      <c r="AL140" s="315"/>
      <c r="AM140" s="315"/>
      <c r="AN140" s="315"/>
      <c r="AO140" s="315"/>
      <c r="AP140" s="315"/>
      <c r="AQ140" s="315"/>
      <c r="AR140" s="315"/>
      <c r="AS140" s="315"/>
      <c r="AT140" s="315"/>
      <c r="AU140" s="315"/>
      <c r="AV140" s="315"/>
      <c r="AW140" s="315"/>
      <c r="AX140" s="315"/>
      <c r="AY140" s="315"/>
      <c r="AZ140" s="315"/>
      <c r="BA140" s="315"/>
      <c r="BB140" s="315"/>
      <c r="BC140" s="315"/>
      <c r="BD140" s="315"/>
      <c r="BE140" s="315"/>
      <c r="BF140" s="315"/>
      <c r="BG140" s="315"/>
      <c r="BH140" s="315"/>
      <c r="BI140" s="315"/>
      <c r="BJ140" s="315"/>
      <c r="BK140" s="315"/>
      <c r="BL140" s="315"/>
      <c r="BM140" s="315"/>
      <c r="BN140" s="315"/>
      <c r="BO140" s="315"/>
      <c r="BP140" s="315"/>
      <c r="BQ140" s="315"/>
      <c r="BR140" s="315"/>
      <c r="BS140" s="315"/>
      <c r="BT140" s="315"/>
      <c r="BU140" s="315"/>
      <c r="BV140" s="315"/>
      <c r="BW140" s="315"/>
      <c r="BX140" s="315"/>
      <c r="BY140" s="315"/>
      <c r="BZ140" s="275"/>
      <c r="CA140" s="275"/>
      <c r="CB140" s="275"/>
      <c r="CC140" s="275"/>
      <c r="CD140" s="275"/>
      <c r="CE140" s="275"/>
      <c r="CF140" s="275"/>
      <c r="CG140" s="275"/>
      <c r="CH140" s="275"/>
      <c r="CI140" s="275"/>
      <c r="CJ140" s="275"/>
      <c r="CK140" s="275"/>
      <c r="CL140" s="275"/>
    </row>
    <row r="141" spans="1:156" s="133" customFormat="1">
      <c r="A141" s="275"/>
      <c r="B141" s="4"/>
      <c r="C141" s="323"/>
      <c r="D141" s="283"/>
      <c r="E141" s="283"/>
      <c r="F141" s="283"/>
      <c r="G141" s="283"/>
      <c r="H141" s="275"/>
      <c r="I141" s="315"/>
      <c r="J141" s="315"/>
      <c r="K141" s="315"/>
      <c r="L141" s="315"/>
      <c r="M141" s="315"/>
      <c r="N141" s="315"/>
      <c r="O141" s="315"/>
      <c r="P141" s="315"/>
      <c r="Q141" s="315"/>
      <c r="R141" s="315"/>
      <c r="S141" s="315"/>
      <c r="T141" s="315"/>
      <c r="U141" s="315"/>
      <c r="V141" s="315"/>
      <c r="W141" s="315"/>
      <c r="X141" s="315"/>
      <c r="Y141" s="315"/>
      <c r="Z141" s="315"/>
      <c r="AA141" s="315"/>
      <c r="AB141" s="315"/>
      <c r="AC141" s="315"/>
      <c r="AD141" s="315"/>
      <c r="AE141" s="315"/>
      <c r="AF141" s="315"/>
      <c r="AG141" s="315"/>
      <c r="AH141" s="315"/>
      <c r="AI141" s="315"/>
      <c r="AJ141" s="315"/>
      <c r="AK141" s="315"/>
      <c r="AL141" s="315"/>
      <c r="AM141" s="315"/>
      <c r="AN141" s="315"/>
      <c r="AO141" s="315"/>
      <c r="AP141" s="315"/>
      <c r="AQ141" s="315"/>
      <c r="AR141" s="315"/>
      <c r="AS141" s="315"/>
      <c r="AT141" s="315"/>
      <c r="AU141" s="315"/>
      <c r="AV141" s="315"/>
      <c r="AW141" s="315"/>
      <c r="AX141" s="315"/>
      <c r="AY141" s="315"/>
      <c r="AZ141" s="315"/>
      <c r="BA141" s="315"/>
      <c r="BB141" s="315"/>
      <c r="BC141" s="315"/>
      <c r="BD141" s="315"/>
      <c r="BE141" s="315"/>
      <c r="BF141" s="315"/>
      <c r="BG141" s="315"/>
      <c r="BH141" s="315"/>
      <c r="BI141" s="315"/>
      <c r="BJ141" s="315"/>
      <c r="BK141" s="315"/>
      <c r="BL141" s="315"/>
      <c r="BM141" s="315"/>
      <c r="BN141" s="315"/>
      <c r="BO141" s="315"/>
      <c r="BP141" s="315"/>
      <c r="BQ141" s="315"/>
      <c r="BR141" s="315"/>
      <c r="BS141" s="315"/>
      <c r="BT141" s="315"/>
      <c r="BU141" s="315"/>
      <c r="BV141" s="315"/>
      <c r="BW141" s="315"/>
      <c r="BX141" s="315"/>
      <c r="BY141" s="315"/>
      <c r="BZ141" s="275"/>
      <c r="CA141" s="275"/>
      <c r="CB141" s="275"/>
      <c r="CC141" s="275"/>
      <c r="CD141" s="275"/>
      <c r="CE141" s="275"/>
      <c r="CF141" s="275"/>
      <c r="CG141" s="275"/>
      <c r="CH141" s="275"/>
      <c r="CI141" s="275"/>
      <c r="CJ141" s="275"/>
      <c r="CK141" s="275"/>
      <c r="CL141" s="275"/>
    </row>
    <row r="142" spans="1:156" s="133" customFormat="1">
      <c r="A142" s="275"/>
      <c r="B142" s="289"/>
      <c r="C142" s="2"/>
      <c r="D142" s="2"/>
      <c r="E142" s="5"/>
      <c r="F142" s="5"/>
      <c r="G142" s="5"/>
      <c r="H142" s="275"/>
      <c r="I142" s="315"/>
      <c r="J142" s="315"/>
      <c r="K142" s="315"/>
      <c r="L142" s="315"/>
      <c r="M142" s="315"/>
      <c r="N142" s="315"/>
      <c r="O142" s="315"/>
      <c r="P142" s="315"/>
      <c r="Q142" s="315"/>
      <c r="R142" s="315"/>
      <c r="S142" s="315"/>
      <c r="T142" s="315"/>
      <c r="U142" s="315"/>
      <c r="V142" s="315"/>
      <c r="W142" s="315"/>
      <c r="X142" s="315"/>
      <c r="Y142" s="315"/>
      <c r="Z142" s="315"/>
      <c r="AA142" s="315"/>
      <c r="AB142" s="315"/>
      <c r="AC142" s="315"/>
      <c r="AD142" s="315"/>
      <c r="AE142" s="315"/>
      <c r="AF142" s="315"/>
      <c r="AG142" s="315"/>
      <c r="AH142" s="315"/>
      <c r="AI142" s="315"/>
      <c r="AJ142" s="315"/>
      <c r="AK142" s="315"/>
      <c r="AL142" s="315"/>
      <c r="AM142" s="315"/>
      <c r="AN142" s="315"/>
      <c r="AO142" s="315"/>
      <c r="AP142" s="315"/>
      <c r="AQ142" s="315"/>
      <c r="AR142" s="315"/>
      <c r="AS142" s="315"/>
      <c r="AT142" s="315"/>
      <c r="AU142" s="315"/>
      <c r="AV142" s="315"/>
      <c r="AW142" s="315"/>
      <c r="AX142" s="315"/>
      <c r="AY142" s="315"/>
      <c r="AZ142" s="315"/>
      <c r="BA142" s="315"/>
      <c r="BB142" s="315"/>
      <c r="BC142" s="315"/>
      <c r="BD142" s="315"/>
      <c r="BE142" s="315"/>
      <c r="BF142" s="315"/>
      <c r="BG142" s="315"/>
      <c r="BH142" s="315"/>
      <c r="BI142" s="315"/>
      <c r="BJ142" s="315"/>
      <c r="BK142" s="315"/>
      <c r="BL142" s="315"/>
      <c r="BM142" s="315"/>
      <c r="BN142" s="315"/>
      <c r="BO142" s="315"/>
      <c r="BP142" s="315"/>
      <c r="BQ142" s="315"/>
      <c r="BR142" s="315"/>
      <c r="BS142" s="315"/>
      <c r="BT142" s="315"/>
      <c r="BU142" s="315"/>
      <c r="BV142" s="315"/>
      <c r="BW142" s="315"/>
      <c r="BX142" s="315"/>
      <c r="BY142" s="315"/>
    </row>
    <row r="143" spans="1:156" s="133" customFormat="1">
      <c r="A143" s="275"/>
      <c r="B143" s="289"/>
      <c r="C143" s="2"/>
      <c r="D143" s="2"/>
      <c r="E143" s="5"/>
      <c r="F143" s="5"/>
      <c r="G143" s="5"/>
      <c r="H143" s="275"/>
      <c r="I143" s="315"/>
      <c r="J143" s="315"/>
      <c r="K143" s="315"/>
      <c r="L143" s="315"/>
      <c r="M143" s="315"/>
      <c r="N143" s="315"/>
      <c r="O143" s="315"/>
      <c r="P143" s="315"/>
      <c r="Q143" s="315"/>
      <c r="R143" s="315"/>
      <c r="S143" s="315"/>
      <c r="T143" s="315"/>
      <c r="U143" s="315"/>
      <c r="V143" s="315"/>
      <c r="W143" s="315"/>
      <c r="X143" s="315"/>
      <c r="Y143" s="315"/>
      <c r="Z143" s="315"/>
      <c r="AA143" s="315"/>
      <c r="AB143" s="315"/>
      <c r="AC143" s="315"/>
      <c r="AD143" s="315"/>
      <c r="AE143" s="315"/>
      <c r="AF143" s="315"/>
      <c r="AG143" s="315"/>
      <c r="AH143" s="315"/>
      <c r="AI143" s="315"/>
      <c r="AJ143" s="315"/>
      <c r="AK143" s="315"/>
      <c r="AL143" s="315"/>
      <c r="AM143" s="315"/>
      <c r="AN143" s="315"/>
      <c r="AO143" s="315"/>
      <c r="AP143" s="315"/>
      <c r="AQ143" s="315"/>
      <c r="AR143" s="315"/>
      <c r="AS143" s="315"/>
      <c r="AT143" s="315"/>
      <c r="AU143" s="315"/>
      <c r="AV143" s="315"/>
      <c r="AW143" s="315"/>
      <c r="AX143" s="315"/>
      <c r="AY143" s="315"/>
      <c r="AZ143" s="315"/>
      <c r="BA143" s="315"/>
      <c r="BB143" s="315"/>
      <c r="BC143" s="315"/>
      <c r="BD143" s="315"/>
      <c r="BE143" s="315"/>
      <c r="BF143" s="315"/>
      <c r="BG143" s="315"/>
      <c r="BH143" s="315"/>
      <c r="BI143" s="315"/>
      <c r="BJ143" s="315"/>
      <c r="BK143" s="315"/>
      <c r="BL143" s="315"/>
      <c r="BM143" s="315"/>
      <c r="BN143" s="315"/>
      <c r="BO143" s="315"/>
      <c r="BP143" s="315"/>
      <c r="BQ143" s="315"/>
      <c r="BR143" s="315"/>
      <c r="BS143" s="315"/>
      <c r="BT143" s="315"/>
      <c r="BU143" s="315"/>
      <c r="BV143" s="315"/>
      <c r="BW143" s="315"/>
      <c r="BX143" s="315"/>
      <c r="BY143" s="315"/>
    </row>
    <row r="144" spans="1:156" s="133" customFormat="1" ht="15">
      <c r="A144" s="275"/>
      <c r="B144" s="313" t="s">
        <v>201</v>
      </c>
      <c r="C144" s="2"/>
      <c r="D144" s="425" t="s">
        <v>488</v>
      </c>
      <c r="E144" s="425" t="s">
        <v>235</v>
      </c>
      <c r="F144" s="425" t="s">
        <v>113</v>
      </c>
      <c r="G144" s="2"/>
      <c r="H144" s="275"/>
      <c r="I144" s="315"/>
      <c r="J144" s="315"/>
      <c r="K144" s="315"/>
      <c r="L144" s="315"/>
      <c r="M144" s="315"/>
      <c r="N144" s="315"/>
      <c r="O144" s="315"/>
      <c r="P144" s="315"/>
      <c r="Q144" s="315"/>
      <c r="R144" s="315"/>
      <c r="S144" s="315"/>
      <c r="T144" s="315"/>
      <c r="U144" s="315"/>
      <c r="V144" s="315"/>
      <c r="W144" s="315"/>
      <c r="X144" s="315"/>
      <c r="Y144" s="315"/>
      <c r="Z144" s="315"/>
      <c r="AA144" s="315"/>
      <c r="AB144" s="315"/>
      <c r="AC144" s="315"/>
      <c r="AD144" s="315"/>
      <c r="AE144" s="315"/>
      <c r="AF144" s="315"/>
      <c r="AG144" s="315"/>
      <c r="AH144" s="315"/>
      <c r="AI144" s="315"/>
      <c r="AJ144" s="315"/>
      <c r="AK144" s="315"/>
      <c r="AL144" s="315"/>
      <c r="AM144" s="315"/>
      <c r="AN144" s="315"/>
      <c r="AO144" s="315"/>
      <c r="AP144" s="315"/>
      <c r="AQ144" s="315"/>
      <c r="AR144" s="315"/>
      <c r="AS144" s="315"/>
      <c r="AT144" s="315"/>
      <c r="AU144" s="315"/>
      <c r="AV144" s="315"/>
      <c r="AW144" s="315"/>
      <c r="AX144" s="315"/>
      <c r="AY144" s="315"/>
      <c r="AZ144" s="315"/>
      <c r="BA144" s="315"/>
      <c r="BB144" s="315"/>
      <c r="BC144" s="315"/>
      <c r="BD144" s="315"/>
      <c r="BE144" s="315"/>
      <c r="BF144" s="315"/>
      <c r="BG144" s="315"/>
      <c r="BH144" s="315"/>
      <c r="BI144" s="315"/>
      <c r="BJ144" s="315"/>
      <c r="BK144" s="315"/>
      <c r="BL144" s="315"/>
      <c r="BM144" s="315"/>
      <c r="BN144" s="315"/>
      <c r="BO144" s="315"/>
      <c r="BP144" s="315"/>
      <c r="BQ144" s="315"/>
      <c r="BR144" s="315"/>
      <c r="BS144" s="315"/>
      <c r="BT144" s="315"/>
      <c r="BU144" s="315"/>
      <c r="BV144" s="315"/>
      <c r="BW144" s="315"/>
      <c r="BX144" s="315"/>
      <c r="BY144" s="315"/>
    </row>
    <row r="145" spans="2:78" s="135" customFormat="1" ht="15">
      <c r="B145" s="426" t="s">
        <v>487</v>
      </c>
      <c r="C145" s="135" t="s">
        <v>486</v>
      </c>
      <c r="D145" s="232"/>
      <c r="E145" s="232"/>
      <c r="F145" s="427"/>
      <c r="K145" s="391"/>
      <c r="L145" s="401"/>
      <c r="M145" s="401"/>
      <c r="N145" s="401"/>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row>
    <row r="146" spans="2:78" s="135" customFormat="1" ht="42.75">
      <c r="B146" s="428" t="s">
        <v>485</v>
      </c>
      <c r="D146" s="232"/>
      <c r="E146" s="232"/>
      <c r="F146" s="427"/>
      <c r="K146" s="391"/>
      <c r="L146" s="401"/>
      <c r="M146" s="401"/>
      <c r="N146" s="401"/>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row>
    <row r="147" spans="2:78" s="135" customFormat="1" ht="18">
      <c r="D147" s="232"/>
      <c r="E147" s="232"/>
      <c r="F147" s="427"/>
      <c r="G147" s="429"/>
      <c r="H147" s="430"/>
      <c r="I147" s="2"/>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c r="BV147" s="285"/>
      <c r="BW147" s="285"/>
      <c r="BX147" s="285"/>
      <c r="BY147" s="285"/>
      <c r="BZ147" s="285"/>
    </row>
    <row r="148" spans="2:78" s="135" customFormat="1" ht="18">
      <c r="D148" s="232"/>
      <c r="E148" s="232"/>
      <c r="F148" s="427"/>
      <c r="G148" s="429"/>
      <c r="H148" s="430"/>
      <c r="I148" s="2"/>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c r="BZ148" s="285"/>
    </row>
    <row r="149" spans="2:78" s="135" customFormat="1" ht="18">
      <c r="D149" s="232"/>
      <c r="E149" s="232"/>
      <c r="F149" s="427"/>
      <c r="G149" s="429"/>
      <c r="H149" s="430"/>
      <c r="I149" s="2"/>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c r="BY149" s="285"/>
      <c r="BZ149" s="285"/>
    </row>
    <row r="150" spans="2:78" s="135" customFormat="1" ht="18">
      <c r="D150" s="232"/>
      <c r="E150" s="232"/>
      <c r="F150" s="427"/>
      <c r="G150" s="429"/>
      <c r="H150" s="430"/>
      <c r="I150" s="2"/>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5"/>
      <c r="BY150" s="285"/>
      <c r="BZ150" s="285"/>
    </row>
    <row r="151" spans="2:78" s="135" customFormat="1" ht="18">
      <c r="D151" s="426" t="s">
        <v>242</v>
      </c>
      <c r="E151" s="431">
        <f>SUM(E145:E150)</f>
        <v>0</v>
      </c>
      <c r="F151" s="426"/>
      <c r="G151" s="429"/>
      <c r="H151" s="430"/>
      <c r="I151" s="2"/>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c r="BV151" s="285"/>
      <c r="BW151" s="285"/>
      <c r="BX151" s="285"/>
      <c r="BY151" s="285"/>
      <c r="BZ151" s="285"/>
    </row>
    <row r="152" spans="2:78" s="135" customFormat="1" ht="18">
      <c r="G152" s="429"/>
      <c r="H152" s="430"/>
      <c r="I152" s="2"/>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c r="BZ152" s="285"/>
    </row>
    <row r="153" spans="2:78" s="135" customFormat="1" ht="18.75" thickBot="1">
      <c r="C153" s="426"/>
      <c r="D153" s="426"/>
      <c r="E153" s="426"/>
      <c r="F153" s="429"/>
      <c r="G153" s="429"/>
      <c r="H153" s="430"/>
      <c r="I153" s="2"/>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row>
    <row r="154" spans="2:78" s="135" customFormat="1" ht="28.5">
      <c r="B154" s="7" t="s">
        <v>203</v>
      </c>
      <c r="C154" s="432"/>
      <c r="D154" s="433" t="s">
        <v>204</v>
      </c>
      <c r="E154" s="434" t="s">
        <v>205</v>
      </c>
      <c r="F154" s="435" t="s">
        <v>206</v>
      </c>
      <c r="G154" s="436" t="s">
        <v>207</v>
      </c>
      <c r="H154" s="1059" t="s">
        <v>208</v>
      </c>
      <c r="I154" s="1040"/>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c r="BV154" s="285"/>
      <c r="BW154" s="285"/>
      <c r="BX154" s="285"/>
      <c r="BY154" s="285"/>
      <c r="BZ154" s="285"/>
    </row>
    <row r="155" spans="2:78" s="135" customFormat="1" ht="30">
      <c r="C155" s="437" t="s">
        <v>2620</v>
      </c>
      <c r="D155" s="438">
        <f>IF(E151=0,0,'10. קבועים'!$B$181)</f>
        <v>0</v>
      </c>
      <c r="E155" s="439" t="str">
        <f>IF($C$30&lt;&gt;0,$C$30,0)</f>
        <v>תא זה יעודכן אוטומטית עם מילוי סעיף 3.2</v>
      </c>
      <c r="F155" s="440">
        <f>IFERROR(IF(E155=0,0,-1*(1-D155/E155)),0)</f>
        <v>0</v>
      </c>
      <c r="G155" s="441"/>
      <c r="H155" s="1059"/>
      <c r="I155" s="1040"/>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c r="BR155" s="285"/>
      <c r="BS155" s="285"/>
      <c r="BT155" s="285"/>
      <c r="BU155" s="285"/>
      <c r="BV155" s="285"/>
      <c r="BW155" s="285"/>
      <c r="BX155" s="285"/>
      <c r="BY155" s="285"/>
      <c r="BZ155" s="285"/>
    </row>
    <row r="156" spans="2:78" s="135" customFormat="1" ht="30">
      <c r="C156" s="437" t="s">
        <v>209</v>
      </c>
      <c r="D156" s="442">
        <f>E151*'10. קבועים'!$C$68</f>
        <v>0</v>
      </c>
      <c r="E156" s="439" t="str">
        <f>IF($C$54&lt;&gt;0,$C$54,0)</f>
        <v>תא זה יעודכן אוטומטית עם מילוי סעיף 3.2</v>
      </c>
      <c r="F156" s="440">
        <f t="shared" ref="F156:F157" si="4">IFERROR(IF(E156=0,0,-1*(1-D156/E156)),0)</f>
        <v>0</v>
      </c>
      <c r="G156" s="441"/>
      <c r="H156" s="1059"/>
      <c r="I156" s="1040"/>
      <c r="J156" s="285"/>
      <c r="K156" s="285"/>
      <c r="L156" s="285"/>
      <c r="M156" s="285"/>
      <c r="N156" s="285"/>
      <c r="O156" s="285"/>
      <c r="P156" s="285"/>
      <c r="Q156" s="285"/>
      <c r="R156" s="285"/>
      <c r="S156" s="285"/>
      <c r="T156" s="285"/>
      <c r="U156" s="285"/>
      <c r="V156" s="285"/>
      <c r="W156" s="285"/>
      <c r="X156" s="285"/>
      <c r="Y156" s="285"/>
      <c r="Z156" s="285"/>
      <c r="AA156" s="285"/>
      <c r="AB156" s="285"/>
      <c r="AC156" s="285"/>
      <c r="AD156" s="285"/>
      <c r="AE156" s="285"/>
      <c r="AF156" s="285"/>
      <c r="AG156" s="285"/>
      <c r="AH156" s="285"/>
      <c r="AI156" s="285"/>
      <c r="AJ156" s="285"/>
      <c r="AK156" s="285"/>
      <c r="AL156" s="285"/>
      <c r="AM156" s="285"/>
      <c r="AN156" s="285"/>
      <c r="AO156" s="285"/>
      <c r="AP156" s="285"/>
      <c r="AQ156" s="285"/>
      <c r="AR156" s="285"/>
      <c r="AS156" s="285"/>
      <c r="AT156" s="285"/>
      <c r="AU156" s="285"/>
      <c r="AV156" s="285"/>
      <c r="AW156" s="285"/>
      <c r="AX156" s="285"/>
      <c r="AY156" s="285"/>
      <c r="AZ156" s="285"/>
      <c r="BA156" s="285"/>
      <c r="BB156" s="285"/>
      <c r="BC156" s="285"/>
      <c r="BD156" s="285"/>
      <c r="BE156" s="285"/>
      <c r="BF156" s="285"/>
      <c r="BG156" s="285"/>
      <c r="BH156" s="285"/>
      <c r="BI156" s="285"/>
      <c r="BJ156" s="285"/>
      <c r="BK156" s="285"/>
      <c r="BL156" s="285"/>
      <c r="BM156" s="285"/>
      <c r="BN156" s="285"/>
      <c r="BO156" s="285"/>
      <c r="BP156" s="285"/>
      <c r="BQ156" s="285"/>
      <c r="BR156" s="285"/>
      <c r="BS156" s="285"/>
      <c r="BT156" s="285"/>
      <c r="BU156" s="285"/>
      <c r="BV156" s="285"/>
      <c r="BW156" s="285"/>
      <c r="BX156" s="285"/>
      <c r="BY156" s="285"/>
      <c r="BZ156" s="285"/>
    </row>
    <row r="157" spans="2:78" s="135" customFormat="1" ht="29.25" thickBot="1">
      <c r="C157" s="443" t="s">
        <v>210</v>
      </c>
      <c r="D157" s="444">
        <f>D155-D156</f>
        <v>0</v>
      </c>
      <c r="E157" s="445" t="str">
        <f>IF($C$62&lt;&gt;0,$C$62,0)</f>
        <v>תא זה יעודכן אוטומטית עם מילוי סעיפים: 3.1 ו- 3.2</v>
      </c>
      <c r="F157" s="446">
        <f t="shared" si="4"/>
        <v>0</v>
      </c>
      <c r="G157" s="447"/>
      <c r="H157" s="1059"/>
      <c r="I157" s="1040"/>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c r="BR157" s="285"/>
      <c r="BS157" s="285"/>
      <c r="BT157" s="285"/>
      <c r="BU157" s="285"/>
      <c r="BV157" s="285"/>
      <c r="BW157" s="285"/>
      <c r="BX157" s="285"/>
      <c r="BY157" s="285"/>
      <c r="BZ157" s="285"/>
    </row>
    <row r="158" spans="2:78" s="135" customFormat="1" ht="15.75" thickBot="1">
      <c r="B158" s="289"/>
      <c r="C158" s="3"/>
      <c r="D158" s="345"/>
      <c r="E158" s="345"/>
      <c r="F158" s="346"/>
      <c r="G158" s="2"/>
      <c r="H158" s="2"/>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285"/>
      <c r="BU158" s="285"/>
      <c r="BV158" s="285"/>
      <c r="BW158" s="285"/>
      <c r="BX158" s="285"/>
      <c r="BY158" s="285"/>
    </row>
    <row r="159" spans="2:78" s="135" customFormat="1" ht="28.5">
      <c r="B159" s="8" t="s">
        <v>218</v>
      </c>
      <c r="C159" s="448"/>
      <c r="D159" s="449" t="s">
        <v>204</v>
      </c>
      <c r="E159" s="450" t="s">
        <v>205</v>
      </c>
      <c r="F159" s="449" t="s">
        <v>206</v>
      </c>
      <c r="G159" s="451" t="s">
        <v>207</v>
      </c>
      <c r="H159" s="1057" t="s">
        <v>208</v>
      </c>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c r="BV159" s="285"/>
      <c r="BW159" s="285"/>
      <c r="BX159" s="285"/>
    </row>
    <row r="160" spans="2:78" s="135" customFormat="1" ht="30">
      <c r="B160" s="289"/>
      <c r="C160" s="337" t="s">
        <v>2621</v>
      </c>
      <c r="D160" s="442">
        <f>IF(E151=0,0,'10. קבועים'!$E$181)</f>
        <v>0</v>
      </c>
      <c r="E160" s="439" t="str">
        <f>IF($E$30&lt;&gt;0,$E$30,0)</f>
        <v>תא זה יעודכן אוטומטית עם מילוי סעיף 3.2</v>
      </c>
      <c r="F160" s="440">
        <f t="shared" ref="F160:F162" si="5">IFERROR(IF(E160=0,0,-1*(1-D160/E160)),0)</f>
        <v>0</v>
      </c>
      <c r="G160" s="441"/>
      <c r="H160" s="1057"/>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row>
    <row r="161" spans="1:77" s="135" customFormat="1" ht="30">
      <c r="B161" s="289"/>
      <c r="C161" s="337" t="s">
        <v>440</v>
      </c>
      <c r="D161" s="442">
        <f>E151</f>
        <v>0</v>
      </c>
      <c r="E161" s="439" t="str">
        <f>IF($E$54&lt;&gt;0,$E$54,0)</f>
        <v>תא זה יעודכן אוטומטית עם מילוי סעיף 3.2</v>
      </c>
      <c r="F161" s="440">
        <f t="shared" si="5"/>
        <v>0</v>
      </c>
      <c r="G161" s="441"/>
      <c r="H161" s="1057"/>
      <c r="I161" s="2"/>
      <c r="J161" s="2"/>
      <c r="K161" s="2"/>
      <c r="L161" s="2"/>
      <c r="M161" s="2"/>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c r="BV161" s="285"/>
      <c r="BW161" s="285"/>
      <c r="BX161" s="285"/>
    </row>
    <row r="162" spans="1:77" s="135" customFormat="1" ht="30.75" thickBot="1">
      <c r="B162" s="289"/>
      <c r="C162" s="341" t="s">
        <v>441</v>
      </c>
      <c r="D162" s="444">
        <f>D160-D161</f>
        <v>0</v>
      </c>
      <c r="E162" s="445" t="str">
        <f>IF($E$62&lt;&gt;0,$E$62,0)</f>
        <v>תא זה יעודכן אוטומטית עם מילוי סעיפים: 3.1 ו- 3.2</v>
      </c>
      <c r="F162" s="446">
        <f t="shared" si="5"/>
        <v>0</v>
      </c>
      <c r="G162" s="447"/>
      <c r="H162" s="1057"/>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row>
    <row r="163" spans="1:77" s="135" customFormat="1" ht="15.75" thickBot="1">
      <c r="B163" s="289"/>
      <c r="C163" s="3"/>
      <c r="D163" s="345"/>
      <c r="E163" s="5"/>
      <c r="F163" s="2"/>
      <c r="G163" s="2"/>
      <c r="H163" s="2"/>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row>
    <row r="164" spans="1:77" s="133" customFormat="1" ht="30">
      <c r="B164" s="452" t="s">
        <v>211</v>
      </c>
      <c r="C164" s="453" t="s">
        <v>188</v>
      </c>
      <c r="D164" s="454" t="s">
        <v>189</v>
      </c>
      <c r="E164" s="455" t="s">
        <v>307</v>
      </c>
      <c r="F164" s="455" t="s">
        <v>478</v>
      </c>
      <c r="G164" s="456" t="s">
        <v>213</v>
      </c>
      <c r="H164" s="2"/>
      <c r="I164" s="285"/>
      <c r="J164" s="315"/>
      <c r="K164" s="315"/>
      <c r="L164" s="315"/>
      <c r="M164" s="315"/>
      <c r="N164" s="31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row>
    <row r="165" spans="1:77" s="133" customFormat="1" ht="15" thickBot="1">
      <c r="C165" s="457" t="s">
        <v>56</v>
      </c>
      <c r="D165" s="458" t="s">
        <v>67</v>
      </c>
      <c r="E165" s="459">
        <f>E151</f>
        <v>0</v>
      </c>
      <c r="F165" s="459">
        <f>IF(E165=0,0,$E$30)</f>
        <v>0</v>
      </c>
      <c r="G165" s="460">
        <f>F165-E165</f>
        <v>0</v>
      </c>
      <c r="H165" s="2"/>
      <c r="I165" s="285"/>
      <c r="J165" s="315"/>
      <c r="K165" s="315"/>
      <c r="L165" s="315"/>
      <c r="M165" s="315"/>
      <c r="N165" s="31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285"/>
      <c r="BA165" s="285"/>
      <c r="BB165" s="285"/>
      <c r="BC165" s="285"/>
      <c r="BD165" s="285"/>
      <c r="BE165" s="285"/>
      <c r="BF165" s="285"/>
      <c r="BG165" s="285"/>
      <c r="BH165" s="285"/>
      <c r="BI165" s="285"/>
      <c r="BJ165" s="285"/>
      <c r="BK165" s="285"/>
      <c r="BL165" s="285"/>
      <c r="BM165" s="285"/>
      <c r="BN165" s="285"/>
      <c r="BO165" s="285"/>
      <c r="BP165" s="285"/>
      <c r="BQ165" s="285"/>
      <c r="BR165" s="285"/>
      <c r="BS165" s="285"/>
      <c r="BT165" s="285"/>
      <c r="BU165" s="285"/>
      <c r="BV165" s="285"/>
      <c r="BW165" s="285"/>
      <c r="BX165" s="285"/>
      <c r="BY165" s="285"/>
    </row>
    <row r="166" spans="1:77" s="133" customFormat="1" ht="15">
      <c r="B166" s="289"/>
      <c r="C166" s="3"/>
      <c r="D166" s="345"/>
      <c r="E166" s="5"/>
      <c r="F166" s="2"/>
      <c r="G166" s="2"/>
      <c r="H166" s="2"/>
      <c r="I166" s="285"/>
      <c r="J166" s="315"/>
      <c r="K166" s="315"/>
      <c r="L166" s="315"/>
      <c r="M166" s="315"/>
      <c r="N166" s="315"/>
      <c r="O166" s="285"/>
      <c r="P166" s="285"/>
      <c r="Q166" s="285"/>
      <c r="R166" s="285"/>
      <c r="S166" s="285"/>
      <c r="T166" s="285"/>
      <c r="U166" s="285"/>
      <c r="V166" s="285"/>
      <c r="W166" s="285"/>
      <c r="X166" s="285"/>
      <c r="Y166" s="285"/>
      <c r="Z166" s="285"/>
      <c r="AA166" s="285"/>
      <c r="AB166" s="285"/>
      <c r="AC166" s="285"/>
      <c r="AD166" s="285"/>
      <c r="AE166" s="285"/>
      <c r="AF166" s="285"/>
      <c r="AG166" s="285"/>
      <c r="AH166" s="285"/>
      <c r="AI166" s="285"/>
      <c r="AJ166" s="285"/>
      <c r="AK166" s="285"/>
      <c r="AL166" s="285"/>
      <c r="AM166" s="285"/>
      <c r="AN166" s="285"/>
      <c r="AO166" s="285"/>
      <c r="AP166" s="285"/>
      <c r="AQ166" s="285"/>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c r="BS166" s="285"/>
      <c r="BT166" s="285"/>
      <c r="BU166" s="285"/>
      <c r="BV166" s="285"/>
      <c r="BW166" s="285"/>
      <c r="BX166" s="285"/>
      <c r="BY166" s="285"/>
    </row>
    <row r="167" spans="1:77" s="356" customFormat="1" ht="27.75">
      <c r="A167" s="300">
        <v>3.8</v>
      </c>
      <c r="B167" s="351" t="s">
        <v>214</v>
      </c>
      <c r="C167" s="352"/>
      <c r="D167" s="353"/>
      <c r="E167" s="354"/>
      <c r="F167" s="352"/>
      <c r="G167" s="352"/>
      <c r="H167" s="352"/>
      <c r="I167" s="355"/>
      <c r="J167" s="355"/>
      <c r="K167" s="355"/>
      <c r="L167" s="355"/>
      <c r="M167" s="355"/>
      <c r="N167" s="355"/>
      <c r="O167" s="355"/>
      <c r="P167" s="355"/>
      <c r="Q167" s="355"/>
      <c r="R167" s="355"/>
      <c r="S167" s="355"/>
      <c r="T167" s="355"/>
      <c r="U167" s="355"/>
      <c r="V167" s="355"/>
      <c r="W167" s="355"/>
      <c r="X167" s="355"/>
      <c r="Y167" s="355"/>
      <c r="Z167" s="355"/>
      <c r="AA167" s="355"/>
      <c r="AB167" s="355"/>
      <c r="AC167" s="355"/>
      <c r="AD167" s="355"/>
      <c r="AE167" s="355"/>
      <c r="AF167" s="355"/>
      <c r="AG167" s="355"/>
      <c r="AH167" s="355"/>
      <c r="AI167" s="355"/>
      <c r="AJ167" s="355"/>
      <c r="AK167" s="355"/>
      <c r="AL167" s="355"/>
      <c r="AM167" s="355"/>
      <c r="AN167" s="355"/>
      <c r="AO167" s="355"/>
      <c r="AP167" s="355"/>
      <c r="AQ167" s="355"/>
      <c r="AR167" s="355"/>
      <c r="AS167" s="355"/>
      <c r="AT167" s="355"/>
      <c r="AU167" s="355"/>
      <c r="AV167" s="355"/>
      <c r="AW167" s="355"/>
      <c r="AX167" s="355"/>
      <c r="AY167" s="355"/>
      <c r="AZ167" s="355"/>
      <c r="BA167" s="355"/>
      <c r="BB167" s="355"/>
      <c r="BC167" s="355"/>
      <c r="BD167" s="355"/>
      <c r="BE167" s="355"/>
      <c r="BF167" s="355"/>
      <c r="BG167" s="355"/>
      <c r="BH167" s="355"/>
      <c r="BI167" s="355"/>
      <c r="BJ167" s="355"/>
      <c r="BK167" s="355"/>
      <c r="BL167" s="355"/>
      <c r="BM167" s="355"/>
      <c r="BN167" s="355"/>
      <c r="BO167" s="355"/>
      <c r="BP167" s="355"/>
      <c r="BQ167" s="355"/>
      <c r="BR167" s="355"/>
      <c r="BS167" s="355"/>
      <c r="BT167" s="355"/>
      <c r="BU167" s="355"/>
      <c r="BV167" s="355"/>
      <c r="BW167" s="355"/>
      <c r="BX167" s="355"/>
      <c r="BY167" s="355"/>
    </row>
    <row r="168" spans="1:77" s="133" customFormat="1" ht="15">
      <c r="A168" s="275"/>
      <c r="B168" s="357"/>
      <c r="C168" s="275"/>
      <c r="D168" s="358"/>
      <c r="E168" s="2"/>
      <c r="F168" s="275"/>
      <c r="G168" s="275"/>
      <c r="H168" s="275"/>
      <c r="I168" s="315"/>
      <c r="J168" s="315"/>
      <c r="K168" s="315"/>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c r="AG168" s="315"/>
      <c r="AH168" s="315"/>
      <c r="AI168" s="315"/>
      <c r="AJ168" s="315"/>
      <c r="AK168" s="315"/>
      <c r="AL168" s="315"/>
      <c r="AM168" s="315"/>
      <c r="AN168" s="315"/>
      <c r="AO168" s="315"/>
      <c r="AP168" s="315"/>
      <c r="AQ168" s="315"/>
      <c r="AR168" s="315"/>
      <c r="AS168" s="315"/>
      <c r="AT168" s="315"/>
      <c r="AU168" s="315"/>
      <c r="AV168" s="315"/>
      <c r="AW168" s="315"/>
      <c r="AX168" s="315"/>
      <c r="AY168" s="315"/>
      <c r="AZ168" s="315"/>
      <c r="BA168" s="315"/>
      <c r="BB168" s="315"/>
      <c r="BC168" s="315"/>
      <c r="BD168" s="315"/>
      <c r="BE168" s="315"/>
      <c r="BF168" s="315"/>
      <c r="BG168" s="315"/>
      <c r="BH168" s="315"/>
      <c r="BI168" s="315"/>
      <c r="BJ168" s="315"/>
      <c r="BK168" s="315"/>
      <c r="BL168" s="315"/>
      <c r="BM168" s="315"/>
      <c r="BN168" s="315"/>
      <c r="BO168" s="315"/>
      <c r="BP168" s="315"/>
      <c r="BQ168" s="315"/>
      <c r="BR168" s="315"/>
      <c r="BS168" s="315"/>
      <c r="BT168" s="315"/>
      <c r="BU168" s="315"/>
      <c r="BV168" s="315"/>
      <c r="BW168" s="315"/>
      <c r="BX168" s="315"/>
      <c r="BY168" s="315"/>
    </row>
    <row r="169" spans="1:77" s="133" customFormat="1" ht="28.5">
      <c r="A169" s="275"/>
      <c r="B169" s="226" t="s">
        <v>286</v>
      </c>
      <c r="C169" s="272"/>
      <c r="D169" s="358"/>
      <c r="E169" s="2"/>
      <c r="F169" s="275"/>
      <c r="G169" s="275"/>
      <c r="H169" s="275"/>
      <c r="I169" s="315"/>
      <c r="J169" s="315"/>
      <c r="K169" s="315"/>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c r="AG169" s="315"/>
      <c r="AH169" s="315"/>
      <c r="AI169" s="315"/>
      <c r="AJ169" s="315"/>
      <c r="AK169" s="315"/>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c r="BL169" s="315"/>
      <c r="BM169" s="315"/>
      <c r="BN169" s="315"/>
      <c r="BO169" s="315"/>
      <c r="BP169" s="315"/>
      <c r="BQ169" s="315"/>
      <c r="BR169" s="315"/>
      <c r="BS169" s="315"/>
      <c r="BT169" s="315"/>
      <c r="BU169" s="315"/>
      <c r="BV169" s="315"/>
      <c r="BW169" s="315"/>
      <c r="BX169" s="315"/>
      <c r="BY169" s="315"/>
    </row>
    <row r="170" spans="1:77" s="133" customFormat="1" ht="15">
      <c r="A170" s="275"/>
      <c r="B170" s="226"/>
      <c r="C170" s="358"/>
      <c r="D170" s="358"/>
      <c r="E170" s="2"/>
      <c r="F170" s="275"/>
      <c r="G170" s="275"/>
      <c r="H170" s="275"/>
      <c r="I170" s="315"/>
      <c r="J170" s="315"/>
      <c r="K170" s="315"/>
      <c r="L170" s="315"/>
      <c r="M170" s="315"/>
      <c r="N170" s="315"/>
      <c r="O170" s="315"/>
      <c r="P170" s="315"/>
      <c r="Q170" s="315"/>
      <c r="R170" s="315"/>
      <c r="S170" s="315"/>
      <c r="T170" s="315"/>
      <c r="U170" s="315"/>
      <c r="V170" s="315"/>
      <c r="W170" s="315"/>
      <c r="X170" s="315"/>
      <c r="Y170" s="315"/>
      <c r="Z170" s="315"/>
      <c r="AA170" s="315"/>
      <c r="AB170" s="315"/>
      <c r="AC170" s="315"/>
      <c r="AD170" s="315"/>
      <c r="AE170" s="315"/>
      <c r="AF170" s="315"/>
      <c r="AG170" s="315"/>
      <c r="AH170" s="315"/>
      <c r="AI170" s="315"/>
      <c r="AJ170" s="315"/>
      <c r="AK170" s="315"/>
      <c r="AL170" s="315"/>
      <c r="AM170" s="315"/>
      <c r="AN170" s="315"/>
      <c r="AO170" s="315"/>
      <c r="AP170" s="315"/>
      <c r="AQ170" s="315"/>
      <c r="AR170" s="315"/>
      <c r="AS170" s="315"/>
      <c r="AT170" s="315"/>
      <c r="AU170" s="315"/>
      <c r="AV170" s="315"/>
      <c r="AW170" s="315"/>
      <c r="AX170" s="315"/>
      <c r="AY170" s="315"/>
      <c r="AZ170" s="315"/>
      <c r="BA170" s="315"/>
      <c r="BB170" s="315"/>
      <c r="BC170" s="315"/>
      <c r="BD170" s="315"/>
      <c r="BE170" s="315"/>
      <c r="BF170" s="315"/>
      <c r="BG170" s="315"/>
      <c r="BH170" s="315"/>
      <c r="BI170" s="315"/>
      <c r="BJ170" s="315"/>
      <c r="BK170" s="315"/>
      <c r="BL170" s="315"/>
      <c r="BM170" s="315"/>
      <c r="BN170" s="315"/>
      <c r="BO170" s="315"/>
      <c r="BP170" s="315"/>
      <c r="BQ170" s="315"/>
      <c r="BR170" s="315"/>
      <c r="BS170" s="315"/>
      <c r="BT170" s="315"/>
      <c r="BU170" s="315"/>
      <c r="BV170" s="315"/>
      <c r="BW170" s="315"/>
      <c r="BX170" s="315"/>
      <c r="BY170" s="315"/>
    </row>
    <row r="171" spans="1:77" s="135" customFormat="1" ht="15">
      <c r="A171" s="2"/>
      <c r="B171" s="313" t="s">
        <v>193</v>
      </c>
      <c r="C171" s="280"/>
      <c r="D171" s="314" t="s">
        <v>53</v>
      </c>
      <c r="E171" s="314" t="s">
        <v>54</v>
      </c>
      <c r="F171" s="5" t="s">
        <v>175</v>
      </c>
      <c r="G171" s="5"/>
      <c r="H171" s="275"/>
      <c r="I171" s="285"/>
      <c r="J171" s="285"/>
      <c r="K171" s="285"/>
      <c r="L171" s="285"/>
      <c r="M171" s="285"/>
      <c r="N171" s="285"/>
      <c r="O171" s="285"/>
      <c r="P171" s="285"/>
      <c r="Q171" s="285"/>
      <c r="R171" s="285"/>
      <c r="S171" s="285"/>
      <c r="T171" s="285"/>
      <c r="U171" s="285"/>
      <c r="V171" s="285"/>
      <c r="W171" s="285"/>
      <c r="X171" s="285"/>
      <c r="Y171" s="285"/>
      <c r="Z171" s="285"/>
      <c r="AA171" s="285"/>
      <c r="AB171" s="285"/>
      <c r="AC171" s="285"/>
      <c r="AD171" s="285"/>
      <c r="AE171" s="285"/>
      <c r="AF171" s="285"/>
      <c r="AG171" s="285"/>
      <c r="AH171" s="285"/>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285"/>
      <c r="BD171" s="285"/>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row>
    <row r="172" spans="1:77" s="135" customFormat="1" ht="28.5">
      <c r="A172" s="2"/>
      <c r="B172" s="316" t="s">
        <v>194</v>
      </c>
      <c r="C172" s="279" t="s">
        <v>181</v>
      </c>
      <c r="D172" s="283"/>
      <c r="E172" s="283"/>
      <c r="F172" s="283"/>
      <c r="G172" s="5"/>
      <c r="H172" s="275"/>
      <c r="I172" s="285"/>
      <c r="J172" s="285"/>
      <c r="K172" s="285"/>
      <c r="L172" s="285"/>
      <c r="M172" s="285"/>
      <c r="N172" s="285"/>
      <c r="O172" s="285"/>
      <c r="P172" s="285"/>
      <c r="Q172" s="285"/>
      <c r="R172" s="285"/>
      <c r="S172" s="285"/>
      <c r="T172" s="285"/>
      <c r="U172" s="285"/>
      <c r="V172" s="285"/>
      <c r="W172" s="285"/>
      <c r="X172" s="285"/>
      <c r="Y172" s="285"/>
      <c r="Z172" s="285"/>
      <c r="AA172" s="285"/>
      <c r="AB172" s="285"/>
      <c r="AC172" s="285"/>
      <c r="AD172" s="285"/>
      <c r="AE172" s="285"/>
      <c r="AF172" s="285"/>
      <c r="AG172" s="285"/>
      <c r="AH172" s="285"/>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285"/>
      <c r="BD172" s="285"/>
      <c r="BE172" s="285"/>
      <c r="BF172" s="285"/>
      <c r="BG172" s="285"/>
      <c r="BH172" s="285"/>
      <c r="BI172" s="285"/>
      <c r="BJ172" s="285"/>
      <c r="BK172" s="285"/>
      <c r="BL172" s="285"/>
      <c r="BM172" s="285"/>
      <c r="BN172" s="285"/>
      <c r="BO172" s="285"/>
      <c r="BP172" s="285"/>
      <c r="BQ172" s="285"/>
      <c r="BR172" s="285"/>
      <c r="BS172" s="285"/>
      <c r="BT172" s="285"/>
      <c r="BU172" s="285"/>
      <c r="BV172" s="285"/>
      <c r="BW172" s="285"/>
      <c r="BX172" s="285"/>
      <c r="BY172" s="285"/>
    </row>
    <row r="173" spans="1:77" s="135" customFormat="1">
      <c r="A173" s="2"/>
      <c r="B173" s="289"/>
      <c r="C173" s="317" t="s">
        <v>182</v>
      </c>
      <c r="D173" s="283"/>
      <c r="E173" s="283"/>
      <c r="F173" s="283"/>
      <c r="G173" s="5"/>
      <c r="H173" s="275"/>
      <c r="I173" s="285"/>
      <c r="J173" s="285"/>
      <c r="K173" s="285"/>
      <c r="L173" s="285"/>
      <c r="M173" s="285"/>
      <c r="N173" s="285"/>
      <c r="O173" s="285"/>
      <c r="P173" s="285"/>
      <c r="Q173" s="285"/>
      <c r="R173" s="285"/>
      <c r="S173" s="285"/>
      <c r="T173" s="285"/>
      <c r="U173" s="285"/>
      <c r="V173" s="285"/>
      <c r="W173" s="285"/>
      <c r="X173" s="285"/>
      <c r="Y173" s="285"/>
      <c r="Z173" s="285"/>
      <c r="AA173" s="285"/>
      <c r="AB173" s="285"/>
      <c r="AC173" s="285"/>
      <c r="AD173" s="285"/>
      <c r="AE173" s="285"/>
      <c r="AF173" s="285"/>
      <c r="AG173" s="285"/>
      <c r="AH173" s="285"/>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285"/>
      <c r="BD173" s="285"/>
      <c r="BE173" s="285"/>
      <c r="BF173" s="285"/>
      <c r="BG173" s="285"/>
      <c r="BH173" s="285"/>
      <c r="BI173" s="285"/>
      <c r="BJ173" s="285"/>
      <c r="BK173" s="285"/>
      <c r="BL173" s="285"/>
      <c r="BM173" s="285"/>
      <c r="BN173" s="285"/>
      <c r="BO173" s="285"/>
      <c r="BP173" s="285"/>
      <c r="BQ173" s="285"/>
      <c r="BR173" s="285"/>
      <c r="BS173" s="285"/>
      <c r="BT173" s="285"/>
      <c r="BU173" s="285"/>
      <c r="BV173" s="285"/>
      <c r="BW173" s="285"/>
      <c r="BX173" s="285"/>
      <c r="BY173" s="285"/>
    </row>
    <row r="174" spans="1:77" s="135" customFormat="1" ht="15">
      <c r="A174" s="2"/>
      <c r="B174" s="318" t="s">
        <v>195</v>
      </c>
      <c r="C174" s="319"/>
      <c r="D174" s="320" t="s">
        <v>196</v>
      </c>
      <c r="E174" s="320" t="s">
        <v>197</v>
      </c>
      <c r="F174" s="320" t="s">
        <v>198</v>
      </c>
      <c r="G174" s="321" t="s">
        <v>199</v>
      </c>
      <c r="H174" s="275"/>
      <c r="I174" s="285"/>
      <c r="J174" s="285"/>
      <c r="K174" s="285"/>
      <c r="L174" s="285"/>
      <c r="M174" s="285"/>
      <c r="N174" s="285"/>
      <c r="O174" s="285"/>
      <c r="P174" s="285"/>
      <c r="Q174" s="285"/>
      <c r="R174" s="285"/>
      <c r="S174" s="285"/>
      <c r="T174" s="285"/>
      <c r="U174" s="285"/>
      <c r="V174" s="285"/>
      <c r="W174" s="285"/>
      <c r="X174" s="285"/>
      <c r="Y174" s="285"/>
      <c r="Z174" s="285"/>
      <c r="AA174" s="285"/>
      <c r="AB174" s="285"/>
      <c r="AC174" s="285"/>
      <c r="AD174" s="285"/>
      <c r="AE174" s="285"/>
      <c r="AF174" s="285"/>
      <c r="AG174" s="285"/>
      <c r="AH174" s="285"/>
      <c r="AI174" s="285"/>
      <c r="AJ174" s="285"/>
      <c r="AK174" s="285"/>
      <c r="AL174" s="285"/>
      <c r="AM174" s="285"/>
      <c r="AN174" s="285"/>
      <c r="AO174" s="285"/>
      <c r="AP174" s="285"/>
      <c r="AQ174" s="285"/>
      <c r="AR174" s="285"/>
      <c r="AS174" s="285"/>
      <c r="AT174" s="285"/>
      <c r="AU174" s="285"/>
      <c r="AV174" s="285"/>
      <c r="AW174" s="285"/>
      <c r="AX174" s="285"/>
      <c r="AY174" s="285"/>
      <c r="AZ174" s="285"/>
      <c r="BA174" s="285"/>
      <c r="BB174" s="285"/>
      <c r="BC174" s="285"/>
      <c r="BD174" s="285"/>
      <c r="BE174" s="285"/>
      <c r="BF174" s="285"/>
      <c r="BG174" s="285"/>
      <c r="BH174" s="285"/>
      <c r="BI174" s="285"/>
      <c r="BJ174" s="285"/>
      <c r="BK174" s="285"/>
      <c r="BL174" s="285"/>
      <c r="BM174" s="285"/>
      <c r="BN174" s="285"/>
      <c r="BO174" s="285"/>
      <c r="BP174" s="285"/>
      <c r="BQ174" s="285"/>
      <c r="BR174" s="285"/>
      <c r="BS174" s="285"/>
      <c r="BT174" s="285"/>
      <c r="BU174" s="285"/>
      <c r="BV174" s="285"/>
      <c r="BW174" s="285"/>
      <c r="BX174" s="285"/>
      <c r="BY174" s="285"/>
    </row>
    <row r="175" spans="1:77" s="135" customFormat="1" ht="42.75">
      <c r="A175" s="2"/>
      <c r="B175" s="5"/>
      <c r="C175" s="322" t="s">
        <v>200</v>
      </c>
      <c r="D175" s="283"/>
      <c r="E175" s="283"/>
      <c r="F175" s="283"/>
      <c r="G175" s="283"/>
      <c r="H175" s="275"/>
      <c r="I175" s="285"/>
      <c r="J175" s="285"/>
      <c r="K175" s="285"/>
      <c r="L175" s="285"/>
      <c r="M175" s="285"/>
      <c r="N175" s="285"/>
      <c r="O175" s="285"/>
      <c r="P175" s="285"/>
      <c r="Q175" s="285"/>
      <c r="R175" s="285"/>
      <c r="S175" s="285"/>
      <c r="T175" s="285"/>
      <c r="U175" s="285"/>
      <c r="V175" s="285"/>
      <c r="W175" s="285"/>
      <c r="X175" s="285"/>
      <c r="Y175" s="285"/>
      <c r="Z175" s="285"/>
      <c r="AA175" s="285"/>
      <c r="AB175" s="285"/>
      <c r="AC175" s="285"/>
      <c r="AD175" s="285"/>
      <c r="AE175" s="285"/>
      <c r="AF175" s="285"/>
      <c r="AG175" s="285"/>
      <c r="AH175" s="285"/>
      <c r="AI175" s="285"/>
      <c r="AJ175" s="285"/>
      <c r="AK175" s="285"/>
      <c r="AL175" s="285"/>
      <c r="AM175" s="285"/>
      <c r="AN175" s="285"/>
      <c r="AO175" s="285"/>
      <c r="AP175" s="285"/>
      <c r="AQ175" s="285"/>
      <c r="AR175" s="285"/>
      <c r="AS175" s="285"/>
      <c r="AT175" s="285"/>
      <c r="AU175" s="285"/>
      <c r="AV175" s="285"/>
      <c r="AW175" s="285"/>
      <c r="AX175" s="285"/>
      <c r="AY175" s="285"/>
      <c r="AZ175" s="285"/>
      <c r="BA175" s="285"/>
      <c r="BB175" s="285"/>
      <c r="BC175" s="285"/>
      <c r="BD175" s="285"/>
      <c r="BE175" s="285"/>
      <c r="BF175" s="285"/>
      <c r="BG175" s="285"/>
      <c r="BH175" s="285"/>
      <c r="BI175" s="285"/>
      <c r="BJ175" s="285"/>
      <c r="BK175" s="285"/>
      <c r="BL175" s="285"/>
      <c r="BM175" s="285"/>
      <c r="BN175" s="285"/>
      <c r="BO175" s="285"/>
      <c r="BP175" s="285"/>
      <c r="BQ175" s="285"/>
      <c r="BR175" s="285"/>
      <c r="BS175" s="285"/>
      <c r="BT175" s="285"/>
      <c r="BU175" s="285"/>
      <c r="BV175" s="285"/>
      <c r="BW175" s="285"/>
      <c r="BX175" s="285"/>
      <c r="BY175" s="285"/>
    </row>
    <row r="176" spans="1:77" s="135" customFormat="1">
      <c r="A176" s="2"/>
      <c r="B176" s="4"/>
      <c r="C176" s="323"/>
      <c r="D176" s="283"/>
      <c r="E176" s="283"/>
      <c r="F176" s="283"/>
      <c r="G176" s="283"/>
      <c r="H176" s="275"/>
      <c r="I176" s="285"/>
      <c r="J176" s="285"/>
      <c r="K176" s="285"/>
      <c r="L176" s="285"/>
      <c r="M176" s="285"/>
      <c r="N176" s="285"/>
      <c r="O176" s="285"/>
      <c r="P176" s="285"/>
      <c r="Q176" s="285"/>
      <c r="R176" s="285"/>
      <c r="S176" s="285"/>
      <c r="T176" s="285"/>
      <c r="U176" s="285"/>
      <c r="V176" s="285"/>
      <c r="W176" s="285"/>
      <c r="X176" s="285"/>
      <c r="Y176" s="285"/>
      <c r="Z176" s="285"/>
      <c r="AA176" s="285"/>
      <c r="AB176" s="285"/>
      <c r="AC176" s="285"/>
      <c r="AD176" s="285"/>
      <c r="AE176" s="285"/>
      <c r="AF176" s="285"/>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c r="BV176" s="285"/>
      <c r="BW176" s="285"/>
      <c r="BX176" s="285"/>
      <c r="BY176" s="285"/>
    </row>
    <row r="177" spans="1:78" s="135" customFormat="1">
      <c r="A177" s="2"/>
      <c r="B177" s="289"/>
      <c r="C177" s="2"/>
      <c r="D177" s="2"/>
      <c r="E177" s="5"/>
      <c r="F177" s="5"/>
      <c r="G177" s="5"/>
      <c r="H177" s="275"/>
      <c r="I177" s="285"/>
      <c r="J177" s="285"/>
      <c r="K177" s="285"/>
      <c r="L177" s="285"/>
      <c r="M177" s="285"/>
      <c r="N177" s="285"/>
      <c r="O177" s="285"/>
      <c r="P177" s="285"/>
      <c r="Q177" s="285"/>
      <c r="R177" s="285"/>
      <c r="S177" s="285"/>
      <c r="T177" s="285"/>
      <c r="U177" s="285"/>
      <c r="V177" s="285"/>
      <c r="W177" s="285"/>
      <c r="X177" s="285"/>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5"/>
      <c r="AZ177" s="285"/>
      <c r="BA177" s="285"/>
      <c r="BB177" s="285"/>
      <c r="BC177" s="285"/>
      <c r="BD177" s="285"/>
      <c r="BE177" s="285"/>
      <c r="BF177" s="285"/>
      <c r="BG177" s="285"/>
      <c r="BH177" s="285"/>
      <c r="BI177" s="285"/>
      <c r="BJ177" s="285"/>
      <c r="BK177" s="285"/>
      <c r="BL177" s="285"/>
      <c r="BM177" s="285"/>
      <c r="BN177" s="285"/>
      <c r="BO177" s="285"/>
      <c r="BP177" s="285"/>
      <c r="BQ177" s="285"/>
      <c r="BR177" s="285"/>
      <c r="BS177" s="285"/>
      <c r="BT177" s="285"/>
      <c r="BU177" s="285"/>
      <c r="BV177" s="285"/>
      <c r="BW177" s="285"/>
      <c r="BX177" s="285"/>
      <c r="BY177" s="285"/>
    </row>
    <row r="178" spans="1:78" s="135" customFormat="1" ht="15">
      <c r="A178" s="2"/>
      <c r="B178" s="8"/>
      <c r="C178" s="2"/>
      <c r="D178" s="2"/>
      <c r="E178" s="5"/>
      <c r="F178" s="5"/>
      <c r="G178" s="5"/>
      <c r="H178" s="275"/>
      <c r="I178" s="285"/>
      <c r="J178" s="285"/>
      <c r="K178" s="285"/>
      <c r="L178" s="285"/>
      <c r="M178" s="285"/>
      <c r="N178" s="285"/>
      <c r="O178" s="285"/>
      <c r="P178" s="285"/>
      <c r="Q178" s="285"/>
      <c r="R178" s="285"/>
      <c r="S178" s="285"/>
      <c r="T178" s="285"/>
      <c r="U178" s="285"/>
      <c r="V178" s="285"/>
      <c r="W178" s="285"/>
      <c r="X178" s="285"/>
      <c r="Y178" s="285"/>
      <c r="Z178" s="285"/>
      <c r="AA178" s="285"/>
      <c r="AB178" s="285"/>
      <c r="AC178" s="285"/>
      <c r="AD178" s="285"/>
      <c r="AE178" s="285"/>
      <c r="AF178" s="285"/>
      <c r="AG178" s="285"/>
      <c r="AH178" s="285"/>
      <c r="AI178" s="285"/>
      <c r="AJ178" s="285"/>
      <c r="AK178" s="285"/>
      <c r="AL178" s="285"/>
      <c r="AM178" s="285"/>
      <c r="AN178" s="285"/>
      <c r="AO178" s="285"/>
      <c r="AP178" s="285"/>
      <c r="AQ178" s="285"/>
      <c r="AR178" s="285"/>
      <c r="AS178" s="285"/>
      <c r="AT178" s="285"/>
      <c r="AU178" s="285"/>
      <c r="AV178" s="285"/>
      <c r="AW178" s="285"/>
      <c r="AX178" s="285"/>
      <c r="AY178" s="285"/>
      <c r="AZ178" s="285"/>
      <c r="BA178" s="285"/>
      <c r="BB178" s="285"/>
      <c r="BC178" s="285"/>
      <c r="BD178" s="285"/>
      <c r="BE178" s="285"/>
      <c r="BF178" s="285"/>
      <c r="BG178" s="285"/>
      <c r="BH178" s="285"/>
      <c r="BI178" s="285"/>
      <c r="BJ178" s="285"/>
      <c r="BK178" s="285"/>
      <c r="BL178" s="285"/>
      <c r="BM178" s="285"/>
      <c r="BN178" s="285"/>
      <c r="BO178" s="285"/>
      <c r="BP178" s="285"/>
      <c r="BQ178" s="285"/>
      <c r="BR178" s="285"/>
      <c r="BS178" s="285"/>
      <c r="BT178" s="285"/>
      <c r="BU178" s="285"/>
      <c r="BV178" s="285"/>
      <c r="BW178" s="285"/>
      <c r="BX178" s="285"/>
      <c r="BY178" s="285"/>
    </row>
    <row r="179" spans="1:78" s="135" customFormat="1" ht="15">
      <c r="A179" s="285"/>
      <c r="B179" s="318" t="s">
        <v>201</v>
      </c>
      <c r="C179" s="318"/>
      <c r="D179" s="425" t="s">
        <v>488</v>
      </c>
      <c r="E179" s="425" t="s">
        <v>235</v>
      </c>
      <c r="F179" s="425" t="s">
        <v>113</v>
      </c>
      <c r="G179" s="2"/>
      <c r="H179" s="2"/>
      <c r="I179" s="285"/>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row>
    <row r="180" spans="1:78" s="135" customFormat="1" ht="15">
      <c r="B180" s="265" t="s">
        <v>487</v>
      </c>
      <c r="C180" s="265" t="s">
        <v>486</v>
      </c>
      <c r="D180" s="232"/>
      <c r="E180" s="232"/>
      <c r="F180" s="427"/>
      <c r="K180" s="391"/>
      <c r="L180" s="401"/>
      <c r="M180" s="401"/>
      <c r="N180" s="401"/>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c r="BV180" s="285"/>
      <c r="BW180" s="285"/>
      <c r="BX180" s="285"/>
      <c r="BY180" s="285"/>
    </row>
    <row r="181" spans="1:78" s="135" customFormat="1" ht="42.75">
      <c r="B181" s="265" t="s">
        <v>485</v>
      </c>
      <c r="D181" s="232"/>
      <c r="E181" s="232"/>
      <c r="F181" s="427"/>
      <c r="K181" s="391"/>
      <c r="L181" s="401"/>
      <c r="M181" s="401"/>
      <c r="N181" s="401"/>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row>
    <row r="182" spans="1:78" s="135" customFormat="1" ht="18">
      <c r="D182" s="232"/>
      <c r="E182" s="232"/>
      <c r="F182" s="427"/>
      <c r="G182" s="429"/>
      <c r="H182" s="430"/>
      <c r="I182" s="2"/>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c r="BZ182" s="285"/>
    </row>
    <row r="183" spans="1:78" s="135" customFormat="1" ht="18">
      <c r="D183" s="232"/>
      <c r="E183" s="232"/>
      <c r="F183" s="427"/>
      <c r="G183" s="429"/>
      <c r="H183" s="430"/>
      <c r="I183" s="2"/>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c r="BT183" s="285"/>
      <c r="BU183" s="285"/>
      <c r="BV183" s="285"/>
      <c r="BW183" s="285"/>
      <c r="BX183" s="285"/>
      <c r="BY183" s="285"/>
      <c r="BZ183" s="285"/>
    </row>
    <row r="184" spans="1:78" s="135" customFormat="1" ht="18">
      <c r="D184" s="232"/>
      <c r="E184" s="232"/>
      <c r="F184" s="427"/>
      <c r="G184" s="429"/>
      <c r="H184" s="430"/>
      <c r="I184" s="2"/>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c r="BV184" s="285"/>
      <c r="BW184" s="285"/>
      <c r="BX184" s="285"/>
      <c r="BY184" s="285"/>
      <c r="BZ184" s="285"/>
    </row>
    <row r="185" spans="1:78" s="135" customFormat="1" ht="18">
      <c r="D185" s="232"/>
      <c r="E185" s="232"/>
      <c r="F185" s="427"/>
      <c r="G185" s="429"/>
      <c r="H185" s="430"/>
      <c r="I185" s="2"/>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c r="BV185" s="285"/>
      <c r="BW185" s="285"/>
      <c r="BX185" s="285"/>
      <c r="BY185" s="285"/>
      <c r="BZ185" s="285"/>
    </row>
    <row r="186" spans="1:78" s="135" customFormat="1" ht="18">
      <c r="D186" s="426" t="s">
        <v>242</v>
      </c>
      <c r="E186" s="431">
        <f>SUM(E180:E185)</f>
        <v>0</v>
      </c>
      <c r="F186" s="426"/>
      <c r="G186" s="429"/>
      <c r="H186" s="430"/>
      <c r="I186" s="2"/>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5"/>
      <c r="AQ186" s="285"/>
      <c r="AR186" s="285"/>
      <c r="AS186" s="285"/>
      <c r="AT186" s="285"/>
      <c r="AU186" s="285"/>
      <c r="AV186" s="285"/>
      <c r="AW186" s="285"/>
      <c r="AX186" s="285"/>
      <c r="AY186" s="285"/>
      <c r="AZ186" s="285"/>
      <c r="BA186" s="285"/>
      <c r="BB186" s="285"/>
      <c r="BC186" s="285"/>
      <c r="BD186" s="285"/>
      <c r="BE186" s="285"/>
      <c r="BF186" s="285"/>
      <c r="BG186" s="285"/>
      <c r="BH186" s="285"/>
      <c r="BI186" s="285"/>
      <c r="BJ186" s="285"/>
      <c r="BK186" s="285"/>
      <c r="BL186" s="285"/>
      <c r="BM186" s="285"/>
      <c r="BN186" s="285"/>
      <c r="BO186" s="285"/>
      <c r="BP186" s="285"/>
      <c r="BQ186" s="285"/>
      <c r="BR186" s="285"/>
      <c r="BS186" s="285"/>
      <c r="BT186" s="285"/>
      <c r="BU186" s="285"/>
      <c r="BV186" s="285"/>
      <c r="BW186" s="285"/>
      <c r="BX186" s="285"/>
      <c r="BY186" s="285"/>
      <c r="BZ186" s="285"/>
    </row>
    <row r="187" spans="1:78" s="135" customFormat="1" ht="18">
      <c r="G187" s="429"/>
      <c r="H187" s="430"/>
      <c r="I187" s="2"/>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5"/>
      <c r="AQ187" s="285"/>
      <c r="AR187" s="285"/>
      <c r="AS187" s="285"/>
      <c r="AT187" s="285"/>
      <c r="AU187" s="285"/>
      <c r="AV187" s="285"/>
      <c r="AW187" s="285"/>
      <c r="AX187" s="285"/>
      <c r="AY187" s="285"/>
      <c r="AZ187" s="285"/>
      <c r="BA187" s="285"/>
      <c r="BB187" s="285"/>
      <c r="BC187" s="285"/>
      <c r="BD187" s="285"/>
      <c r="BE187" s="285"/>
      <c r="BF187" s="285"/>
      <c r="BG187" s="285"/>
      <c r="BH187" s="285"/>
      <c r="BI187" s="285"/>
      <c r="BJ187" s="285"/>
      <c r="BK187" s="285"/>
      <c r="BL187" s="285"/>
      <c r="BM187" s="285"/>
      <c r="BN187" s="285"/>
      <c r="BO187" s="285"/>
      <c r="BP187" s="285"/>
      <c r="BQ187" s="285"/>
      <c r="BR187" s="285"/>
      <c r="BS187" s="285"/>
      <c r="BT187" s="285"/>
      <c r="BU187" s="285"/>
      <c r="BV187" s="285"/>
      <c r="BW187" s="285"/>
      <c r="BX187" s="285"/>
      <c r="BY187" s="285"/>
      <c r="BZ187" s="285"/>
    </row>
    <row r="188" spans="1:78" s="135" customFormat="1" ht="18.75" thickBot="1">
      <c r="A188" s="2"/>
      <c r="C188" s="426"/>
      <c r="D188" s="426"/>
      <c r="E188" s="426"/>
      <c r="F188" s="429"/>
      <c r="G188" s="429"/>
      <c r="H188" s="430"/>
      <c r="I188" s="285"/>
      <c r="J188" s="401"/>
      <c r="K188" s="391"/>
      <c r="L188" s="401"/>
      <c r="M188" s="401"/>
      <c r="N188" s="401"/>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285"/>
      <c r="AY188" s="285"/>
      <c r="AZ188" s="285"/>
      <c r="BA188" s="285"/>
      <c r="BB188" s="285"/>
      <c r="BC188" s="285"/>
      <c r="BD188" s="285"/>
      <c r="BE188" s="285"/>
      <c r="BF188" s="285"/>
      <c r="BG188" s="285"/>
      <c r="BH188" s="285"/>
      <c r="BI188" s="285"/>
      <c r="BJ188" s="285"/>
      <c r="BK188" s="285"/>
      <c r="BL188" s="285"/>
      <c r="BM188" s="285"/>
      <c r="BN188" s="285"/>
      <c r="BO188" s="285"/>
      <c r="BP188" s="285"/>
      <c r="BQ188" s="285"/>
      <c r="BR188" s="285"/>
      <c r="BS188" s="285"/>
      <c r="BT188" s="285"/>
      <c r="BU188" s="285"/>
      <c r="BV188" s="285"/>
      <c r="BW188" s="285"/>
      <c r="BX188" s="285"/>
      <c r="BY188" s="285"/>
    </row>
    <row r="189" spans="1:78" s="135" customFormat="1" ht="28.5">
      <c r="A189" s="2"/>
      <c r="B189" s="7" t="s">
        <v>203</v>
      </c>
      <c r="C189" s="432"/>
      <c r="D189" s="433" t="s">
        <v>204</v>
      </c>
      <c r="E189" s="434" t="s">
        <v>205</v>
      </c>
      <c r="F189" s="435" t="s">
        <v>206</v>
      </c>
      <c r="G189" s="436" t="s">
        <v>207</v>
      </c>
      <c r="H189" s="1059" t="s">
        <v>208</v>
      </c>
      <c r="I189" s="285"/>
      <c r="J189" s="401"/>
      <c r="K189" s="391"/>
      <c r="L189" s="401"/>
      <c r="M189" s="401"/>
      <c r="N189" s="401"/>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285"/>
      <c r="AV189" s="285"/>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285"/>
      <c r="BU189" s="285"/>
      <c r="BV189" s="285"/>
      <c r="BW189" s="285"/>
      <c r="BX189" s="285"/>
      <c r="BY189" s="285"/>
    </row>
    <row r="190" spans="1:78" s="135" customFormat="1" ht="30">
      <c r="A190" s="2"/>
      <c r="C190" s="437" t="s">
        <v>2620</v>
      </c>
      <c r="D190" s="438">
        <f>IF(E186=0,0,'10. קבועים'!B181)</f>
        <v>0</v>
      </c>
      <c r="E190" s="439" t="str">
        <f>IF($C$30&lt;&gt;0,$C$30,0)</f>
        <v>תא זה יעודכן אוטומטית עם מילוי סעיף 3.2</v>
      </c>
      <c r="F190" s="440">
        <f>IFERROR(IF(E190=0,0,-1*(1-D190/E190)),0)</f>
        <v>0</v>
      </c>
      <c r="G190" s="441"/>
      <c r="H190" s="1059"/>
      <c r="I190" s="285"/>
      <c r="J190" s="391"/>
      <c r="K190" s="391"/>
      <c r="L190" s="391"/>
      <c r="M190" s="391"/>
      <c r="N190" s="391"/>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285"/>
      <c r="BU190" s="285"/>
      <c r="BV190" s="285"/>
      <c r="BW190" s="285"/>
      <c r="BX190" s="285"/>
      <c r="BY190" s="285"/>
    </row>
    <row r="191" spans="1:78" s="135" customFormat="1" ht="30">
      <c r="A191" s="2"/>
      <c r="C191" s="461" t="s">
        <v>209</v>
      </c>
      <c r="D191" s="442">
        <f>E186*'10. קבועים'!$C$68</f>
        <v>0</v>
      </c>
      <c r="E191" s="439" t="str">
        <f>IF($C$54&lt;&gt;0,$C$54,0)</f>
        <v>תא זה יעודכן אוטומטית עם מילוי סעיף 3.2</v>
      </c>
      <c r="F191" s="440">
        <f t="shared" ref="F191:F192" si="6">IFERROR(IF(E191=0,0,-1*(1-D191/E191)),0)</f>
        <v>0</v>
      </c>
      <c r="G191" s="441"/>
      <c r="H191" s="1059"/>
      <c r="I191" s="285"/>
      <c r="J191" s="401"/>
      <c r="K191" s="391"/>
      <c r="L191" s="401"/>
      <c r="M191" s="401"/>
      <c r="N191" s="401"/>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285"/>
      <c r="BU191" s="285"/>
      <c r="BV191" s="285"/>
      <c r="BW191" s="285"/>
      <c r="BX191" s="285"/>
      <c r="BY191" s="285"/>
    </row>
    <row r="192" spans="1:78" s="135" customFormat="1" ht="29.25" thickBot="1">
      <c r="A192" s="2"/>
      <c r="C192" s="462" t="s">
        <v>210</v>
      </c>
      <c r="D192" s="444">
        <f>D190-D191</f>
        <v>0</v>
      </c>
      <c r="E192" s="445" t="str">
        <f>IF($C$62&lt;&gt;0,$C$62,0)</f>
        <v>תא זה יעודכן אוטומטית עם מילוי סעיפים: 3.1 ו- 3.2</v>
      </c>
      <c r="F192" s="446">
        <f t="shared" si="6"/>
        <v>0</v>
      </c>
      <c r="G192" s="447"/>
      <c r="H192" s="1059"/>
      <c r="I192" s="285"/>
      <c r="J192" s="401"/>
      <c r="K192" s="391"/>
      <c r="L192" s="401"/>
      <c r="M192" s="401"/>
      <c r="N192" s="401"/>
      <c r="O192" s="285"/>
      <c r="P192" s="285"/>
      <c r="Q192" s="285"/>
      <c r="R192" s="285"/>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285"/>
      <c r="AV192" s="285"/>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285"/>
      <c r="BU192" s="285"/>
      <c r="BV192" s="285"/>
      <c r="BW192" s="285"/>
      <c r="BX192" s="285"/>
      <c r="BY192" s="285"/>
    </row>
    <row r="193" spans="1:77" s="135" customFormat="1" ht="15.75" thickBot="1">
      <c r="A193" s="2"/>
      <c r="B193" s="289"/>
      <c r="C193" s="3"/>
      <c r="D193" s="345"/>
      <c r="E193" s="345"/>
      <c r="F193" s="346"/>
      <c r="G193" s="2"/>
      <c r="H193" s="2"/>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5"/>
      <c r="BW193" s="285"/>
      <c r="BX193" s="285"/>
      <c r="BY193" s="285"/>
    </row>
    <row r="194" spans="1:77" s="135" customFormat="1" ht="28.5">
      <c r="A194" s="2"/>
      <c r="B194" s="8" t="s">
        <v>218</v>
      </c>
      <c r="C194" s="448"/>
      <c r="D194" s="449" t="s">
        <v>204</v>
      </c>
      <c r="E194" s="450" t="s">
        <v>205</v>
      </c>
      <c r="F194" s="449" t="s">
        <v>206</v>
      </c>
      <c r="G194" s="451" t="s">
        <v>207</v>
      </c>
      <c r="H194" s="1057" t="s">
        <v>208</v>
      </c>
      <c r="I194" s="285"/>
      <c r="J194" s="285"/>
      <c r="K194" s="285"/>
      <c r="L194" s="285"/>
      <c r="M194" s="285"/>
      <c r="N194" s="285"/>
      <c r="O194" s="285"/>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85"/>
      <c r="BW194" s="285"/>
      <c r="BX194" s="285"/>
      <c r="BY194" s="285"/>
    </row>
    <row r="195" spans="1:77" s="135" customFormat="1" ht="30">
      <c r="A195" s="2"/>
      <c r="B195" s="289"/>
      <c r="C195" s="337" t="s">
        <v>2621</v>
      </c>
      <c r="D195" s="442">
        <f>IF(E186=0,0,'10. קבועים'!$E$181)</f>
        <v>0</v>
      </c>
      <c r="E195" s="439" t="str">
        <f>IF($E$30&lt;&gt;0,$E$30,0)</f>
        <v>תא זה יעודכן אוטומטית עם מילוי סעיף 3.2</v>
      </c>
      <c r="F195" s="440">
        <f t="shared" ref="F195:F197" si="7">IFERROR(IF(E195=0,0,-1*(1-D195/E195)),0)</f>
        <v>0</v>
      </c>
      <c r="G195" s="441"/>
      <c r="H195" s="1057"/>
      <c r="I195" s="285"/>
      <c r="J195" s="285"/>
      <c r="K195" s="285"/>
      <c r="L195" s="285"/>
      <c r="M195" s="285"/>
      <c r="N195" s="285"/>
      <c r="O195" s="285"/>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c r="BR195" s="285"/>
      <c r="BS195" s="285"/>
      <c r="BT195" s="285"/>
      <c r="BU195" s="285"/>
      <c r="BV195" s="285"/>
      <c r="BW195" s="285"/>
      <c r="BX195" s="285"/>
      <c r="BY195" s="285"/>
    </row>
    <row r="196" spans="1:77" s="135" customFormat="1" ht="30">
      <c r="A196" s="2"/>
      <c r="B196" s="289"/>
      <c r="C196" s="337" t="s">
        <v>440</v>
      </c>
      <c r="D196" s="442">
        <f>E186</f>
        <v>0</v>
      </c>
      <c r="E196" s="439" t="str">
        <f>IF($E$54&lt;&gt;0,$E$54,0)</f>
        <v>תא זה יעודכן אוטומטית עם מילוי סעיף 3.2</v>
      </c>
      <c r="F196" s="440">
        <f>IFERROR(IF(E196=0,0,-1*(1-D196/E196)),0)</f>
        <v>0</v>
      </c>
      <c r="G196" s="441"/>
      <c r="H196" s="1057"/>
      <c r="I196" s="285"/>
      <c r="J196" s="285"/>
      <c r="K196" s="285"/>
      <c r="L196" s="285"/>
      <c r="M196" s="285"/>
      <c r="N196" s="285"/>
      <c r="O196" s="285"/>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c r="BR196" s="285"/>
      <c r="BS196" s="285"/>
      <c r="BT196" s="285"/>
      <c r="BU196" s="285"/>
      <c r="BV196" s="285"/>
      <c r="BW196" s="285"/>
      <c r="BX196" s="285"/>
      <c r="BY196" s="285"/>
    </row>
    <row r="197" spans="1:77" s="135" customFormat="1" ht="30.75" thickBot="1">
      <c r="A197" s="2"/>
      <c r="B197" s="289"/>
      <c r="C197" s="341" t="s">
        <v>441</v>
      </c>
      <c r="D197" s="444">
        <f>D195-D196</f>
        <v>0</v>
      </c>
      <c r="E197" s="445" t="str">
        <f>IF($E$62&lt;&gt;0,$E$62,0)</f>
        <v>תא זה יעודכן אוטומטית עם מילוי סעיפים: 3.1 ו- 3.2</v>
      </c>
      <c r="F197" s="446">
        <f t="shared" si="7"/>
        <v>0</v>
      </c>
      <c r="G197" s="447"/>
      <c r="H197" s="1057"/>
      <c r="I197" s="285"/>
      <c r="J197" s="285"/>
      <c r="K197" s="285"/>
      <c r="L197" s="285"/>
      <c r="M197" s="285"/>
      <c r="N197" s="285"/>
      <c r="O197" s="285"/>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c r="BR197" s="285"/>
      <c r="BS197" s="285"/>
      <c r="BT197" s="285"/>
      <c r="BU197" s="285"/>
      <c r="BV197" s="285"/>
      <c r="BW197" s="285"/>
      <c r="BX197" s="285"/>
      <c r="BY197" s="285"/>
    </row>
    <row r="198" spans="1:77" s="135" customFormat="1" ht="15.75" thickBot="1">
      <c r="A198" s="2"/>
      <c r="B198" s="8"/>
      <c r="C198" s="2"/>
      <c r="D198" s="2"/>
      <c r="E198" s="2"/>
      <c r="F198" s="2"/>
      <c r="G198" s="2"/>
      <c r="H198" s="4"/>
      <c r="I198" s="285"/>
      <c r="J198" s="285"/>
      <c r="K198" s="285"/>
      <c r="L198" s="285"/>
      <c r="M198" s="285"/>
      <c r="N198" s="285"/>
      <c r="O198" s="285"/>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c r="BV198" s="285"/>
      <c r="BW198" s="285"/>
      <c r="BX198" s="285"/>
      <c r="BY198" s="285"/>
    </row>
    <row r="199" spans="1:77" s="133" customFormat="1" ht="30">
      <c r="B199" s="452" t="s">
        <v>211</v>
      </c>
      <c r="C199" s="453" t="s">
        <v>188</v>
      </c>
      <c r="D199" s="454" t="s">
        <v>189</v>
      </c>
      <c r="E199" s="455" t="s">
        <v>307</v>
      </c>
      <c r="F199" s="455" t="s">
        <v>478</v>
      </c>
      <c r="G199" s="456" t="s">
        <v>213</v>
      </c>
      <c r="H199" s="2"/>
      <c r="I199" s="285"/>
      <c r="J199" s="315"/>
      <c r="K199" s="315"/>
      <c r="L199" s="315"/>
      <c r="M199" s="315"/>
      <c r="N199" s="315"/>
      <c r="O199" s="285"/>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BQ199" s="285"/>
      <c r="BR199" s="285"/>
      <c r="BS199" s="285"/>
      <c r="BT199" s="285"/>
      <c r="BU199" s="285"/>
      <c r="BV199" s="285"/>
      <c r="BW199" s="285"/>
      <c r="BX199" s="285"/>
      <c r="BY199" s="285"/>
    </row>
    <row r="200" spans="1:77" s="133" customFormat="1" ht="15" thickBot="1">
      <c r="C200" s="457" t="s">
        <v>56</v>
      </c>
      <c r="D200" s="458" t="s">
        <v>67</v>
      </c>
      <c r="E200" s="463">
        <f>E186</f>
        <v>0</v>
      </c>
      <c r="F200" s="463">
        <f>IF(E200=0,0,$E$30)</f>
        <v>0</v>
      </c>
      <c r="G200" s="464">
        <f>F200-E200</f>
        <v>0</v>
      </c>
      <c r="H200" s="2"/>
      <c r="I200" s="285"/>
      <c r="J200" s="315"/>
      <c r="K200" s="315"/>
      <c r="L200" s="315"/>
      <c r="M200" s="315"/>
      <c r="N200" s="315"/>
      <c r="O200" s="285"/>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c r="BV200" s="285"/>
      <c r="BW200" s="285"/>
      <c r="BX200" s="285"/>
      <c r="BY200" s="285"/>
    </row>
    <row r="201" spans="1:77" s="133" customFormat="1" ht="15">
      <c r="B201" s="289"/>
      <c r="C201" s="3"/>
      <c r="D201" s="345"/>
      <c r="E201" s="5"/>
      <c r="F201" s="2"/>
      <c r="G201" s="2"/>
      <c r="H201" s="2"/>
      <c r="I201" s="285"/>
      <c r="J201" s="315"/>
      <c r="K201" s="315"/>
      <c r="L201" s="315"/>
      <c r="M201" s="315"/>
      <c r="N201" s="315"/>
      <c r="O201" s="285"/>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c r="BR201" s="285"/>
      <c r="BS201" s="285"/>
      <c r="BT201" s="285"/>
      <c r="BU201" s="285"/>
      <c r="BV201" s="285"/>
      <c r="BW201" s="285"/>
      <c r="BX201" s="285"/>
      <c r="BY201" s="285"/>
    </row>
    <row r="202" spans="1:77" s="356" customFormat="1" ht="27.75">
      <c r="A202" s="465">
        <v>3.9</v>
      </c>
      <c r="B202" s="351" t="s">
        <v>217</v>
      </c>
      <c r="C202" s="355"/>
      <c r="D202" s="355"/>
      <c r="E202" s="355"/>
      <c r="F202" s="355"/>
      <c r="G202" s="355"/>
      <c r="H202" s="355"/>
      <c r="I202" s="355"/>
      <c r="J202" s="355"/>
      <c r="K202" s="355"/>
      <c r="L202" s="355"/>
      <c r="M202" s="355"/>
      <c r="N202" s="355"/>
      <c r="O202" s="355"/>
      <c r="P202" s="355"/>
      <c r="Q202" s="355"/>
      <c r="R202" s="355"/>
      <c r="S202" s="355"/>
      <c r="T202" s="355"/>
      <c r="U202" s="355"/>
      <c r="V202" s="355"/>
      <c r="W202" s="355"/>
      <c r="X202" s="355"/>
      <c r="Y202" s="355"/>
      <c r="Z202" s="355"/>
      <c r="AA202" s="355"/>
      <c r="AB202" s="355"/>
      <c r="AC202" s="355"/>
      <c r="AD202" s="355"/>
      <c r="AE202" s="355"/>
      <c r="AF202" s="355"/>
      <c r="AG202" s="355"/>
      <c r="AH202" s="355"/>
      <c r="AI202" s="355"/>
      <c r="AJ202" s="355"/>
      <c r="AK202" s="355"/>
      <c r="AL202" s="355"/>
      <c r="AM202" s="355"/>
      <c r="AN202" s="355"/>
      <c r="AO202" s="355"/>
      <c r="AP202" s="355"/>
      <c r="AQ202" s="355"/>
      <c r="AR202" s="355"/>
      <c r="AS202" s="355"/>
      <c r="AT202" s="355"/>
      <c r="AU202" s="355"/>
      <c r="AV202" s="355"/>
      <c r="AW202" s="355"/>
      <c r="AX202" s="355"/>
      <c r="AY202" s="355"/>
      <c r="AZ202" s="355"/>
      <c r="BA202" s="355"/>
      <c r="BB202" s="355"/>
      <c r="BC202" s="355"/>
      <c r="BD202" s="355"/>
      <c r="BE202" s="355"/>
      <c r="BF202" s="355"/>
      <c r="BG202" s="355"/>
      <c r="BH202" s="355"/>
      <c r="BI202" s="355"/>
      <c r="BJ202" s="355"/>
      <c r="BK202" s="355"/>
      <c r="BL202" s="355"/>
      <c r="BM202" s="355"/>
      <c r="BN202" s="355"/>
      <c r="BO202" s="355"/>
      <c r="BP202" s="355"/>
      <c r="BQ202" s="355"/>
      <c r="BR202" s="355"/>
      <c r="BS202" s="355"/>
      <c r="BT202" s="355"/>
      <c r="BU202" s="355"/>
      <c r="BV202" s="355"/>
      <c r="BW202" s="355"/>
      <c r="BX202" s="355"/>
      <c r="BY202" s="355"/>
    </row>
    <row r="203" spans="1:77" s="133" customFormat="1">
      <c r="A203" s="275"/>
      <c r="B203" s="367"/>
      <c r="C203" s="315"/>
      <c r="D203" s="315"/>
      <c r="E203" s="315"/>
      <c r="F203" s="315"/>
      <c r="G203" s="315"/>
      <c r="H203" s="315"/>
      <c r="I203" s="315"/>
      <c r="J203" s="315"/>
      <c r="K203" s="315"/>
      <c r="L203" s="315"/>
      <c r="M203" s="315"/>
      <c r="N203" s="315"/>
      <c r="O203" s="315"/>
      <c r="P203" s="315"/>
      <c r="Q203" s="315"/>
      <c r="R203" s="315"/>
      <c r="S203" s="315"/>
      <c r="T203" s="315"/>
      <c r="U203" s="315"/>
      <c r="V203" s="315"/>
      <c r="W203" s="315"/>
      <c r="X203" s="315"/>
      <c r="Y203" s="315"/>
      <c r="Z203" s="315"/>
      <c r="AA203" s="315"/>
      <c r="AB203" s="315"/>
      <c r="AC203" s="315"/>
      <c r="AD203" s="315"/>
      <c r="AE203" s="315"/>
      <c r="AF203" s="315"/>
      <c r="AG203" s="315"/>
      <c r="AH203" s="315"/>
      <c r="AI203" s="315"/>
      <c r="AJ203" s="315"/>
      <c r="AK203" s="315"/>
      <c r="AL203" s="315"/>
      <c r="AM203" s="315"/>
      <c r="AN203" s="315"/>
      <c r="AO203" s="315"/>
      <c r="AP203" s="315"/>
      <c r="AQ203" s="315"/>
      <c r="AR203" s="315"/>
      <c r="AS203" s="315"/>
      <c r="AT203" s="315"/>
      <c r="AU203" s="315"/>
      <c r="AV203" s="315"/>
      <c r="AW203" s="315"/>
      <c r="AX203" s="315"/>
      <c r="AY203" s="315"/>
      <c r="AZ203" s="315"/>
      <c r="BA203" s="315"/>
      <c r="BB203" s="315"/>
      <c r="BC203" s="315"/>
      <c r="BD203" s="315"/>
      <c r="BE203" s="315"/>
      <c r="BF203" s="315"/>
      <c r="BG203" s="315"/>
      <c r="BH203" s="315"/>
      <c r="BI203" s="315"/>
      <c r="BJ203" s="315"/>
      <c r="BK203" s="315"/>
      <c r="BL203" s="315"/>
      <c r="BM203" s="315"/>
      <c r="BN203" s="315"/>
      <c r="BO203" s="315"/>
      <c r="BP203" s="315"/>
      <c r="BQ203" s="315"/>
      <c r="BR203" s="315"/>
      <c r="BS203" s="315"/>
      <c r="BT203" s="315"/>
      <c r="BU203" s="315"/>
      <c r="BV203" s="315"/>
      <c r="BW203" s="315"/>
      <c r="BX203" s="315"/>
      <c r="BY203" s="315"/>
    </row>
    <row r="204" spans="1:77" s="133" customFormat="1" ht="28.5">
      <c r="A204" s="275"/>
      <c r="B204" s="226" t="s">
        <v>287</v>
      </c>
      <c r="C204" s="272"/>
      <c r="D204" s="315"/>
      <c r="E204" s="315"/>
      <c r="F204" s="315"/>
      <c r="G204" s="315"/>
      <c r="H204" s="315"/>
      <c r="I204" s="315"/>
      <c r="J204" s="315"/>
      <c r="K204" s="315"/>
      <c r="L204" s="315"/>
      <c r="M204" s="315"/>
      <c r="N204" s="315"/>
      <c r="O204" s="315"/>
      <c r="P204" s="315"/>
      <c r="Q204" s="315"/>
      <c r="R204" s="315"/>
      <c r="S204" s="315"/>
      <c r="T204" s="315"/>
      <c r="U204" s="315"/>
      <c r="V204" s="315"/>
      <c r="W204" s="315"/>
      <c r="X204" s="315"/>
      <c r="Y204" s="315"/>
      <c r="Z204" s="315"/>
      <c r="AA204" s="315"/>
      <c r="AB204" s="315"/>
      <c r="AC204" s="315"/>
      <c r="AD204" s="315"/>
      <c r="AE204" s="315"/>
      <c r="AF204" s="315"/>
      <c r="AG204" s="315"/>
      <c r="AH204" s="315"/>
      <c r="AI204" s="315"/>
      <c r="AJ204" s="315"/>
      <c r="AK204" s="315"/>
      <c r="AL204" s="315"/>
      <c r="AM204" s="315"/>
      <c r="AN204" s="315"/>
      <c r="AO204" s="315"/>
      <c r="AP204" s="315"/>
      <c r="AQ204" s="315"/>
      <c r="AR204" s="315"/>
      <c r="AS204" s="315"/>
      <c r="AT204" s="315"/>
      <c r="AU204" s="315"/>
      <c r="AV204" s="315"/>
      <c r="AW204" s="315"/>
      <c r="AX204" s="315"/>
      <c r="AY204" s="315"/>
      <c r="AZ204" s="315"/>
      <c r="BA204" s="315"/>
      <c r="BB204" s="315"/>
      <c r="BC204" s="315"/>
      <c r="BD204" s="315"/>
      <c r="BE204" s="315"/>
      <c r="BF204" s="315"/>
      <c r="BG204" s="315"/>
      <c r="BH204" s="315"/>
      <c r="BI204" s="315"/>
      <c r="BJ204" s="315"/>
      <c r="BK204" s="315"/>
      <c r="BL204" s="315"/>
      <c r="BM204" s="315"/>
      <c r="BN204" s="315"/>
      <c r="BO204" s="315"/>
      <c r="BP204" s="315"/>
      <c r="BQ204" s="315"/>
      <c r="BR204" s="315"/>
      <c r="BS204" s="315"/>
      <c r="BT204" s="315"/>
      <c r="BU204" s="315"/>
      <c r="BV204" s="315"/>
      <c r="BW204" s="315"/>
      <c r="BX204" s="315"/>
      <c r="BY204" s="315"/>
    </row>
    <row r="205" spans="1:77" s="133" customFormat="1">
      <c r="A205" s="275"/>
      <c r="B205" s="367"/>
      <c r="C205" s="315"/>
      <c r="D205" s="315"/>
      <c r="E205" s="315"/>
      <c r="F205" s="315"/>
      <c r="G205" s="315"/>
      <c r="H205" s="315"/>
      <c r="I205" s="315"/>
      <c r="J205" s="315"/>
      <c r="K205" s="315"/>
      <c r="L205" s="315"/>
      <c r="M205" s="315"/>
      <c r="N205" s="315"/>
      <c r="O205" s="315"/>
      <c r="P205" s="315"/>
      <c r="Q205" s="315"/>
      <c r="R205" s="315"/>
      <c r="S205" s="315"/>
      <c r="T205" s="315"/>
      <c r="U205" s="315"/>
      <c r="V205" s="315"/>
      <c r="W205" s="315"/>
      <c r="X205" s="315"/>
      <c r="Y205" s="315"/>
      <c r="Z205" s="315"/>
      <c r="AA205" s="315"/>
      <c r="AB205" s="315"/>
      <c r="AC205" s="315"/>
      <c r="AD205" s="315"/>
      <c r="AE205" s="315"/>
      <c r="AF205" s="315"/>
      <c r="AG205" s="315"/>
      <c r="AH205" s="315"/>
      <c r="AI205" s="315"/>
      <c r="AJ205" s="315"/>
      <c r="AK205" s="315"/>
      <c r="AL205" s="315"/>
      <c r="AM205" s="315"/>
      <c r="AN205" s="315"/>
      <c r="AO205" s="315"/>
      <c r="AP205" s="315"/>
      <c r="AQ205" s="315"/>
      <c r="AR205" s="315"/>
      <c r="AS205" s="315"/>
      <c r="AT205" s="315"/>
      <c r="AU205" s="315"/>
      <c r="AV205" s="315"/>
      <c r="AW205" s="315"/>
      <c r="AX205" s="315"/>
      <c r="AY205" s="315"/>
      <c r="AZ205" s="315"/>
      <c r="BA205" s="315"/>
      <c r="BB205" s="315"/>
      <c r="BC205" s="315"/>
      <c r="BD205" s="315"/>
      <c r="BE205" s="315"/>
      <c r="BF205" s="315"/>
      <c r="BG205" s="315"/>
      <c r="BH205" s="315"/>
      <c r="BI205" s="315"/>
      <c r="BJ205" s="315"/>
      <c r="BK205" s="315"/>
      <c r="BL205" s="315"/>
      <c r="BM205" s="315"/>
      <c r="BN205" s="315"/>
      <c r="BO205" s="315"/>
      <c r="BP205" s="315"/>
      <c r="BQ205" s="315"/>
      <c r="BR205" s="315"/>
      <c r="BS205" s="315"/>
      <c r="BT205" s="315"/>
      <c r="BU205" s="315"/>
      <c r="BV205" s="315"/>
      <c r="BW205" s="315"/>
      <c r="BX205" s="315"/>
      <c r="BY205" s="315"/>
    </row>
    <row r="206" spans="1:77" s="133" customFormat="1" ht="15">
      <c r="A206" s="275"/>
      <c r="B206" s="313" t="s">
        <v>193</v>
      </c>
      <c r="C206" s="280"/>
      <c r="D206" s="314" t="s">
        <v>53</v>
      </c>
      <c r="E206" s="314" t="s">
        <v>54</v>
      </c>
      <c r="F206" s="5" t="s">
        <v>175</v>
      </c>
      <c r="G206" s="5"/>
      <c r="H206" s="275"/>
      <c r="I206" s="315"/>
      <c r="J206" s="315"/>
      <c r="K206" s="315"/>
      <c r="L206" s="315"/>
      <c r="M206" s="315"/>
      <c r="N206" s="315"/>
      <c r="O206" s="315"/>
      <c r="P206" s="315"/>
      <c r="Q206" s="315"/>
      <c r="R206" s="315"/>
      <c r="S206" s="315"/>
      <c r="T206" s="315"/>
      <c r="U206" s="315"/>
      <c r="V206" s="315"/>
      <c r="W206" s="315"/>
      <c r="X206" s="315"/>
      <c r="Y206" s="315"/>
      <c r="Z206" s="315"/>
      <c r="AA206" s="315"/>
      <c r="AB206" s="315"/>
      <c r="AC206" s="315"/>
      <c r="AD206" s="315"/>
      <c r="AE206" s="315"/>
      <c r="AF206" s="315"/>
      <c r="AG206" s="315"/>
      <c r="AH206" s="315"/>
      <c r="AI206" s="315"/>
      <c r="AJ206" s="315"/>
      <c r="AK206" s="315"/>
      <c r="AL206" s="315"/>
      <c r="AM206" s="315"/>
      <c r="AN206" s="315"/>
      <c r="AO206" s="315"/>
      <c r="AP206" s="315"/>
      <c r="AQ206" s="315"/>
      <c r="AR206" s="315"/>
      <c r="AS206" s="315"/>
      <c r="AT206" s="315"/>
      <c r="AU206" s="315"/>
      <c r="AV206" s="315"/>
      <c r="AW206" s="315"/>
      <c r="AX206" s="315"/>
      <c r="AY206" s="315"/>
      <c r="AZ206" s="315"/>
      <c r="BA206" s="315"/>
      <c r="BB206" s="315"/>
      <c r="BC206" s="315"/>
      <c r="BD206" s="315"/>
      <c r="BE206" s="315"/>
      <c r="BF206" s="315"/>
      <c r="BG206" s="315"/>
      <c r="BH206" s="315"/>
      <c r="BI206" s="315"/>
      <c r="BJ206" s="315"/>
      <c r="BK206" s="315"/>
      <c r="BL206" s="315"/>
      <c r="BM206" s="315"/>
      <c r="BN206" s="315"/>
      <c r="BO206" s="315"/>
      <c r="BP206" s="315"/>
      <c r="BQ206" s="315"/>
      <c r="BR206" s="315"/>
      <c r="BS206" s="315"/>
      <c r="BT206" s="315"/>
      <c r="BU206" s="315"/>
      <c r="BV206" s="315"/>
      <c r="BW206" s="315"/>
      <c r="BX206" s="315"/>
      <c r="BY206" s="315"/>
    </row>
    <row r="207" spans="1:77" s="133" customFormat="1" ht="28.5">
      <c r="A207" s="275"/>
      <c r="B207" s="316" t="s">
        <v>194</v>
      </c>
      <c r="C207" s="279" t="s">
        <v>181</v>
      </c>
      <c r="D207" s="283"/>
      <c r="E207" s="283"/>
      <c r="F207" s="283"/>
      <c r="G207" s="5"/>
      <c r="H207" s="275"/>
      <c r="I207" s="315"/>
      <c r="J207" s="315"/>
      <c r="K207" s="315"/>
      <c r="L207" s="315"/>
      <c r="M207" s="315"/>
      <c r="N207" s="315"/>
      <c r="O207" s="315"/>
      <c r="P207" s="315"/>
      <c r="Q207" s="315"/>
      <c r="R207" s="315"/>
      <c r="S207" s="315"/>
      <c r="T207" s="315"/>
      <c r="U207" s="315"/>
      <c r="V207" s="315"/>
      <c r="W207" s="315"/>
      <c r="X207" s="315"/>
      <c r="Y207" s="315"/>
      <c r="Z207" s="315"/>
      <c r="AA207" s="315"/>
      <c r="AB207" s="315"/>
      <c r="AC207" s="315"/>
      <c r="AD207" s="315"/>
      <c r="AE207" s="315"/>
      <c r="AF207" s="315"/>
      <c r="AG207" s="315"/>
      <c r="AH207" s="315"/>
      <c r="AI207" s="315"/>
      <c r="AJ207" s="315"/>
      <c r="AK207" s="315"/>
      <c r="AL207" s="315"/>
      <c r="AM207" s="315"/>
      <c r="AN207" s="315"/>
      <c r="AO207" s="315"/>
      <c r="AP207" s="315"/>
      <c r="AQ207" s="315"/>
      <c r="AR207" s="315"/>
      <c r="AS207" s="315"/>
      <c r="AT207" s="315"/>
      <c r="AU207" s="315"/>
      <c r="AV207" s="315"/>
      <c r="AW207" s="315"/>
      <c r="AX207" s="315"/>
      <c r="AY207" s="315"/>
      <c r="AZ207" s="315"/>
      <c r="BA207" s="315"/>
      <c r="BB207" s="315"/>
      <c r="BC207" s="315"/>
      <c r="BD207" s="315"/>
      <c r="BE207" s="315"/>
      <c r="BF207" s="315"/>
      <c r="BG207" s="315"/>
      <c r="BH207" s="315"/>
      <c r="BI207" s="315"/>
      <c r="BJ207" s="315"/>
      <c r="BK207" s="315"/>
      <c r="BL207" s="315"/>
      <c r="BM207" s="315"/>
      <c r="BN207" s="315"/>
      <c r="BO207" s="315"/>
      <c r="BP207" s="315"/>
      <c r="BQ207" s="315"/>
      <c r="BR207" s="315"/>
      <c r="BS207" s="315"/>
      <c r="BT207" s="315"/>
      <c r="BU207" s="315"/>
      <c r="BV207" s="315"/>
      <c r="BW207" s="315"/>
      <c r="BX207" s="315"/>
      <c r="BY207" s="315"/>
    </row>
    <row r="208" spans="1:77" s="133" customFormat="1">
      <c r="A208" s="275"/>
      <c r="B208" s="289"/>
      <c r="C208" s="317" t="s">
        <v>182</v>
      </c>
      <c r="D208" s="283"/>
      <c r="E208" s="283"/>
      <c r="F208" s="283"/>
      <c r="G208" s="5"/>
      <c r="H208" s="275"/>
      <c r="I208" s="315"/>
      <c r="J208" s="315"/>
      <c r="K208" s="315"/>
      <c r="L208" s="315"/>
      <c r="M208" s="315"/>
      <c r="N208" s="315"/>
      <c r="O208" s="315"/>
      <c r="P208" s="315"/>
      <c r="Q208" s="315"/>
      <c r="R208" s="315"/>
      <c r="S208" s="315"/>
      <c r="T208" s="315"/>
      <c r="U208" s="315"/>
      <c r="V208" s="315"/>
      <c r="W208" s="315"/>
      <c r="X208" s="315"/>
      <c r="Y208" s="315"/>
      <c r="Z208" s="315"/>
      <c r="AA208" s="315"/>
      <c r="AB208" s="315"/>
      <c r="AC208" s="315"/>
      <c r="AD208" s="315"/>
      <c r="AE208" s="315"/>
      <c r="AF208" s="315"/>
      <c r="AG208" s="315"/>
      <c r="AH208" s="315"/>
      <c r="AI208" s="315"/>
      <c r="AJ208" s="315"/>
      <c r="AK208" s="315"/>
      <c r="AL208" s="315"/>
      <c r="AM208" s="315"/>
      <c r="AN208" s="315"/>
      <c r="AO208" s="315"/>
      <c r="AP208" s="315"/>
      <c r="AQ208" s="315"/>
      <c r="AR208" s="315"/>
      <c r="AS208" s="315"/>
      <c r="AT208" s="315"/>
      <c r="AU208" s="315"/>
      <c r="AV208" s="315"/>
      <c r="AW208" s="315"/>
      <c r="AX208" s="315"/>
      <c r="AY208" s="315"/>
      <c r="AZ208" s="315"/>
      <c r="BA208" s="315"/>
      <c r="BB208" s="315"/>
      <c r="BC208" s="315"/>
      <c r="BD208" s="315"/>
      <c r="BE208" s="315"/>
      <c r="BF208" s="315"/>
      <c r="BG208" s="315"/>
      <c r="BH208" s="315"/>
      <c r="BI208" s="315"/>
      <c r="BJ208" s="315"/>
      <c r="BK208" s="315"/>
      <c r="BL208" s="315"/>
      <c r="BM208" s="315"/>
      <c r="BN208" s="315"/>
      <c r="BO208" s="315"/>
      <c r="BP208" s="315"/>
      <c r="BQ208" s="315"/>
      <c r="BR208" s="315"/>
      <c r="BS208" s="315"/>
      <c r="BT208" s="315"/>
      <c r="BU208" s="315"/>
      <c r="BV208" s="315"/>
      <c r="BW208" s="315"/>
      <c r="BX208" s="315"/>
      <c r="BY208" s="315"/>
    </row>
    <row r="209" spans="1:78" s="133" customFormat="1" ht="15">
      <c r="A209" s="275"/>
      <c r="B209" s="318" t="s">
        <v>195</v>
      </c>
      <c r="C209" s="319"/>
      <c r="D209" s="320" t="s">
        <v>196</v>
      </c>
      <c r="E209" s="320" t="s">
        <v>197</v>
      </c>
      <c r="F209" s="320" t="s">
        <v>198</v>
      </c>
      <c r="G209" s="321" t="s">
        <v>199</v>
      </c>
      <c r="H209" s="275"/>
      <c r="I209" s="315"/>
      <c r="J209" s="315"/>
      <c r="K209" s="315"/>
      <c r="L209" s="315"/>
      <c r="M209" s="315"/>
      <c r="N209" s="315"/>
      <c r="O209" s="315"/>
      <c r="P209" s="315"/>
      <c r="Q209" s="315"/>
      <c r="R209" s="315"/>
      <c r="S209" s="315"/>
      <c r="T209" s="315"/>
      <c r="U209" s="315"/>
      <c r="V209" s="315"/>
      <c r="W209" s="315"/>
      <c r="X209" s="315"/>
      <c r="Y209" s="315"/>
      <c r="Z209" s="315"/>
      <c r="AA209" s="315"/>
      <c r="AB209" s="315"/>
      <c r="AC209" s="315"/>
      <c r="AD209" s="315"/>
      <c r="AE209" s="315"/>
      <c r="AF209" s="315"/>
      <c r="AG209" s="315"/>
      <c r="AH209" s="315"/>
      <c r="AI209" s="315"/>
      <c r="AJ209" s="315"/>
      <c r="AK209" s="315"/>
      <c r="AL209" s="315"/>
      <c r="AM209" s="315"/>
      <c r="AN209" s="315"/>
      <c r="AO209" s="315"/>
      <c r="AP209" s="315"/>
      <c r="AQ209" s="315"/>
      <c r="AR209" s="315"/>
      <c r="AS209" s="315"/>
      <c r="AT209" s="315"/>
      <c r="AU209" s="315"/>
      <c r="AV209" s="315"/>
      <c r="AW209" s="315"/>
      <c r="AX209" s="315"/>
      <c r="AY209" s="315"/>
      <c r="AZ209" s="315"/>
      <c r="BA209" s="315"/>
      <c r="BB209" s="315"/>
      <c r="BC209" s="315"/>
      <c r="BD209" s="315"/>
      <c r="BE209" s="315"/>
      <c r="BF209" s="315"/>
      <c r="BG209" s="315"/>
      <c r="BH209" s="315"/>
      <c r="BI209" s="315"/>
      <c r="BJ209" s="315"/>
      <c r="BK209" s="315"/>
      <c r="BL209" s="315"/>
      <c r="BM209" s="315"/>
      <c r="BN209" s="315"/>
      <c r="BO209" s="315"/>
      <c r="BP209" s="315"/>
      <c r="BQ209" s="315"/>
      <c r="BR209" s="315"/>
      <c r="BS209" s="315"/>
      <c r="BT209" s="315"/>
      <c r="BU209" s="315"/>
      <c r="BV209" s="315"/>
      <c r="BW209" s="315"/>
      <c r="BX209" s="315"/>
      <c r="BY209" s="315"/>
    </row>
    <row r="210" spans="1:78" s="133" customFormat="1" ht="42.75">
      <c r="A210" s="275"/>
      <c r="B210" s="5"/>
      <c r="C210" s="322" t="s">
        <v>200</v>
      </c>
      <c r="D210" s="283"/>
      <c r="E210" s="283"/>
      <c r="F210" s="283"/>
      <c r="G210" s="283"/>
      <c r="H210" s="275"/>
      <c r="I210" s="315"/>
      <c r="J210" s="315"/>
      <c r="K210" s="315"/>
      <c r="L210" s="315"/>
      <c r="M210" s="315"/>
      <c r="N210" s="315"/>
      <c r="O210" s="315"/>
      <c r="P210" s="315"/>
      <c r="Q210" s="315"/>
      <c r="R210" s="315"/>
      <c r="S210" s="315"/>
      <c r="T210" s="315"/>
      <c r="U210" s="315"/>
      <c r="V210" s="315"/>
      <c r="W210" s="315"/>
      <c r="X210" s="315"/>
      <c r="Y210" s="315"/>
      <c r="Z210" s="315"/>
      <c r="AA210" s="315"/>
      <c r="AB210" s="315"/>
      <c r="AC210" s="315"/>
      <c r="AD210" s="315"/>
      <c r="AE210" s="315"/>
      <c r="AF210" s="315"/>
      <c r="AG210" s="315"/>
      <c r="AH210" s="315"/>
      <c r="AI210" s="315"/>
      <c r="AJ210" s="315"/>
      <c r="AK210" s="315"/>
      <c r="AL210" s="315"/>
      <c r="AM210" s="315"/>
      <c r="AN210" s="315"/>
      <c r="AO210" s="315"/>
      <c r="AP210" s="315"/>
      <c r="AQ210" s="315"/>
      <c r="AR210" s="315"/>
      <c r="AS210" s="315"/>
      <c r="AT210" s="315"/>
      <c r="AU210" s="315"/>
      <c r="AV210" s="315"/>
      <c r="AW210" s="315"/>
      <c r="AX210" s="315"/>
      <c r="AY210" s="315"/>
      <c r="AZ210" s="315"/>
      <c r="BA210" s="315"/>
      <c r="BB210" s="315"/>
      <c r="BC210" s="315"/>
      <c r="BD210" s="315"/>
      <c r="BE210" s="315"/>
      <c r="BF210" s="315"/>
      <c r="BG210" s="315"/>
      <c r="BH210" s="315"/>
      <c r="BI210" s="315"/>
      <c r="BJ210" s="315"/>
      <c r="BK210" s="315"/>
      <c r="BL210" s="315"/>
      <c r="BM210" s="315"/>
      <c r="BN210" s="315"/>
      <c r="BO210" s="315"/>
      <c r="BP210" s="315"/>
      <c r="BQ210" s="315"/>
      <c r="BR210" s="315"/>
      <c r="BS210" s="315"/>
      <c r="BT210" s="315"/>
      <c r="BU210" s="315"/>
      <c r="BV210" s="315"/>
      <c r="BW210" s="315"/>
      <c r="BX210" s="315"/>
      <c r="BY210" s="315"/>
    </row>
    <row r="211" spans="1:78" s="133" customFormat="1">
      <c r="A211" s="275"/>
      <c r="B211" s="4"/>
      <c r="C211" s="323"/>
      <c r="D211" s="283"/>
      <c r="E211" s="283"/>
      <c r="F211" s="283"/>
      <c r="G211" s="283"/>
      <c r="H211" s="275"/>
      <c r="I211" s="315"/>
      <c r="J211" s="315"/>
      <c r="K211" s="315"/>
      <c r="L211" s="315"/>
      <c r="M211" s="315"/>
      <c r="N211" s="315"/>
      <c r="O211" s="315"/>
      <c r="P211" s="315"/>
      <c r="Q211" s="315"/>
      <c r="R211" s="315"/>
      <c r="S211" s="315"/>
      <c r="T211" s="315"/>
      <c r="U211" s="315"/>
      <c r="V211" s="315"/>
      <c r="W211" s="315"/>
      <c r="X211" s="315"/>
      <c r="Y211" s="315"/>
      <c r="Z211" s="315"/>
      <c r="AA211" s="315"/>
      <c r="AB211" s="315"/>
      <c r="AC211" s="315"/>
      <c r="AD211" s="315"/>
      <c r="AE211" s="315"/>
      <c r="AF211" s="315"/>
      <c r="AG211" s="315"/>
      <c r="AH211" s="315"/>
      <c r="AI211" s="315"/>
      <c r="AJ211" s="315"/>
      <c r="AK211" s="315"/>
      <c r="AL211" s="315"/>
      <c r="AM211" s="315"/>
      <c r="AN211" s="315"/>
      <c r="AO211" s="315"/>
      <c r="AP211" s="315"/>
      <c r="AQ211" s="315"/>
      <c r="AR211" s="315"/>
      <c r="AS211" s="315"/>
      <c r="AT211" s="315"/>
      <c r="AU211" s="315"/>
      <c r="AV211" s="315"/>
      <c r="AW211" s="315"/>
      <c r="AX211" s="315"/>
      <c r="AY211" s="315"/>
      <c r="AZ211" s="315"/>
      <c r="BA211" s="315"/>
      <c r="BB211" s="315"/>
      <c r="BC211" s="315"/>
      <c r="BD211" s="315"/>
      <c r="BE211" s="315"/>
      <c r="BF211" s="315"/>
      <c r="BG211" s="315"/>
      <c r="BH211" s="315"/>
      <c r="BI211" s="315"/>
      <c r="BJ211" s="315"/>
      <c r="BK211" s="315"/>
      <c r="BL211" s="315"/>
      <c r="BM211" s="315"/>
      <c r="BN211" s="315"/>
      <c r="BO211" s="315"/>
      <c r="BP211" s="315"/>
      <c r="BQ211" s="315"/>
      <c r="BR211" s="315"/>
      <c r="BS211" s="315"/>
      <c r="BT211" s="315"/>
      <c r="BU211" s="315"/>
      <c r="BV211" s="315"/>
      <c r="BW211" s="315"/>
      <c r="BX211" s="315"/>
      <c r="BY211" s="315"/>
    </row>
    <row r="212" spans="1:78" s="133" customFormat="1">
      <c r="A212" s="275"/>
      <c r="B212" s="289"/>
      <c r="C212" s="2"/>
      <c r="D212" s="2"/>
      <c r="E212" s="5"/>
      <c r="F212" s="5"/>
      <c r="G212" s="5"/>
      <c r="H212" s="275"/>
      <c r="I212" s="315"/>
      <c r="J212" s="315"/>
      <c r="K212" s="315"/>
      <c r="L212" s="315"/>
      <c r="M212" s="315"/>
      <c r="N212" s="315"/>
      <c r="O212" s="315"/>
      <c r="P212" s="315"/>
      <c r="Q212" s="315"/>
      <c r="R212" s="315"/>
      <c r="S212" s="315"/>
      <c r="T212" s="315"/>
      <c r="U212" s="315"/>
      <c r="V212" s="315"/>
      <c r="W212" s="315"/>
      <c r="X212" s="315"/>
      <c r="Y212" s="315"/>
      <c r="Z212" s="315"/>
      <c r="AA212" s="315"/>
      <c r="AB212" s="315"/>
      <c r="AC212" s="315"/>
      <c r="AD212" s="315"/>
      <c r="AE212" s="315"/>
      <c r="AF212" s="315"/>
      <c r="AG212" s="315"/>
      <c r="AH212" s="315"/>
      <c r="AI212" s="315"/>
      <c r="AJ212" s="315"/>
      <c r="AK212" s="315"/>
      <c r="AL212" s="315"/>
      <c r="AM212" s="315"/>
      <c r="AN212" s="315"/>
      <c r="AO212" s="315"/>
      <c r="AP212" s="315"/>
      <c r="AQ212" s="315"/>
      <c r="AR212" s="315"/>
      <c r="AS212" s="315"/>
      <c r="AT212" s="315"/>
      <c r="AU212" s="315"/>
      <c r="AV212" s="315"/>
      <c r="AW212" s="315"/>
      <c r="AX212" s="315"/>
      <c r="AY212" s="315"/>
      <c r="AZ212" s="315"/>
      <c r="BA212" s="315"/>
      <c r="BB212" s="315"/>
      <c r="BC212" s="315"/>
      <c r="BD212" s="315"/>
      <c r="BE212" s="315"/>
      <c r="BF212" s="315"/>
      <c r="BG212" s="315"/>
      <c r="BH212" s="315"/>
      <c r="BI212" s="315"/>
      <c r="BJ212" s="315"/>
      <c r="BK212" s="315"/>
      <c r="BL212" s="315"/>
      <c r="BM212" s="315"/>
      <c r="BN212" s="315"/>
      <c r="BO212" s="315"/>
      <c r="BP212" s="315"/>
      <c r="BQ212" s="315"/>
      <c r="BR212" s="315"/>
      <c r="BS212" s="315"/>
      <c r="BT212" s="315"/>
      <c r="BU212" s="315"/>
      <c r="BV212" s="315"/>
      <c r="BW212" s="315"/>
      <c r="BX212" s="315"/>
      <c r="BY212" s="315"/>
    </row>
    <row r="213" spans="1:78" s="133" customFormat="1" ht="15">
      <c r="A213" s="275"/>
      <c r="B213" s="8"/>
      <c r="C213" s="2"/>
      <c r="D213" s="2"/>
      <c r="E213" s="5"/>
      <c r="F213" s="5"/>
      <c r="G213" s="5"/>
      <c r="H213" s="27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5"/>
      <c r="AX213" s="315"/>
      <c r="AY213" s="315"/>
      <c r="AZ213" s="315"/>
      <c r="BA213" s="315"/>
      <c r="BB213" s="315"/>
      <c r="BC213" s="315"/>
      <c r="BD213" s="315"/>
      <c r="BE213" s="315"/>
      <c r="BF213" s="315"/>
      <c r="BG213" s="315"/>
      <c r="BH213" s="315"/>
      <c r="BI213" s="315"/>
      <c r="BJ213" s="315"/>
      <c r="BK213" s="315"/>
      <c r="BL213" s="315"/>
      <c r="BM213" s="315"/>
      <c r="BN213" s="315"/>
      <c r="BO213" s="315"/>
      <c r="BP213" s="315"/>
      <c r="BQ213" s="315"/>
      <c r="BR213" s="315"/>
      <c r="BS213" s="315"/>
      <c r="BT213" s="315"/>
      <c r="BU213" s="315"/>
      <c r="BV213" s="315"/>
      <c r="BW213" s="315"/>
      <c r="BX213" s="315"/>
      <c r="BY213" s="315"/>
    </row>
    <row r="214" spans="1:78" s="133" customFormat="1" ht="15">
      <c r="A214" s="275"/>
      <c r="B214" s="318" t="s">
        <v>201</v>
      </c>
      <c r="C214" s="318"/>
      <c r="D214" s="425" t="s">
        <v>488</v>
      </c>
      <c r="E214" s="425" t="s">
        <v>235</v>
      </c>
      <c r="F214" s="425" t="s">
        <v>113</v>
      </c>
      <c r="G214" s="2"/>
      <c r="H214" s="2"/>
      <c r="I214" s="315"/>
      <c r="J214" s="315"/>
      <c r="K214" s="315"/>
      <c r="L214" s="315"/>
      <c r="M214" s="315"/>
      <c r="N214" s="315"/>
      <c r="O214" s="315"/>
      <c r="P214" s="315"/>
      <c r="Q214" s="315"/>
      <c r="R214" s="315"/>
      <c r="S214" s="315"/>
      <c r="T214" s="315"/>
      <c r="U214" s="315"/>
      <c r="V214" s="315"/>
      <c r="W214" s="315"/>
      <c r="X214" s="315"/>
      <c r="Y214" s="315"/>
      <c r="Z214" s="315"/>
      <c r="AA214" s="315"/>
      <c r="AB214" s="315"/>
      <c r="AC214" s="315"/>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5"/>
      <c r="AY214" s="315"/>
      <c r="AZ214" s="315"/>
      <c r="BA214" s="315"/>
      <c r="BB214" s="315"/>
      <c r="BC214" s="315"/>
      <c r="BD214" s="315"/>
      <c r="BE214" s="315"/>
      <c r="BF214" s="315"/>
      <c r="BG214" s="315"/>
      <c r="BH214" s="315"/>
      <c r="BI214" s="315"/>
      <c r="BJ214" s="315"/>
      <c r="BK214" s="315"/>
      <c r="BL214" s="315"/>
      <c r="BM214" s="315"/>
      <c r="BN214" s="315"/>
      <c r="BO214" s="315"/>
      <c r="BP214" s="315"/>
      <c r="BQ214" s="315"/>
      <c r="BR214" s="315"/>
      <c r="BS214" s="315"/>
      <c r="BT214" s="315"/>
      <c r="BU214" s="315"/>
      <c r="BV214" s="315"/>
      <c r="BW214" s="315"/>
      <c r="BX214" s="315"/>
      <c r="BY214" s="315"/>
    </row>
    <row r="215" spans="1:78" s="135" customFormat="1" ht="15">
      <c r="B215" s="316" t="s">
        <v>487</v>
      </c>
      <c r="C215" s="316" t="s">
        <v>486</v>
      </c>
      <c r="D215" s="232"/>
      <c r="E215" s="232"/>
      <c r="F215" s="427"/>
      <c r="K215" s="391"/>
      <c r="L215" s="401"/>
      <c r="M215" s="401"/>
      <c r="N215" s="401"/>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c r="BO215" s="285"/>
      <c r="BP215" s="285"/>
      <c r="BQ215" s="285"/>
      <c r="BR215" s="285"/>
      <c r="BS215" s="285"/>
      <c r="BT215" s="285"/>
      <c r="BU215" s="285"/>
      <c r="BV215" s="285"/>
      <c r="BW215" s="285"/>
      <c r="BX215" s="285"/>
      <c r="BY215" s="285"/>
    </row>
    <row r="216" spans="1:78" s="135" customFormat="1" ht="42.75">
      <c r="B216" s="316" t="s">
        <v>485</v>
      </c>
      <c r="C216" s="316"/>
      <c r="D216" s="232"/>
      <c r="E216" s="232"/>
      <c r="F216" s="427"/>
      <c r="K216" s="391"/>
      <c r="L216" s="401"/>
      <c r="M216" s="401"/>
      <c r="N216" s="401"/>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285"/>
      <c r="BK216" s="285"/>
      <c r="BL216" s="285"/>
      <c r="BM216" s="285"/>
      <c r="BN216" s="285"/>
      <c r="BO216" s="285"/>
      <c r="BP216" s="285"/>
      <c r="BQ216" s="285"/>
      <c r="BR216" s="285"/>
      <c r="BS216" s="285"/>
      <c r="BT216" s="285"/>
      <c r="BU216" s="285"/>
      <c r="BV216" s="285"/>
      <c r="BW216" s="285"/>
      <c r="BX216" s="285"/>
      <c r="BY216" s="285"/>
    </row>
    <row r="217" spans="1:78" s="135" customFormat="1" ht="18">
      <c r="D217" s="232"/>
      <c r="E217" s="232"/>
      <c r="F217" s="427"/>
      <c r="G217" s="429"/>
      <c r="H217" s="430"/>
      <c r="I217" s="2"/>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85"/>
      <c r="BJ217" s="285"/>
      <c r="BK217" s="285"/>
      <c r="BL217" s="285"/>
      <c r="BM217" s="285"/>
      <c r="BN217" s="285"/>
      <c r="BO217" s="285"/>
      <c r="BP217" s="285"/>
      <c r="BQ217" s="285"/>
      <c r="BR217" s="285"/>
      <c r="BS217" s="285"/>
      <c r="BT217" s="285"/>
      <c r="BU217" s="285"/>
      <c r="BV217" s="285"/>
      <c r="BW217" s="285"/>
      <c r="BX217" s="285"/>
      <c r="BY217" s="285"/>
      <c r="BZ217" s="285"/>
    </row>
    <row r="218" spans="1:78" s="135" customFormat="1" ht="18">
      <c r="D218" s="232"/>
      <c r="E218" s="232"/>
      <c r="F218" s="427"/>
      <c r="G218" s="429"/>
      <c r="H218" s="430"/>
      <c r="I218" s="2"/>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5"/>
      <c r="AS218" s="285"/>
      <c r="AT218" s="285"/>
      <c r="AU218" s="285"/>
      <c r="AV218" s="285"/>
      <c r="AW218" s="285"/>
      <c r="AX218" s="285"/>
      <c r="AY218" s="285"/>
      <c r="AZ218" s="285"/>
      <c r="BA218" s="285"/>
      <c r="BB218" s="285"/>
      <c r="BC218" s="285"/>
      <c r="BD218" s="285"/>
      <c r="BE218" s="285"/>
      <c r="BF218" s="285"/>
      <c r="BG218" s="285"/>
      <c r="BH218" s="285"/>
      <c r="BI218" s="285"/>
      <c r="BJ218" s="285"/>
      <c r="BK218" s="285"/>
      <c r="BL218" s="285"/>
      <c r="BM218" s="285"/>
      <c r="BN218" s="285"/>
      <c r="BO218" s="285"/>
      <c r="BP218" s="285"/>
      <c r="BQ218" s="285"/>
      <c r="BR218" s="285"/>
      <c r="BS218" s="285"/>
      <c r="BT218" s="285"/>
      <c r="BU218" s="285"/>
      <c r="BV218" s="285"/>
      <c r="BW218" s="285"/>
      <c r="BX218" s="285"/>
      <c r="BY218" s="285"/>
      <c r="BZ218" s="285"/>
    </row>
    <row r="219" spans="1:78" s="135" customFormat="1" ht="18">
      <c r="D219" s="232"/>
      <c r="E219" s="232"/>
      <c r="F219" s="427"/>
      <c r="G219" s="429"/>
      <c r="H219" s="430"/>
      <c r="I219" s="2"/>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5"/>
      <c r="AY219" s="285"/>
      <c r="AZ219" s="285"/>
      <c r="BA219" s="285"/>
      <c r="BB219" s="285"/>
      <c r="BC219" s="285"/>
      <c r="BD219" s="285"/>
      <c r="BE219" s="285"/>
      <c r="BF219" s="285"/>
      <c r="BG219" s="285"/>
      <c r="BH219" s="285"/>
      <c r="BI219" s="285"/>
      <c r="BJ219" s="285"/>
      <c r="BK219" s="285"/>
      <c r="BL219" s="285"/>
      <c r="BM219" s="285"/>
      <c r="BN219" s="285"/>
      <c r="BO219" s="285"/>
      <c r="BP219" s="285"/>
      <c r="BQ219" s="285"/>
      <c r="BR219" s="285"/>
      <c r="BS219" s="285"/>
      <c r="BT219" s="285"/>
      <c r="BU219" s="285"/>
      <c r="BV219" s="285"/>
      <c r="BW219" s="285"/>
      <c r="BX219" s="285"/>
      <c r="BY219" s="285"/>
      <c r="BZ219" s="285"/>
    </row>
    <row r="220" spans="1:78" s="135" customFormat="1" ht="18">
      <c r="D220" s="232"/>
      <c r="E220" s="232"/>
      <c r="F220" s="427"/>
      <c r="G220" s="429"/>
      <c r="H220" s="430"/>
      <c r="I220" s="2"/>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5"/>
      <c r="AS220" s="285"/>
      <c r="AT220" s="285"/>
      <c r="AU220" s="285"/>
      <c r="AV220" s="285"/>
      <c r="AW220" s="285"/>
      <c r="AX220" s="285"/>
      <c r="AY220" s="285"/>
      <c r="AZ220" s="285"/>
      <c r="BA220" s="285"/>
      <c r="BB220" s="285"/>
      <c r="BC220" s="285"/>
      <c r="BD220" s="285"/>
      <c r="BE220" s="285"/>
      <c r="BF220" s="285"/>
      <c r="BG220" s="285"/>
      <c r="BH220" s="285"/>
      <c r="BI220" s="285"/>
      <c r="BJ220" s="285"/>
      <c r="BK220" s="285"/>
      <c r="BL220" s="285"/>
      <c r="BM220" s="285"/>
      <c r="BN220" s="285"/>
      <c r="BO220" s="285"/>
      <c r="BP220" s="285"/>
      <c r="BQ220" s="285"/>
      <c r="BR220" s="285"/>
      <c r="BS220" s="285"/>
      <c r="BT220" s="285"/>
      <c r="BU220" s="285"/>
      <c r="BV220" s="285"/>
      <c r="BW220" s="285"/>
      <c r="BX220" s="285"/>
      <c r="BY220" s="285"/>
      <c r="BZ220" s="285"/>
    </row>
    <row r="221" spans="1:78" s="135" customFormat="1" ht="18">
      <c r="D221" s="426" t="s">
        <v>242</v>
      </c>
      <c r="E221" s="431">
        <f>SUM(E215:E220)</f>
        <v>0</v>
      </c>
      <c r="F221" s="426"/>
      <c r="G221" s="429"/>
      <c r="H221" s="430"/>
      <c r="I221" s="2"/>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5"/>
      <c r="AY221" s="285"/>
      <c r="AZ221" s="285"/>
      <c r="BA221" s="285"/>
      <c r="BB221" s="285"/>
      <c r="BC221" s="285"/>
      <c r="BD221" s="285"/>
      <c r="BE221" s="285"/>
      <c r="BF221" s="285"/>
      <c r="BG221" s="285"/>
      <c r="BH221" s="285"/>
      <c r="BI221" s="285"/>
      <c r="BJ221" s="285"/>
      <c r="BK221" s="285"/>
      <c r="BL221" s="285"/>
      <c r="BM221" s="285"/>
      <c r="BN221" s="285"/>
      <c r="BO221" s="285"/>
      <c r="BP221" s="285"/>
      <c r="BQ221" s="285"/>
      <c r="BR221" s="285"/>
      <c r="BS221" s="285"/>
      <c r="BT221" s="285"/>
      <c r="BU221" s="285"/>
      <c r="BV221" s="285"/>
      <c r="BW221" s="285"/>
      <c r="BX221" s="285"/>
      <c r="BY221" s="285"/>
      <c r="BZ221" s="285"/>
    </row>
    <row r="222" spans="1:78" s="135" customFormat="1" ht="18">
      <c r="G222" s="429"/>
      <c r="H222" s="430"/>
      <c r="I222" s="2"/>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c r="AF222" s="285"/>
      <c r="AG222" s="285"/>
      <c r="AH222" s="285"/>
      <c r="AI222" s="285"/>
      <c r="AJ222" s="285"/>
      <c r="AK222" s="285"/>
      <c r="AL222" s="285"/>
      <c r="AM222" s="285"/>
      <c r="AN222" s="285"/>
      <c r="AO222" s="285"/>
      <c r="AP222" s="285"/>
      <c r="AQ222" s="285"/>
      <c r="AR222" s="285"/>
      <c r="AS222" s="285"/>
      <c r="AT222" s="285"/>
      <c r="AU222" s="285"/>
      <c r="AV222" s="285"/>
      <c r="AW222" s="285"/>
      <c r="AX222" s="285"/>
      <c r="AY222" s="285"/>
      <c r="AZ222" s="285"/>
      <c r="BA222" s="285"/>
      <c r="BB222" s="285"/>
      <c r="BC222" s="285"/>
      <c r="BD222" s="285"/>
      <c r="BE222" s="285"/>
      <c r="BF222" s="285"/>
      <c r="BG222" s="285"/>
      <c r="BH222" s="285"/>
      <c r="BI222" s="285"/>
      <c r="BJ222" s="285"/>
      <c r="BK222" s="285"/>
      <c r="BL222" s="285"/>
      <c r="BM222" s="285"/>
      <c r="BN222" s="285"/>
      <c r="BO222" s="285"/>
      <c r="BP222" s="285"/>
      <c r="BQ222" s="285"/>
      <c r="BR222" s="285"/>
      <c r="BS222" s="285"/>
      <c r="BT222" s="285"/>
      <c r="BU222" s="285"/>
      <c r="BV222" s="285"/>
      <c r="BW222" s="285"/>
      <c r="BX222" s="285"/>
      <c r="BY222" s="285"/>
      <c r="BZ222" s="285"/>
    </row>
    <row r="223" spans="1:78" s="133" customFormat="1" ht="18.75" thickBot="1">
      <c r="B223" s="135"/>
      <c r="C223" s="426"/>
      <c r="D223" s="426"/>
      <c r="E223" s="426"/>
      <c r="F223" s="429"/>
      <c r="G223" s="429"/>
      <c r="H223" s="430"/>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5"/>
      <c r="AY223" s="315"/>
      <c r="AZ223" s="315"/>
      <c r="BA223" s="315"/>
      <c r="BB223" s="315"/>
      <c r="BC223" s="315"/>
      <c r="BD223" s="315"/>
      <c r="BE223" s="315"/>
      <c r="BF223" s="315"/>
      <c r="BG223" s="315"/>
      <c r="BH223" s="315"/>
      <c r="BI223" s="315"/>
      <c r="BJ223" s="315"/>
      <c r="BK223" s="315"/>
      <c r="BL223" s="315"/>
      <c r="BM223" s="315"/>
      <c r="BN223" s="315"/>
      <c r="BO223" s="315"/>
      <c r="BP223" s="315"/>
      <c r="BQ223" s="315"/>
      <c r="BR223" s="315"/>
      <c r="BS223" s="315"/>
      <c r="BT223" s="315"/>
      <c r="BU223" s="315"/>
      <c r="BV223" s="315"/>
      <c r="BW223" s="315"/>
      <c r="BX223" s="315"/>
    </row>
    <row r="224" spans="1:78" s="133" customFormat="1" ht="28.5">
      <c r="B224" s="7" t="s">
        <v>203</v>
      </c>
      <c r="C224" s="432"/>
      <c r="D224" s="433" t="s">
        <v>204</v>
      </c>
      <c r="E224" s="434" t="s">
        <v>205</v>
      </c>
      <c r="F224" s="435" t="s">
        <v>206</v>
      </c>
      <c r="G224" s="436" t="s">
        <v>207</v>
      </c>
      <c r="H224" s="1059" t="s">
        <v>208</v>
      </c>
      <c r="I224" s="315"/>
      <c r="J224" s="315"/>
      <c r="K224" s="315"/>
      <c r="L224" s="315"/>
      <c r="M224" s="315"/>
      <c r="N224" s="315"/>
      <c r="O224" s="315"/>
      <c r="P224" s="315"/>
      <c r="Q224" s="315"/>
      <c r="R224" s="315"/>
      <c r="S224" s="315"/>
      <c r="T224" s="315"/>
      <c r="U224" s="315"/>
      <c r="V224" s="315"/>
      <c r="W224" s="315"/>
      <c r="X224" s="315"/>
      <c r="Y224" s="315"/>
      <c r="Z224" s="315"/>
      <c r="AA224" s="315"/>
      <c r="AB224" s="315"/>
      <c r="AC224" s="315"/>
      <c r="AD224" s="315"/>
      <c r="AE224" s="315"/>
      <c r="AF224" s="315"/>
      <c r="AG224" s="315"/>
      <c r="AH224" s="315"/>
      <c r="AI224" s="315"/>
      <c r="AJ224" s="315"/>
      <c r="AK224" s="315"/>
      <c r="AL224" s="315"/>
      <c r="AM224" s="315"/>
      <c r="AN224" s="315"/>
      <c r="AO224" s="315"/>
      <c r="AP224" s="315"/>
      <c r="AQ224" s="315"/>
      <c r="AR224" s="315"/>
      <c r="AS224" s="315"/>
      <c r="AT224" s="315"/>
      <c r="AU224" s="315"/>
      <c r="AV224" s="315"/>
      <c r="AW224" s="315"/>
      <c r="AX224" s="315"/>
      <c r="AY224" s="315"/>
      <c r="AZ224" s="315"/>
      <c r="BA224" s="315"/>
      <c r="BB224" s="315"/>
      <c r="BC224" s="315"/>
      <c r="BD224" s="315"/>
      <c r="BE224" s="315"/>
      <c r="BF224" s="315"/>
      <c r="BG224" s="315"/>
      <c r="BH224" s="315"/>
      <c r="BI224" s="315"/>
      <c r="BJ224" s="315"/>
      <c r="BK224" s="315"/>
      <c r="BL224" s="315"/>
      <c r="BM224" s="315"/>
      <c r="BN224" s="315"/>
      <c r="BO224" s="315"/>
      <c r="BP224" s="315"/>
      <c r="BQ224" s="315"/>
      <c r="BR224" s="315"/>
      <c r="BS224" s="315"/>
      <c r="BT224" s="315"/>
      <c r="BU224" s="315"/>
      <c r="BV224" s="315"/>
      <c r="BW224" s="315"/>
      <c r="BX224" s="315"/>
    </row>
    <row r="225" spans="1:77" s="133" customFormat="1" ht="30">
      <c r="B225" s="135"/>
      <c r="C225" s="437" t="s">
        <v>2620</v>
      </c>
      <c r="D225" s="438">
        <f>IF(E221=0,0,'10. קבועים'!$B$181)</f>
        <v>0</v>
      </c>
      <c r="E225" s="439" t="str">
        <f>IF($C$30&lt;&gt;0,$C$30,0)</f>
        <v>תא זה יעודכן אוטומטית עם מילוי סעיף 3.2</v>
      </c>
      <c r="F225" s="440">
        <f>IFERROR(IF(E225=0,0,-1*(1-D225/E225)),0)</f>
        <v>0</v>
      </c>
      <c r="G225" s="441"/>
      <c r="H225" s="1059"/>
      <c r="I225" s="315"/>
      <c r="J225" s="315"/>
      <c r="K225" s="315"/>
      <c r="L225" s="315"/>
      <c r="M225" s="315"/>
      <c r="N225" s="315"/>
      <c r="O225" s="315"/>
      <c r="P225" s="315"/>
      <c r="Q225" s="315"/>
      <c r="R225" s="315"/>
      <c r="S225" s="315"/>
      <c r="T225" s="315"/>
      <c r="U225" s="315"/>
      <c r="V225" s="315"/>
      <c r="W225" s="315"/>
      <c r="X225" s="315"/>
      <c r="Y225" s="315"/>
      <c r="Z225" s="315"/>
      <c r="AA225" s="315"/>
      <c r="AB225" s="315"/>
      <c r="AC225" s="315"/>
      <c r="AD225" s="315"/>
      <c r="AE225" s="315"/>
      <c r="AF225" s="315"/>
      <c r="AG225" s="315"/>
      <c r="AH225" s="315"/>
      <c r="AI225" s="315"/>
      <c r="AJ225" s="315"/>
      <c r="AK225" s="315"/>
      <c r="AL225" s="315"/>
      <c r="AM225" s="315"/>
      <c r="AN225" s="315"/>
      <c r="AO225" s="315"/>
      <c r="AP225" s="315"/>
      <c r="AQ225" s="315"/>
      <c r="AR225" s="315"/>
      <c r="AS225" s="315"/>
      <c r="AT225" s="315"/>
      <c r="AU225" s="315"/>
      <c r="AV225" s="315"/>
      <c r="AW225" s="315"/>
      <c r="AX225" s="315"/>
      <c r="AY225" s="315"/>
      <c r="AZ225" s="315"/>
      <c r="BA225" s="315"/>
      <c r="BB225" s="315"/>
      <c r="BC225" s="315"/>
      <c r="BD225" s="315"/>
      <c r="BE225" s="315"/>
      <c r="BF225" s="315"/>
      <c r="BG225" s="315"/>
      <c r="BH225" s="315"/>
      <c r="BI225" s="315"/>
      <c r="BJ225" s="315"/>
      <c r="BK225" s="315"/>
      <c r="BL225" s="315"/>
      <c r="BM225" s="315"/>
      <c r="BN225" s="315"/>
      <c r="BO225" s="315"/>
      <c r="BP225" s="315"/>
      <c r="BQ225" s="315"/>
      <c r="BR225" s="315"/>
      <c r="BS225" s="315"/>
      <c r="BT225" s="315"/>
      <c r="BU225" s="315"/>
      <c r="BV225" s="315"/>
      <c r="BW225" s="315"/>
      <c r="BX225" s="315"/>
    </row>
    <row r="226" spans="1:77" s="133" customFormat="1" ht="30">
      <c r="B226" s="135"/>
      <c r="C226" s="437" t="s">
        <v>209</v>
      </c>
      <c r="D226" s="442">
        <f>E221*'10. קבועים'!$C$68</f>
        <v>0</v>
      </c>
      <c r="E226" s="439" t="str">
        <f>IF($C$54&lt;&gt;0,$C$54,0)</f>
        <v>תא זה יעודכן אוטומטית עם מילוי סעיף 3.2</v>
      </c>
      <c r="F226" s="440">
        <f t="shared" ref="F226" si="8">IFERROR(IF(E226=0,0,-1*(1-D226/E226)),0)</f>
        <v>0</v>
      </c>
      <c r="G226" s="441"/>
      <c r="H226" s="1059"/>
      <c r="I226" s="315"/>
      <c r="J226" s="315"/>
      <c r="K226" s="315"/>
      <c r="L226" s="315"/>
      <c r="M226" s="315"/>
      <c r="N226" s="315"/>
      <c r="O226" s="315"/>
      <c r="P226" s="315"/>
      <c r="Q226" s="315"/>
      <c r="R226" s="315"/>
      <c r="S226" s="315"/>
      <c r="T226" s="315"/>
      <c r="U226" s="315"/>
      <c r="V226" s="315"/>
      <c r="W226" s="315"/>
      <c r="X226" s="315"/>
      <c r="Y226" s="315"/>
      <c r="Z226" s="315"/>
      <c r="AA226" s="315"/>
      <c r="AB226" s="315"/>
      <c r="AC226" s="315"/>
      <c r="AD226" s="315"/>
      <c r="AE226" s="315"/>
      <c r="AF226" s="315"/>
      <c r="AG226" s="315"/>
      <c r="AH226" s="315"/>
      <c r="AI226" s="315"/>
      <c r="AJ226" s="315"/>
      <c r="AK226" s="315"/>
      <c r="AL226" s="315"/>
      <c r="AM226" s="315"/>
      <c r="AN226" s="315"/>
      <c r="AO226" s="315"/>
      <c r="AP226" s="315"/>
      <c r="AQ226" s="315"/>
      <c r="AR226" s="315"/>
      <c r="AS226" s="315"/>
      <c r="AT226" s="315"/>
      <c r="AU226" s="315"/>
      <c r="AV226" s="315"/>
      <c r="AW226" s="315"/>
      <c r="AX226" s="315"/>
      <c r="AY226" s="315"/>
      <c r="AZ226" s="315"/>
      <c r="BA226" s="315"/>
      <c r="BB226" s="315"/>
      <c r="BC226" s="315"/>
      <c r="BD226" s="315"/>
      <c r="BE226" s="315"/>
      <c r="BF226" s="315"/>
      <c r="BG226" s="315"/>
      <c r="BH226" s="315"/>
      <c r="BI226" s="315"/>
      <c r="BJ226" s="315"/>
      <c r="BK226" s="315"/>
      <c r="BL226" s="315"/>
      <c r="BM226" s="315"/>
      <c r="BN226" s="315"/>
      <c r="BO226" s="315"/>
      <c r="BP226" s="315"/>
      <c r="BQ226" s="315"/>
      <c r="BR226" s="315"/>
      <c r="BS226" s="315"/>
      <c r="BT226" s="315"/>
      <c r="BU226" s="315"/>
      <c r="BV226" s="315"/>
      <c r="BW226" s="315"/>
      <c r="BX226" s="315"/>
    </row>
    <row r="227" spans="1:77" s="133" customFormat="1" ht="29.25" thickBot="1">
      <c r="B227" s="135"/>
      <c r="C227" s="443" t="s">
        <v>210</v>
      </c>
      <c r="D227" s="444">
        <f>D225-D226</f>
        <v>0</v>
      </c>
      <c r="E227" s="445" t="str">
        <f>IF($C$62&lt;&gt;0,$C$62,0)</f>
        <v>תא זה יעודכן אוטומטית עם מילוי סעיפים: 3.1 ו- 3.2</v>
      </c>
      <c r="F227" s="446">
        <f>IFERROR(IF(E227=0,0,-1*(1-D227/E227)),0)</f>
        <v>0</v>
      </c>
      <c r="G227" s="447"/>
      <c r="H227" s="1059"/>
      <c r="I227" s="315"/>
      <c r="J227" s="315"/>
      <c r="K227" s="315"/>
      <c r="L227" s="315"/>
      <c r="M227" s="315"/>
      <c r="N227" s="315"/>
      <c r="O227" s="315"/>
      <c r="P227" s="315"/>
      <c r="Q227" s="315"/>
      <c r="R227" s="315"/>
      <c r="S227" s="315"/>
      <c r="T227" s="315"/>
      <c r="U227" s="315"/>
      <c r="V227" s="315"/>
      <c r="W227" s="315"/>
      <c r="X227" s="315"/>
      <c r="Y227" s="315"/>
      <c r="Z227" s="315"/>
      <c r="AA227" s="315"/>
      <c r="AB227" s="315"/>
      <c r="AC227" s="315"/>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5"/>
      <c r="AY227" s="315"/>
      <c r="AZ227" s="315"/>
      <c r="BA227" s="315"/>
      <c r="BB227" s="315"/>
      <c r="BC227" s="315"/>
      <c r="BD227" s="315"/>
      <c r="BE227" s="315"/>
      <c r="BF227" s="315"/>
      <c r="BG227" s="315"/>
      <c r="BH227" s="315"/>
      <c r="BI227" s="315"/>
      <c r="BJ227" s="315"/>
      <c r="BK227" s="315"/>
      <c r="BL227" s="315"/>
      <c r="BM227" s="315"/>
      <c r="BN227" s="315"/>
      <c r="BO227" s="315"/>
      <c r="BP227" s="315"/>
      <c r="BQ227" s="315"/>
      <c r="BR227" s="315"/>
      <c r="BS227" s="315"/>
      <c r="BT227" s="315"/>
      <c r="BU227" s="315"/>
      <c r="BV227" s="315"/>
      <c r="BW227" s="315"/>
      <c r="BX227" s="315"/>
    </row>
    <row r="228" spans="1:77" s="133" customFormat="1" ht="15.75" thickBot="1">
      <c r="B228" s="289"/>
      <c r="C228" s="3"/>
      <c r="D228" s="345"/>
      <c r="E228" s="345"/>
      <c r="F228" s="346"/>
      <c r="G228" s="2"/>
      <c r="H228" s="2"/>
      <c r="I228" s="315"/>
      <c r="J228" s="315"/>
      <c r="K228" s="315"/>
      <c r="L228" s="315"/>
      <c r="M228" s="315"/>
      <c r="N228" s="315"/>
      <c r="O228" s="315"/>
      <c r="P228" s="315"/>
      <c r="Q228" s="315"/>
      <c r="R228" s="315"/>
      <c r="S228" s="315"/>
      <c r="T228" s="315"/>
      <c r="U228" s="315"/>
      <c r="V228" s="315"/>
      <c r="W228" s="315"/>
      <c r="X228" s="315"/>
      <c r="Y228" s="315"/>
      <c r="Z228" s="315"/>
      <c r="AA228" s="315"/>
      <c r="AB228" s="315"/>
      <c r="AC228" s="315"/>
      <c r="AD228" s="315"/>
      <c r="AE228" s="315"/>
      <c r="AF228" s="315"/>
      <c r="AG228" s="315"/>
      <c r="AH228" s="315"/>
      <c r="AI228" s="315"/>
      <c r="AJ228" s="315"/>
      <c r="AK228" s="315"/>
      <c r="AL228" s="315"/>
      <c r="AM228" s="315"/>
      <c r="AN228" s="315"/>
      <c r="AO228" s="315"/>
      <c r="AP228" s="315"/>
      <c r="AQ228" s="315"/>
      <c r="AR228" s="315"/>
      <c r="AS228" s="315"/>
      <c r="AT228" s="315"/>
      <c r="AU228" s="315"/>
      <c r="AV228" s="315"/>
      <c r="AW228" s="315"/>
      <c r="AX228" s="315"/>
      <c r="AY228" s="315"/>
      <c r="AZ228" s="315"/>
      <c r="BA228" s="315"/>
      <c r="BB228" s="315"/>
      <c r="BC228" s="315"/>
      <c r="BD228" s="315"/>
      <c r="BE228" s="315"/>
      <c r="BF228" s="315"/>
      <c r="BG228" s="315"/>
      <c r="BH228" s="315"/>
      <c r="BI228" s="315"/>
      <c r="BJ228" s="315"/>
      <c r="BK228" s="315"/>
      <c r="BL228" s="315"/>
      <c r="BM228" s="315"/>
      <c r="BN228" s="315"/>
      <c r="BO228" s="315"/>
      <c r="BP228" s="315"/>
      <c r="BQ228" s="315"/>
      <c r="BR228" s="315"/>
      <c r="BS228" s="315"/>
      <c r="BT228" s="315"/>
      <c r="BU228" s="315"/>
      <c r="BV228" s="315"/>
      <c r="BW228" s="315"/>
      <c r="BX228" s="315"/>
    </row>
    <row r="229" spans="1:77" s="133" customFormat="1" ht="28.5">
      <c r="B229" s="8" t="s">
        <v>218</v>
      </c>
      <c r="C229" s="448"/>
      <c r="D229" s="449" t="s">
        <v>204</v>
      </c>
      <c r="E229" s="450" t="s">
        <v>205</v>
      </c>
      <c r="F229" s="449" t="s">
        <v>206</v>
      </c>
      <c r="G229" s="451" t="s">
        <v>207</v>
      </c>
      <c r="H229" s="1057" t="s">
        <v>208</v>
      </c>
      <c r="I229" s="315"/>
      <c r="J229" s="315"/>
      <c r="K229" s="315"/>
      <c r="L229" s="315"/>
      <c r="M229" s="315"/>
      <c r="N229" s="315"/>
      <c r="O229" s="315"/>
      <c r="P229" s="315"/>
      <c r="Q229" s="315"/>
      <c r="R229" s="315"/>
      <c r="S229" s="315"/>
      <c r="T229" s="315"/>
      <c r="U229" s="315"/>
      <c r="V229" s="315"/>
      <c r="W229" s="315"/>
      <c r="X229" s="315"/>
      <c r="Y229" s="315"/>
      <c r="Z229" s="315"/>
      <c r="AA229" s="315"/>
      <c r="AB229" s="315"/>
      <c r="AC229" s="315"/>
      <c r="AD229" s="315"/>
      <c r="AE229" s="315"/>
      <c r="AF229" s="315"/>
      <c r="AG229" s="315"/>
      <c r="AH229" s="315"/>
      <c r="AI229" s="315"/>
      <c r="AJ229" s="315"/>
      <c r="AK229" s="315"/>
      <c r="AL229" s="315"/>
      <c r="AM229" s="315"/>
      <c r="AN229" s="315"/>
      <c r="AO229" s="315"/>
      <c r="AP229" s="315"/>
      <c r="AQ229" s="315"/>
      <c r="AR229" s="315"/>
      <c r="AS229" s="315"/>
      <c r="AT229" s="315"/>
      <c r="AU229" s="315"/>
      <c r="AV229" s="315"/>
      <c r="AW229" s="315"/>
      <c r="AX229" s="315"/>
      <c r="AY229" s="315"/>
      <c r="AZ229" s="315"/>
      <c r="BA229" s="315"/>
      <c r="BB229" s="315"/>
      <c r="BC229" s="315"/>
      <c r="BD229" s="315"/>
      <c r="BE229" s="315"/>
      <c r="BF229" s="315"/>
      <c r="BG229" s="315"/>
      <c r="BH229" s="315"/>
      <c r="BI229" s="315"/>
      <c r="BJ229" s="315"/>
      <c r="BK229" s="315"/>
      <c r="BL229" s="315"/>
      <c r="BM229" s="315"/>
      <c r="BN229" s="315"/>
      <c r="BO229" s="315"/>
      <c r="BP229" s="315"/>
      <c r="BQ229" s="315"/>
      <c r="BR229" s="315"/>
      <c r="BS229" s="315"/>
      <c r="BT229" s="315"/>
      <c r="BU229" s="315"/>
      <c r="BV229" s="315"/>
      <c r="BW229" s="315"/>
      <c r="BX229" s="315"/>
      <c r="BY229" s="315"/>
    </row>
    <row r="230" spans="1:77" s="133" customFormat="1" ht="30">
      <c r="B230" s="289"/>
      <c r="C230" s="337" t="s">
        <v>2621</v>
      </c>
      <c r="D230" s="442">
        <f>IF(E221=0,0,'10. קבועים'!$E$181)</f>
        <v>0</v>
      </c>
      <c r="E230" s="439" t="str">
        <f>IF($E$30&lt;&gt;0,$E$30,0)</f>
        <v>תא זה יעודכן אוטומטית עם מילוי סעיף 3.2</v>
      </c>
      <c r="F230" s="440">
        <f>IFERROR(IF(E230=0,0,-1*(1-D230/E230)),0)</f>
        <v>0</v>
      </c>
      <c r="G230" s="441"/>
      <c r="H230" s="1057"/>
      <c r="I230" s="315"/>
      <c r="J230" s="315"/>
      <c r="K230" s="315"/>
      <c r="L230" s="315"/>
      <c r="M230" s="315"/>
      <c r="N230" s="315"/>
      <c r="O230" s="315"/>
      <c r="P230" s="315"/>
      <c r="Q230" s="315"/>
      <c r="R230" s="315"/>
      <c r="S230" s="315"/>
      <c r="T230" s="315"/>
      <c r="U230" s="315"/>
      <c r="V230" s="315"/>
      <c r="W230" s="315"/>
      <c r="X230" s="315"/>
      <c r="Y230" s="315"/>
      <c r="Z230" s="315"/>
      <c r="AA230" s="315"/>
      <c r="AB230" s="315"/>
      <c r="AC230" s="315"/>
      <c r="AD230" s="315"/>
      <c r="AE230" s="315"/>
      <c r="AF230" s="315"/>
      <c r="AG230" s="315"/>
      <c r="AH230" s="315"/>
      <c r="AI230" s="315"/>
      <c r="AJ230" s="315"/>
      <c r="AK230" s="315"/>
      <c r="AL230" s="315"/>
      <c r="AM230" s="315"/>
      <c r="AN230" s="315"/>
      <c r="AO230" s="315"/>
      <c r="AP230" s="315"/>
      <c r="AQ230" s="315"/>
      <c r="AR230" s="315"/>
      <c r="AS230" s="315"/>
      <c r="AT230" s="315"/>
      <c r="AU230" s="315"/>
      <c r="AV230" s="315"/>
      <c r="AW230" s="315"/>
      <c r="AX230" s="315"/>
      <c r="AY230" s="315"/>
      <c r="AZ230" s="315"/>
      <c r="BA230" s="315"/>
      <c r="BB230" s="315"/>
      <c r="BC230" s="315"/>
      <c r="BD230" s="315"/>
      <c r="BE230" s="315"/>
      <c r="BF230" s="315"/>
      <c r="BG230" s="315"/>
      <c r="BH230" s="315"/>
      <c r="BI230" s="315"/>
      <c r="BJ230" s="315"/>
      <c r="BK230" s="315"/>
      <c r="BL230" s="315"/>
      <c r="BM230" s="315"/>
      <c r="BN230" s="315"/>
      <c r="BO230" s="315"/>
      <c r="BP230" s="315"/>
      <c r="BQ230" s="315"/>
      <c r="BR230" s="315"/>
      <c r="BS230" s="315"/>
      <c r="BT230" s="315"/>
      <c r="BU230" s="315"/>
      <c r="BV230" s="315"/>
      <c r="BW230" s="315"/>
      <c r="BX230" s="315"/>
      <c r="BY230" s="315"/>
    </row>
    <row r="231" spans="1:77" s="133" customFormat="1" ht="30">
      <c r="B231" s="289"/>
      <c r="C231" s="337" t="s">
        <v>440</v>
      </c>
      <c r="D231" s="442">
        <f>E221</f>
        <v>0</v>
      </c>
      <c r="E231" s="439" t="str">
        <f>IF($E$54&lt;&gt;0,$E$54,0)</f>
        <v>תא זה יעודכן אוטומטית עם מילוי סעיף 3.2</v>
      </c>
      <c r="F231" s="440">
        <f t="shared" ref="F231" si="9">IFERROR(IF(E231=0,0,-1*(1-D231/E231)),0)</f>
        <v>0</v>
      </c>
      <c r="G231" s="441"/>
      <c r="H231" s="1057"/>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5"/>
      <c r="AO231" s="315"/>
      <c r="AP231" s="315"/>
      <c r="AQ231" s="315"/>
      <c r="AR231" s="315"/>
      <c r="AS231" s="315"/>
      <c r="AT231" s="315"/>
      <c r="AU231" s="315"/>
      <c r="AV231" s="315"/>
      <c r="AW231" s="315"/>
      <c r="AX231" s="315"/>
      <c r="AY231" s="315"/>
      <c r="AZ231" s="315"/>
      <c r="BA231" s="315"/>
      <c r="BB231" s="315"/>
      <c r="BC231" s="315"/>
      <c r="BD231" s="315"/>
      <c r="BE231" s="315"/>
      <c r="BF231" s="315"/>
      <c r="BG231" s="315"/>
      <c r="BH231" s="315"/>
      <c r="BI231" s="315"/>
      <c r="BJ231" s="315"/>
      <c r="BK231" s="315"/>
      <c r="BL231" s="315"/>
      <c r="BM231" s="315"/>
      <c r="BN231" s="315"/>
      <c r="BO231" s="315"/>
      <c r="BP231" s="315"/>
      <c r="BQ231" s="315"/>
      <c r="BR231" s="315"/>
      <c r="BS231" s="315"/>
      <c r="BT231" s="315"/>
      <c r="BU231" s="315"/>
      <c r="BV231" s="315"/>
      <c r="BW231" s="315"/>
      <c r="BX231" s="315"/>
      <c r="BY231" s="315"/>
    </row>
    <row r="232" spans="1:77" s="133" customFormat="1" ht="30.75" thickBot="1">
      <c r="A232" s="275"/>
      <c r="B232" s="289"/>
      <c r="C232" s="341" t="s">
        <v>441</v>
      </c>
      <c r="D232" s="444">
        <f>D230-D231</f>
        <v>0</v>
      </c>
      <c r="E232" s="445" t="str">
        <f>IF($E$62&lt;&gt;0,$E$62,0)</f>
        <v>תא זה יעודכן אוטומטית עם מילוי סעיפים: 3.1 ו- 3.2</v>
      </c>
      <c r="F232" s="446">
        <f>IFERROR(IF(E232=0,0,-1*(1-D232/E232)),0)</f>
        <v>0</v>
      </c>
      <c r="G232" s="447"/>
      <c r="H232" s="1057"/>
      <c r="I232" s="315"/>
      <c r="J232" s="315"/>
      <c r="K232" s="315"/>
      <c r="L232" s="315"/>
      <c r="M232" s="315"/>
      <c r="N232" s="315"/>
      <c r="O232" s="315"/>
      <c r="P232" s="315"/>
      <c r="Q232" s="315"/>
      <c r="R232" s="315"/>
      <c r="S232" s="315"/>
      <c r="T232" s="315"/>
      <c r="U232" s="315"/>
      <c r="V232" s="315"/>
      <c r="W232" s="315"/>
      <c r="X232" s="315"/>
      <c r="Y232" s="315"/>
      <c r="Z232" s="315"/>
      <c r="AA232" s="315"/>
      <c r="AB232" s="315"/>
      <c r="AC232" s="315"/>
      <c r="AD232" s="315"/>
      <c r="AE232" s="315"/>
      <c r="AF232" s="315"/>
      <c r="AG232" s="315"/>
      <c r="AH232" s="315"/>
      <c r="AI232" s="315"/>
      <c r="AJ232" s="315"/>
      <c r="AK232" s="315"/>
      <c r="AL232" s="315"/>
      <c r="AM232" s="315"/>
      <c r="AN232" s="315"/>
      <c r="AO232" s="315"/>
      <c r="AP232" s="315"/>
      <c r="AQ232" s="315"/>
      <c r="AR232" s="315"/>
      <c r="AS232" s="315"/>
      <c r="AT232" s="315"/>
      <c r="AU232" s="315"/>
      <c r="AV232" s="315"/>
      <c r="AW232" s="315"/>
      <c r="AX232" s="315"/>
      <c r="AY232" s="315"/>
      <c r="AZ232" s="315"/>
      <c r="BA232" s="315"/>
      <c r="BB232" s="315"/>
      <c r="BC232" s="315"/>
      <c r="BD232" s="315"/>
      <c r="BE232" s="315"/>
      <c r="BF232" s="315"/>
      <c r="BG232" s="315"/>
      <c r="BH232" s="315"/>
      <c r="BI232" s="315"/>
      <c r="BJ232" s="315"/>
      <c r="BK232" s="315"/>
      <c r="BL232" s="315"/>
      <c r="BM232" s="315"/>
      <c r="BN232" s="315"/>
      <c r="BO232" s="315"/>
      <c r="BP232" s="315"/>
      <c r="BQ232" s="315"/>
      <c r="BR232" s="315"/>
      <c r="BS232" s="315"/>
      <c r="BT232" s="315"/>
      <c r="BU232" s="315"/>
      <c r="BV232" s="315"/>
      <c r="BW232" s="315"/>
      <c r="BX232" s="315"/>
      <c r="BY232" s="315"/>
    </row>
    <row r="233" spans="1:77" s="133" customFormat="1" ht="15.75" thickBot="1">
      <c r="A233" s="275"/>
      <c r="B233" s="289"/>
      <c r="C233" s="3"/>
      <c r="D233" s="345"/>
      <c r="E233" s="5"/>
      <c r="F233" s="2"/>
      <c r="G233" s="2"/>
      <c r="H233" s="2"/>
      <c r="I233" s="315"/>
      <c r="J233" s="315"/>
      <c r="K233" s="315"/>
      <c r="L233" s="315"/>
      <c r="M233" s="315"/>
      <c r="N233" s="315"/>
      <c r="O233" s="315"/>
      <c r="P233" s="315"/>
      <c r="Q233" s="315"/>
      <c r="R233" s="315"/>
      <c r="S233" s="315"/>
      <c r="T233" s="315"/>
      <c r="U233" s="315"/>
      <c r="V233" s="315"/>
      <c r="W233" s="315"/>
      <c r="X233" s="315"/>
      <c r="Y233" s="315"/>
      <c r="Z233" s="315"/>
      <c r="AA233" s="315"/>
      <c r="AB233" s="315"/>
      <c r="AC233" s="315"/>
      <c r="AD233" s="315"/>
      <c r="AE233" s="315"/>
      <c r="AF233" s="315"/>
      <c r="AG233" s="315"/>
      <c r="AH233" s="315"/>
      <c r="AI233" s="315"/>
      <c r="AJ233" s="315"/>
      <c r="AK233" s="315"/>
      <c r="AL233" s="315"/>
      <c r="AM233" s="315"/>
      <c r="AN233" s="315"/>
      <c r="AO233" s="315"/>
      <c r="AP233" s="315"/>
      <c r="AQ233" s="315"/>
      <c r="AR233" s="315"/>
      <c r="AS233" s="315"/>
      <c r="AT233" s="315"/>
      <c r="AU233" s="315"/>
      <c r="AV233" s="315"/>
      <c r="AW233" s="315"/>
      <c r="AX233" s="315"/>
      <c r="AY233" s="315"/>
      <c r="AZ233" s="315"/>
      <c r="BA233" s="315"/>
      <c r="BB233" s="315"/>
      <c r="BC233" s="315"/>
      <c r="BD233" s="315"/>
      <c r="BE233" s="315"/>
      <c r="BF233" s="315"/>
      <c r="BG233" s="315"/>
      <c r="BH233" s="315"/>
      <c r="BI233" s="315"/>
      <c r="BJ233" s="315"/>
      <c r="BK233" s="315"/>
      <c r="BL233" s="315"/>
      <c r="BM233" s="315"/>
      <c r="BN233" s="315"/>
      <c r="BO233" s="315"/>
      <c r="BP233" s="315"/>
      <c r="BQ233" s="315"/>
      <c r="BR233" s="315"/>
      <c r="BS233" s="315"/>
      <c r="BT233" s="315"/>
      <c r="BU233" s="315"/>
      <c r="BV233" s="315"/>
      <c r="BW233" s="315"/>
      <c r="BX233" s="315"/>
      <c r="BY233" s="315"/>
    </row>
    <row r="234" spans="1:77" s="133" customFormat="1" ht="30">
      <c r="B234" s="452" t="s">
        <v>211</v>
      </c>
      <c r="C234" s="453" t="s">
        <v>188</v>
      </c>
      <c r="D234" s="454" t="s">
        <v>189</v>
      </c>
      <c r="E234" s="455" t="s">
        <v>307</v>
      </c>
      <c r="F234" s="455" t="s">
        <v>478</v>
      </c>
      <c r="G234" s="456" t="s">
        <v>213</v>
      </c>
      <c r="H234" s="2"/>
      <c r="I234" s="285"/>
      <c r="J234" s="315"/>
      <c r="K234" s="315"/>
      <c r="L234" s="315"/>
      <c r="M234" s="315"/>
      <c r="N234" s="31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5"/>
      <c r="AL234" s="285"/>
      <c r="AM234" s="285"/>
      <c r="AN234" s="285"/>
      <c r="AO234" s="285"/>
      <c r="AP234" s="285"/>
      <c r="AQ234" s="285"/>
      <c r="AR234" s="285"/>
      <c r="AS234" s="285"/>
      <c r="AT234" s="285"/>
      <c r="AU234" s="285"/>
      <c r="AV234" s="285"/>
      <c r="AW234" s="285"/>
      <c r="AX234" s="285"/>
      <c r="AY234" s="285"/>
      <c r="AZ234" s="285"/>
      <c r="BA234" s="285"/>
      <c r="BB234" s="285"/>
      <c r="BC234" s="285"/>
      <c r="BD234" s="285"/>
      <c r="BE234" s="285"/>
      <c r="BF234" s="285"/>
      <c r="BG234" s="285"/>
      <c r="BH234" s="285"/>
      <c r="BI234" s="285"/>
      <c r="BJ234" s="285"/>
      <c r="BK234" s="285"/>
      <c r="BL234" s="285"/>
      <c r="BM234" s="285"/>
      <c r="BN234" s="285"/>
      <c r="BO234" s="285"/>
      <c r="BP234" s="285"/>
      <c r="BQ234" s="285"/>
      <c r="BR234" s="285"/>
      <c r="BS234" s="285"/>
      <c r="BT234" s="285"/>
      <c r="BU234" s="285"/>
      <c r="BV234" s="285"/>
      <c r="BW234" s="285"/>
      <c r="BX234" s="285"/>
      <c r="BY234" s="285"/>
    </row>
    <row r="235" spans="1:77" s="133" customFormat="1" ht="15" thickBot="1">
      <c r="C235" s="457" t="s">
        <v>56</v>
      </c>
      <c r="D235" s="458" t="s">
        <v>67</v>
      </c>
      <c r="E235" s="459">
        <f>E221</f>
        <v>0</v>
      </c>
      <c r="F235" s="459">
        <f>IF(E235=0,0,$E$30)</f>
        <v>0</v>
      </c>
      <c r="G235" s="460">
        <f>F235-E235</f>
        <v>0</v>
      </c>
      <c r="H235" s="2"/>
      <c r="I235" s="285"/>
      <c r="J235" s="315"/>
      <c r="K235" s="315"/>
      <c r="L235" s="315"/>
      <c r="M235" s="315"/>
      <c r="N235" s="315"/>
      <c r="O235" s="285"/>
      <c r="P235" s="285"/>
      <c r="Q235" s="285"/>
      <c r="R235" s="285"/>
      <c r="S235" s="285"/>
      <c r="T235" s="285"/>
      <c r="U235" s="285"/>
      <c r="V235" s="285"/>
      <c r="W235" s="285"/>
      <c r="X235" s="285"/>
      <c r="Y235" s="285"/>
      <c r="Z235" s="285"/>
      <c r="AA235" s="285"/>
      <c r="AB235" s="285"/>
      <c r="AC235" s="285"/>
      <c r="AD235" s="285"/>
      <c r="AE235" s="285"/>
      <c r="AF235" s="285"/>
      <c r="AG235" s="285"/>
      <c r="AH235" s="285"/>
      <c r="AI235" s="285"/>
      <c r="AJ235" s="285"/>
      <c r="AK235" s="285"/>
      <c r="AL235" s="285"/>
      <c r="AM235" s="285"/>
      <c r="AN235" s="285"/>
      <c r="AO235" s="285"/>
      <c r="AP235" s="285"/>
      <c r="AQ235" s="285"/>
      <c r="AR235" s="285"/>
      <c r="AS235" s="285"/>
      <c r="AT235" s="285"/>
      <c r="AU235" s="285"/>
      <c r="AV235" s="285"/>
      <c r="AW235" s="285"/>
      <c r="AX235" s="285"/>
      <c r="AY235" s="285"/>
      <c r="AZ235" s="285"/>
      <c r="BA235" s="285"/>
      <c r="BB235" s="285"/>
      <c r="BC235" s="285"/>
      <c r="BD235" s="285"/>
      <c r="BE235" s="285"/>
      <c r="BF235" s="285"/>
      <c r="BG235" s="285"/>
      <c r="BH235" s="285"/>
      <c r="BI235" s="285"/>
      <c r="BJ235" s="285"/>
      <c r="BK235" s="285"/>
      <c r="BL235" s="285"/>
      <c r="BM235" s="285"/>
      <c r="BN235" s="285"/>
      <c r="BO235" s="285"/>
      <c r="BP235" s="285"/>
      <c r="BQ235" s="285"/>
      <c r="BR235" s="285"/>
      <c r="BS235" s="285"/>
      <c r="BT235" s="285"/>
      <c r="BU235" s="285"/>
      <c r="BV235" s="285"/>
      <c r="BW235" s="285"/>
      <c r="BX235" s="285"/>
      <c r="BY235" s="285"/>
    </row>
    <row r="236" spans="1:77" s="133" customFormat="1" ht="15">
      <c r="B236" s="289"/>
      <c r="C236" s="3"/>
      <c r="D236" s="345"/>
      <c r="E236" s="5"/>
      <c r="F236" s="2"/>
      <c r="G236" s="2"/>
      <c r="H236" s="2"/>
      <c r="I236" s="285"/>
      <c r="J236" s="315"/>
      <c r="K236" s="315"/>
      <c r="L236" s="315"/>
      <c r="M236" s="315"/>
      <c r="N236" s="315"/>
      <c r="O236" s="285"/>
      <c r="P236" s="285"/>
      <c r="Q236" s="285"/>
      <c r="R236" s="285"/>
      <c r="S236" s="285"/>
      <c r="T236" s="285"/>
      <c r="U236" s="285"/>
      <c r="V236" s="285"/>
      <c r="W236" s="285"/>
      <c r="X236" s="285"/>
      <c r="Y236" s="285"/>
      <c r="Z236" s="285"/>
      <c r="AA236" s="285"/>
      <c r="AB236" s="285"/>
      <c r="AC236" s="285"/>
      <c r="AD236" s="285"/>
      <c r="AE236" s="285"/>
      <c r="AF236" s="285"/>
      <c r="AG236" s="285"/>
      <c r="AH236" s="285"/>
      <c r="AI236" s="285"/>
      <c r="AJ236" s="285"/>
      <c r="AK236" s="285"/>
      <c r="AL236" s="285"/>
      <c r="AM236" s="285"/>
      <c r="AN236" s="285"/>
      <c r="AO236" s="285"/>
      <c r="AP236" s="285"/>
      <c r="AQ236" s="285"/>
      <c r="AR236" s="285"/>
      <c r="AS236" s="285"/>
      <c r="AT236" s="285"/>
      <c r="AU236" s="285"/>
      <c r="AV236" s="285"/>
      <c r="AW236" s="285"/>
      <c r="AX236" s="285"/>
      <c r="AY236" s="285"/>
      <c r="AZ236" s="285"/>
      <c r="BA236" s="285"/>
      <c r="BB236" s="285"/>
      <c r="BC236" s="285"/>
      <c r="BD236" s="285"/>
      <c r="BE236" s="285"/>
      <c r="BF236" s="285"/>
      <c r="BG236" s="285"/>
      <c r="BH236" s="285"/>
      <c r="BI236" s="285"/>
      <c r="BJ236" s="285"/>
      <c r="BK236" s="285"/>
      <c r="BL236" s="285"/>
      <c r="BM236" s="285"/>
      <c r="BN236" s="285"/>
      <c r="BO236" s="285"/>
      <c r="BP236" s="285"/>
      <c r="BQ236" s="285"/>
      <c r="BR236" s="285"/>
      <c r="BS236" s="285"/>
      <c r="BT236" s="285"/>
      <c r="BU236" s="285"/>
      <c r="BV236" s="285"/>
      <c r="BW236" s="285"/>
      <c r="BX236" s="285"/>
      <c r="BY236" s="285"/>
    </row>
    <row r="237" spans="1:77" s="135" customFormat="1">
      <c r="B237" s="370"/>
      <c r="C237" s="285"/>
      <c r="D237" s="285"/>
      <c r="E237" s="285"/>
      <c r="F237" s="285"/>
      <c r="G237" s="285"/>
      <c r="H237" s="285"/>
      <c r="I237" s="285"/>
      <c r="O237" s="285"/>
      <c r="P237" s="285"/>
      <c r="Q237" s="285"/>
      <c r="R237" s="285"/>
      <c r="AH237" s="281"/>
      <c r="BN237" s="139"/>
    </row>
    <row r="238" spans="1:77" s="135" customFormat="1">
      <c r="AH238" s="281"/>
      <c r="BN238" s="139"/>
    </row>
    <row r="239" spans="1:77" s="135" customFormat="1">
      <c r="AH239" s="281"/>
      <c r="BN239" s="139"/>
    </row>
    <row r="240" spans="1:77" s="135" customFormat="1">
      <c r="S240" s="2"/>
      <c r="T240" s="2"/>
      <c r="U240" s="2"/>
      <c r="V240" s="2"/>
      <c r="W240" s="2"/>
      <c r="X240" s="2"/>
      <c r="Y240" s="2"/>
      <c r="Z240" s="2"/>
      <c r="AA240" s="2"/>
      <c r="AB240" s="2"/>
      <c r="AC240" s="2"/>
      <c r="AD240" s="2"/>
      <c r="AE240" s="2"/>
      <c r="AF240" s="2"/>
      <c r="AG240" s="2"/>
      <c r="AH240" s="281"/>
      <c r="BN240" s="139"/>
    </row>
    <row r="241" spans="3:66" s="135" customFormat="1">
      <c r="S241" s="2"/>
      <c r="T241" s="2"/>
      <c r="U241" s="2"/>
      <c r="V241" s="2"/>
      <c r="W241" s="2"/>
      <c r="X241" s="2"/>
      <c r="Y241" s="2"/>
      <c r="Z241" s="2"/>
      <c r="AA241" s="2"/>
      <c r="AB241" s="2"/>
      <c r="AC241" s="2"/>
      <c r="AD241" s="2"/>
      <c r="AE241" s="2"/>
      <c r="AF241" s="2"/>
      <c r="AG241" s="2"/>
      <c r="AH241" s="281"/>
      <c r="BN241" s="139"/>
    </row>
    <row r="242" spans="3:66" s="135" customFormat="1">
      <c r="S242" s="2"/>
      <c r="T242" s="2"/>
      <c r="U242" s="2"/>
      <c r="V242" s="2"/>
      <c r="W242" s="2"/>
      <c r="X242" s="2"/>
      <c r="Y242" s="2"/>
      <c r="Z242" s="2"/>
      <c r="AA242" s="2"/>
      <c r="AB242" s="2"/>
      <c r="AC242" s="2"/>
      <c r="AD242" s="2"/>
      <c r="AE242" s="2"/>
      <c r="AF242" s="2"/>
      <c r="AG242" s="2"/>
      <c r="AH242" s="281"/>
      <c r="BN242" s="139"/>
    </row>
    <row r="243" spans="3:66" s="135" customFormat="1">
      <c r="S243" s="2"/>
      <c r="T243" s="2"/>
      <c r="U243" s="2"/>
      <c r="V243" s="2"/>
      <c r="W243" s="2"/>
      <c r="X243" s="2"/>
      <c r="Y243" s="2"/>
      <c r="Z243" s="2"/>
      <c r="AA243" s="2"/>
      <c r="AB243" s="2"/>
      <c r="AC243" s="2"/>
      <c r="AD243" s="2"/>
      <c r="AE243" s="2"/>
      <c r="AF243" s="2"/>
      <c r="AG243" s="2"/>
      <c r="AH243" s="281"/>
      <c r="BN243" s="139"/>
    </row>
    <row r="244" spans="3:66" s="135" customFormat="1">
      <c r="S244" s="2"/>
      <c r="T244" s="2"/>
      <c r="U244" s="2"/>
      <c r="V244" s="2"/>
      <c r="W244" s="2"/>
      <c r="X244" s="2"/>
      <c r="Y244" s="2"/>
      <c r="Z244" s="2"/>
      <c r="AA244" s="2"/>
      <c r="AB244" s="2"/>
      <c r="AC244" s="2"/>
      <c r="AD244" s="2"/>
      <c r="AE244" s="2"/>
      <c r="AF244" s="2"/>
      <c r="AG244" s="2"/>
      <c r="AH244" s="281"/>
      <c r="BN244" s="139"/>
    </row>
    <row r="245" spans="3:66" s="135" customFormat="1">
      <c r="S245" s="2"/>
      <c r="T245" s="2"/>
      <c r="U245" s="2"/>
      <c r="V245" s="2"/>
      <c r="W245" s="2"/>
      <c r="X245" s="2"/>
      <c r="Y245" s="2"/>
      <c r="Z245" s="2"/>
      <c r="AA245" s="2"/>
      <c r="AB245" s="2"/>
      <c r="AC245" s="2"/>
      <c r="AD245" s="2"/>
      <c r="AE245" s="2"/>
      <c r="AF245" s="2"/>
      <c r="AG245" s="2"/>
      <c r="AH245" s="281"/>
      <c r="BN245" s="139"/>
    </row>
    <row r="246" spans="3:66" s="135" customFormat="1">
      <c r="S246" s="2"/>
      <c r="T246" s="2"/>
      <c r="U246" s="2"/>
      <c r="V246" s="2"/>
      <c r="W246" s="2"/>
      <c r="X246" s="2"/>
      <c r="Y246" s="2"/>
      <c r="Z246" s="2"/>
      <c r="AA246" s="2"/>
      <c r="AB246" s="2"/>
      <c r="AC246" s="2"/>
      <c r="AD246" s="2"/>
      <c r="AE246" s="2"/>
      <c r="AF246" s="2"/>
      <c r="AG246" s="2"/>
      <c r="AH246" s="281"/>
      <c r="BN246" s="139"/>
    </row>
    <row r="247" spans="3:66" s="135" customFormat="1">
      <c r="S247" s="2"/>
      <c r="T247" s="2"/>
      <c r="U247" s="2"/>
      <c r="V247" s="2"/>
      <c r="W247" s="2"/>
      <c r="X247" s="2"/>
      <c r="Y247" s="2"/>
      <c r="Z247" s="2"/>
      <c r="AA247" s="2"/>
      <c r="AB247" s="2"/>
      <c r="AC247" s="2"/>
      <c r="AD247" s="2"/>
      <c r="AE247" s="2"/>
      <c r="AF247" s="2"/>
      <c r="AG247" s="2"/>
      <c r="AH247" s="281"/>
      <c r="BN247" s="139"/>
    </row>
    <row r="248" spans="3:66" s="135" customFormat="1">
      <c r="S248" s="2"/>
      <c r="T248" s="2"/>
      <c r="U248" s="2"/>
      <c r="V248" s="2"/>
      <c r="W248" s="2"/>
      <c r="X248" s="2"/>
      <c r="Y248" s="2"/>
      <c r="Z248" s="2"/>
      <c r="AA248" s="2"/>
      <c r="AB248" s="2"/>
      <c r="AC248" s="2"/>
      <c r="AD248" s="2"/>
      <c r="AE248" s="2"/>
      <c r="AF248" s="2"/>
      <c r="AG248" s="2"/>
      <c r="AH248" s="281"/>
      <c r="BN248" s="139"/>
    </row>
    <row r="249" spans="3:66" s="135" customFormat="1">
      <c r="S249" s="2"/>
      <c r="T249" s="2"/>
      <c r="U249" s="2"/>
      <c r="V249" s="2"/>
      <c r="W249" s="2"/>
      <c r="X249" s="2"/>
      <c r="Y249" s="2"/>
      <c r="Z249" s="2"/>
      <c r="AA249" s="2"/>
      <c r="AB249" s="2"/>
      <c r="AC249" s="2"/>
      <c r="AD249" s="2"/>
      <c r="AE249" s="2"/>
      <c r="AF249" s="2"/>
      <c r="AG249" s="2"/>
      <c r="AH249" s="281"/>
      <c r="BN249" s="139"/>
    </row>
    <row r="250" spans="3:66" s="135" customFormat="1">
      <c r="S250" s="2"/>
      <c r="T250" s="2"/>
      <c r="U250" s="2"/>
      <c r="V250" s="2"/>
      <c r="W250" s="2"/>
      <c r="X250" s="2"/>
      <c r="Y250" s="2"/>
      <c r="Z250" s="2"/>
      <c r="AA250" s="2"/>
      <c r="AB250" s="2"/>
      <c r="AC250" s="2"/>
      <c r="AD250" s="2"/>
      <c r="AE250" s="2"/>
      <c r="AF250" s="2"/>
      <c r="AG250" s="2"/>
      <c r="AH250" s="281"/>
      <c r="BN250" s="139"/>
    </row>
    <row r="251" spans="3:66" s="135" customFormat="1">
      <c r="J251" s="2"/>
      <c r="K251" s="2"/>
      <c r="L251" s="2"/>
      <c r="M251" s="2"/>
      <c r="N251" s="2"/>
      <c r="S251" s="2"/>
      <c r="T251" s="2"/>
      <c r="U251" s="2"/>
      <c r="V251" s="2"/>
      <c r="W251" s="2"/>
      <c r="X251" s="2"/>
      <c r="Y251" s="2"/>
      <c r="Z251" s="2"/>
      <c r="AA251" s="2"/>
      <c r="AB251" s="2"/>
      <c r="AC251" s="2"/>
      <c r="AD251" s="2"/>
      <c r="AE251" s="2"/>
      <c r="AF251" s="2"/>
      <c r="AG251" s="2"/>
      <c r="AH251" s="281"/>
      <c r="BN251" s="139"/>
    </row>
    <row r="252" spans="3:66" s="135" customFormat="1">
      <c r="J252" s="2"/>
      <c r="K252" s="2"/>
      <c r="L252" s="2"/>
      <c r="M252" s="2"/>
      <c r="N252" s="2"/>
      <c r="S252" s="2"/>
      <c r="T252" s="2"/>
      <c r="U252" s="2"/>
      <c r="V252" s="2"/>
      <c r="W252" s="2"/>
      <c r="X252" s="2"/>
      <c r="Y252" s="2"/>
      <c r="Z252" s="2"/>
      <c r="AA252" s="2"/>
      <c r="AB252" s="2"/>
      <c r="AC252" s="2"/>
      <c r="AD252" s="2"/>
      <c r="AE252" s="2"/>
      <c r="AF252" s="2"/>
      <c r="AG252" s="2"/>
      <c r="AH252" s="281"/>
      <c r="BN252" s="139"/>
    </row>
    <row r="253" spans="3:66" s="135" customFormat="1">
      <c r="J253" s="2"/>
      <c r="K253" s="2"/>
      <c r="L253" s="2"/>
      <c r="M253" s="2"/>
      <c r="N253" s="2"/>
      <c r="S253" s="2"/>
      <c r="T253" s="2"/>
      <c r="U253" s="2"/>
      <c r="V253" s="2"/>
      <c r="W253" s="2"/>
      <c r="X253" s="2"/>
      <c r="Y253" s="2"/>
      <c r="Z253" s="2"/>
      <c r="AA253" s="2"/>
      <c r="AB253" s="2"/>
      <c r="AC253" s="2"/>
      <c r="AD253" s="2"/>
      <c r="AE253" s="2"/>
      <c r="AF253" s="2"/>
      <c r="AG253" s="2"/>
      <c r="AH253" s="281"/>
      <c r="BN253" s="139"/>
    </row>
    <row r="254" spans="3:66" s="135" customFormat="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81"/>
      <c r="BN254" s="139"/>
    </row>
    <row r="255" spans="3:66" s="135" customFormat="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81"/>
      <c r="BN255" s="139"/>
    </row>
    <row r="256" spans="3:66" s="135" customFormat="1">
      <c r="C256" s="2"/>
      <c r="D256" s="2"/>
      <c r="E256" s="2"/>
      <c r="F256" s="2"/>
      <c r="G256" s="2"/>
      <c r="H256" s="2"/>
      <c r="I256" s="2"/>
      <c r="J256" s="2"/>
      <c r="K256" s="2"/>
      <c r="L256" s="2"/>
      <c r="M256" s="2"/>
      <c r="N256" s="2"/>
      <c r="O256" s="2"/>
      <c r="P256" s="2"/>
      <c r="Q256" s="2"/>
      <c r="R256" s="2"/>
      <c r="BN256" s="139"/>
    </row>
    <row r="257" spans="3:66" s="135" customFormat="1">
      <c r="C257" s="2"/>
      <c r="D257" s="2"/>
      <c r="E257" s="2"/>
      <c r="F257" s="2"/>
      <c r="G257" s="2"/>
      <c r="H257" s="2"/>
      <c r="I257" s="2"/>
      <c r="J257" s="2"/>
      <c r="K257" s="2"/>
      <c r="L257" s="2"/>
      <c r="M257" s="2"/>
      <c r="N257" s="2"/>
      <c r="O257" s="2"/>
      <c r="P257" s="2"/>
      <c r="Q257" s="2"/>
      <c r="R257" s="2"/>
      <c r="BN257" s="139"/>
    </row>
    <row r="258" spans="3:66" s="135" customFormat="1">
      <c r="C258" s="2"/>
      <c r="D258" s="2"/>
      <c r="E258" s="2"/>
      <c r="F258" s="2"/>
      <c r="G258" s="2"/>
      <c r="H258" s="2"/>
      <c r="I258" s="2"/>
      <c r="J258" s="2"/>
      <c r="K258" s="2"/>
      <c r="L258" s="2"/>
      <c r="M258" s="2"/>
      <c r="N258" s="2"/>
      <c r="O258" s="2"/>
      <c r="P258" s="2"/>
      <c r="Q258" s="2"/>
      <c r="R258" s="2"/>
      <c r="BN258" s="139"/>
    </row>
    <row r="259" spans="3:66" s="135" customFormat="1">
      <c r="C259" s="2"/>
      <c r="D259" s="2"/>
      <c r="E259" s="2"/>
      <c r="F259" s="2"/>
      <c r="G259" s="2"/>
      <c r="H259" s="2"/>
      <c r="I259" s="2"/>
      <c r="J259" s="2"/>
      <c r="K259" s="2"/>
      <c r="L259" s="2"/>
      <c r="M259" s="2"/>
      <c r="N259" s="2"/>
      <c r="O259" s="2"/>
      <c r="P259" s="2"/>
      <c r="Q259" s="2"/>
      <c r="R259" s="2"/>
      <c r="BN259" s="139"/>
    </row>
    <row r="260" spans="3:66" s="135" customFormat="1">
      <c r="C260" s="2"/>
      <c r="D260" s="2"/>
      <c r="E260" s="2"/>
      <c r="F260" s="2"/>
      <c r="G260" s="2"/>
      <c r="H260" s="2"/>
      <c r="I260" s="2"/>
      <c r="J260" s="2"/>
      <c r="K260" s="2"/>
      <c r="L260" s="2"/>
      <c r="M260" s="2"/>
      <c r="N260" s="2"/>
      <c r="O260" s="2"/>
      <c r="P260" s="2"/>
      <c r="Q260" s="2"/>
      <c r="R260" s="2"/>
      <c r="BN260" s="139"/>
    </row>
    <row r="261" spans="3:66" s="135" customFormat="1">
      <c r="C261" s="2"/>
      <c r="D261" s="2"/>
      <c r="E261" s="2"/>
      <c r="F261" s="2"/>
      <c r="G261" s="2"/>
      <c r="H261" s="2"/>
      <c r="I261" s="2"/>
      <c r="J261" s="2"/>
      <c r="K261" s="2"/>
      <c r="L261" s="2"/>
      <c r="M261" s="2"/>
      <c r="N261" s="2"/>
      <c r="O261" s="2"/>
      <c r="P261" s="2"/>
      <c r="Q261" s="2"/>
      <c r="R261" s="2"/>
      <c r="BN261" s="139"/>
    </row>
    <row r="262" spans="3:66" s="135" customFormat="1">
      <c r="C262" s="2"/>
      <c r="D262" s="2"/>
      <c r="E262" s="2"/>
      <c r="F262" s="2"/>
      <c r="G262" s="2"/>
      <c r="H262" s="2"/>
      <c r="I262" s="2"/>
      <c r="J262" s="2"/>
      <c r="K262" s="2"/>
      <c r="L262" s="2"/>
      <c r="M262" s="2"/>
      <c r="N262" s="2"/>
      <c r="O262" s="2"/>
      <c r="P262" s="2"/>
      <c r="Q262" s="2"/>
      <c r="R262" s="2"/>
      <c r="BN262" s="139"/>
    </row>
    <row r="263" spans="3:66" s="135" customFormat="1">
      <c r="C263" s="2"/>
      <c r="D263" s="2"/>
      <c r="E263" s="2"/>
      <c r="F263" s="2"/>
      <c r="G263" s="2"/>
      <c r="H263" s="2"/>
      <c r="I263" s="2"/>
      <c r="J263" s="2"/>
      <c r="K263" s="2"/>
      <c r="L263" s="2"/>
      <c r="M263" s="2"/>
      <c r="N263" s="2"/>
      <c r="O263" s="2"/>
      <c r="P263" s="2"/>
      <c r="Q263" s="2"/>
      <c r="R263" s="2"/>
      <c r="BN263" s="139"/>
    </row>
    <row r="264" spans="3:66" s="135" customFormat="1">
      <c r="C264" s="2"/>
      <c r="D264" s="2"/>
      <c r="E264" s="2"/>
      <c r="F264" s="2"/>
      <c r="G264" s="2"/>
      <c r="H264" s="2"/>
      <c r="I264" s="2"/>
      <c r="J264" s="2"/>
      <c r="K264" s="2"/>
      <c r="L264" s="2"/>
      <c r="M264" s="2"/>
      <c r="N264" s="2"/>
      <c r="O264" s="2"/>
      <c r="P264" s="2"/>
      <c r="Q264" s="2"/>
      <c r="R264" s="2"/>
      <c r="BN264" s="139"/>
    </row>
    <row r="265" spans="3:66" s="135" customFormat="1">
      <c r="C265" s="2"/>
      <c r="D265" s="2"/>
      <c r="E265" s="2"/>
      <c r="F265" s="2"/>
      <c r="G265" s="2"/>
      <c r="H265" s="2"/>
      <c r="I265" s="2"/>
      <c r="J265" s="2"/>
      <c r="K265" s="2"/>
      <c r="L265" s="2"/>
      <c r="M265" s="2"/>
      <c r="N265" s="2"/>
      <c r="O265" s="2"/>
      <c r="P265" s="2"/>
      <c r="Q265" s="2"/>
      <c r="R265" s="2"/>
      <c r="BN265" s="139"/>
    </row>
    <row r="266" spans="3:66" s="135" customFormat="1">
      <c r="C266" s="2"/>
      <c r="D266" s="2"/>
      <c r="E266" s="2"/>
      <c r="F266" s="2"/>
      <c r="G266" s="2"/>
      <c r="H266" s="2"/>
      <c r="I266" s="2"/>
      <c r="J266" s="2"/>
      <c r="K266" s="2"/>
      <c r="L266" s="2"/>
      <c r="M266" s="2"/>
      <c r="N266" s="2"/>
      <c r="O266" s="2"/>
      <c r="P266" s="2"/>
      <c r="Q266" s="2"/>
      <c r="R266" s="2"/>
      <c r="BN266" s="139"/>
    </row>
    <row r="267" spans="3:66" s="135" customFormat="1">
      <c r="C267" s="2"/>
      <c r="D267" s="2"/>
      <c r="E267" s="2"/>
      <c r="F267" s="2"/>
      <c r="G267" s="2"/>
      <c r="H267" s="2"/>
      <c r="I267" s="2"/>
      <c r="O267" s="2"/>
      <c r="P267" s="2"/>
      <c r="Q267" s="2"/>
      <c r="R267" s="2"/>
      <c r="BN267" s="139"/>
    </row>
    <row r="268" spans="3:66" s="135" customFormat="1">
      <c r="C268" s="2"/>
      <c r="D268" s="2"/>
      <c r="E268" s="2"/>
      <c r="F268" s="2"/>
      <c r="G268" s="2"/>
      <c r="H268" s="2"/>
      <c r="I268" s="2"/>
      <c r="O268" s="2"/>
      <c r="P268" s="2"/>
      <c r="Q268" s="2"/>
      <c r="R268" s="2"/>
      <c r="BN268" s="139"/>
    </row>
    <row r="269" spans="3:66" s="135" customFormat="1">
      <c r="C269" s="2"/>
      <c r="D269" s="2"/>
      <c r="E269" s="2"/>
      <c r="F269" s="2"/>
      <c r="G269" s="2"/>
      <c r="H269" s="2"/>
      <c r="I269" s="2"/>
      <c r="O269" s="2"/>
      <c r="P269" s="2"/>
      <c r="Q269" s="2"/>
      <c r="R269" s="2"/>
      <c r="BN269" s="139"/>
    </row>
    <row r="270" spans="3:66" s="135" customFormat="1">
      <c r="BN270" s="139"/>
    </row>
    <row r="271" spans="3:66" s="135" customFormat="1">
      <c r="BN271" s="139"/>
    </row>
    <row r="272" spans="3:66" s="135" customFormat="1">
      <c r="BN272" s="139"/>
    </row>
    <row r="273" spans="66:66" s="135" customFormat="1">
      <c r="BN273" s="139"/>
    </row>
    <row r="274" spans="66:66" s="135" customFormat="1">
      <c r="BN274" s="139"/>
    </row>
    <row r="275" spans="66:66" s="135" customFormat="1">
      <c r="BN275" s="139"/>
    </row>
    <row r="276" spans="66:66" s="135" customFormat="1">
      <c r="BN276" s="139"/>
    </row>
    <row r="277" spans="66:66" s="135" customFormat="1">
      <c r="BN277" s="139"/>
    </row>
    <row r="278" spans="66:66" s="135" customFormat="1">
      <c r="BN278" s="139"/>
    </row>
    <row r="279" spans="66:66" s="135" customFormat="1">
      <c r="BN279" s="139"/>
    </row>
    <row r="280" spans="66:66" s="135" customFormat="1">
      <c r="BN280" s="139"/>
    </row>
    <row r="281" spans="66:66" s="135" customFormat="1">
      <c r="BN281" s="139"/>
    </row>
    <row r="282" spans="66:66" s="135" customFormat="1">
      <c r="BN282" s="139"/>
    </row>
    <row r="283" spans="66:66" s="135" customFormat="1">
      <c r="BN283" s="139"/>
    </row>
    <row r="284" spans="66:66" s="135" customFormat="1">
      <c r="BN284" s="139"/>
    </row>
    <row r="285" spans="66:66" s="135" customFormat="1">
      <c r="BN285" s="139"/>
    </row>
    <row r="286" spans="66:66" s="135" customFormat="1">
      <c r="BN286" s="139"/>
    </row>
    <row r="287" spans="66:66" s="135" customFormat="1">
      <c r="BN287" s="139"/>
    </row>
    <row r="288" spans="66:66" s="135" customFormat="1">
      <c r="BN288" s="139"/>
    </row>
    <row r="289" spans="66:66" s="135" customFormat="1">
      <c r="BN289" s="139"/>
    </row>
    <row r="290" spans="66:66" s="135" customFormat="1">
      <c r="BN290" s="139"/>
    </row>
    <row r="291" spans="66:66" s="135" customFormat="1">
      <c r="BN291" s="139"/>
    </row>
    <row r="292" spans="66:66" s="135" customFormat="1">
      <c r="BN292" s="139"/>
    </row>
    <row r="293" spans="66:66" s="135" customFormat="1">
      <c r="BN293" s="139"/>
    </row>
    <row r="294" spans="66:66" s="135" customFormat="1">
      <c r="BN294" s="139"/>
    </row>
    <row r="295" spans="66:66" s="135" customFormat="1">
      <c r="BN295" s="139"/>
    </row>
    <row r="296" spans="66:66" s="135" customFormat="1">
      <c r="BN296" s="139"/>
    </row>
    <row r="297" spans="66:66" s="135" customFormat="1">
      <c r="BN297" s="139"/>
    </row>
    <row r="298" spans="66:66" s="135" customFormat="1">
      <c r="BN298" s="139"/>
    </row>
    <row r="299" spans="66:66" s="135" customFormat="1">
      <c r="BN299" s="139"/>
    </row>
    <row r="300" spans="66:66" s="135" customFormat="1">
      <c r="BN300" s="139"/>
    </row>
    <row r="301" spans="66:66" s="135" customFormat="1">
      <c r="BN301" s="139"/>
    </row>
    <row r="302" spans="66:66" s="135" customFormat="1">
      <c r="BN302" s="139"/>
    </row>
    <row r="303" spans="66:66" s="135" customFormat="1">
      <c r="BN303" s="139"/>
    </row>
    <row r="304" spans="66:66" s="135" customFormat="1">
      <c r="BN304" s="139"/>
    </row>
    <row r="305" spans="66:66" s="135" customFormat="1">
      <c r="BN305" s="139"/>
    </row>
    <row r="306" spans="66:66" s="135" customFormat="1">
      <c r="BN306" s="139"/>
    </row>
    <row r="307" spans="66:66" s="135" customFormat="1">
      <c r="BN307" s="139"/>
    </row>
    <row r="308" spans="66:66" s="135" customFormat="1">
      <c r="BN308" s="139"/>
    </row>
    <row r="309" spans="66:66" s="135" customFormat="1">
      <c r="BN309" s="139"/>
    </row>
    <row r="310" spans="66:66" s="135" customFormat="1">
      <c r="BN310" s="139"/>
    </row>
    <row r="311" spans="66:66" s="135" customFormat="1">
      <c r="BN311" s="139"/>
    </row>
    <row r="312" spans="66:66" s="135" customFormat="1">
      <c r="BN312" s="139"/>
    </row>
    <row r="313" spans="66:66" s="135" customFormat="1">
      <c r="BN313" s="139"/>
    </row>
    <row r="314" spans="66:66" s="135" customFormat="1">
      <c r="BN314" s="139"/>
    </row>
    <row r="315" spans="66:66" s="135" customFormat="1">
      <c r="BN315" s="139"/>
    </row>
    <row r="316" spans="66:66" s="135" customFormat="1">
      <c r="BN316" s="139"/>
    </row>
    <row r="317" spans="66:66" s="135" customFormat="1">
      <c r="BN317" s="139"/>
    </row>
    <row r="318" spans="66:66" s="135" customFormat="1">
      <c r="BN318" s="139"/>
    </row>
    <row r="319" spans="66:66" s="135" customFormat="1">
      <c r="BN319" s="139"/>
    </row>
    <row r="320" spans="66:66" s="135" customFormat="1">
      <c r="BN320" s="139"/>
    </row>
    <row r="321" spans="66:66" s="135" customFormat="1">
      <c r="BN321" s="139"/>
    </row>
    <row r="322" spans="66:66" s="135" customFormat="1">
      <c r="BN322" s="139"/>
    </row>
    <row r="323" spans="66:66" s="135" customFormat="1">
      <c r="BN323" s="139"/>
    </row>
    <row r="324" spans="66:66" s="135" customFormat="1">
      <c r="BN324" s="139"/>
    </row>
    <row r="325" spans="66:66" s="135" customFormat="1">
      <c r="BN325" s="139"/>
    </row>
    <row r="326" spans="66:66" s="135" customFormat="1">
      <c r="BN326" s="139"/>
    </row>
  </sheetData>
  <sheetProtection password="CC86" sheet="1" objects="1" scenarios="1" selectLockedCells="1"/>
  <customSheetViews>
    <customSheetView guid="{2DAA1D84-496C-43B3-9B3D-F6443FDB70D2}" scale="90" hiddenRows="1" topLeftCell="A180">
      <selection activeCell="E190" sqref="E190"/>
      <pageMargins left="0.7" right="0.7" top="0.75" bottom="0.75" header="0.3" footer="0.3"/>
      <pageSetup orientation="portrait" r:id="rId1"/>
    </customSheetView>
    <customSheetView guid="{4795D392-B56F-435A-BCD0-DB99C7E0A0B0}" scale="90" hiddenRows="1" topLeftCell="A186">
      <selection activeCell="E188" sqref="E188:E190"/>
      <pageMargins left="0.7" right="0.7" top="0.75" bottom="0.75" header="0.3" footer="0.3"/>
      <pageSetup orientation="portrait" r:id="rId2"/>
    </customSheetView>
  </customSheetViews>
  <mergeCells count="21">
    <mergeCell ref="I154:I157"/>
    <mergeCell ref="H154:H157"/>
    <mergeCell ref="D2:E2"/>
    <mergeCell ref="H224:H227"/>
    <mergeCell ref="A106:D106"/>
    <mergeCell ref="B90:B93"/>
    <mergeCell ref="C90:C93"/>
    <mergeCell ref="D90:D93"/>
    <mergeCell ref="E90:E93"/>
    <mergeCell ref="B101:B104"/>
    <mergeCell ref="C101:C104"/>
    <mergeCell ref="D101:D104"/>
    <mergeCell ref="E101:E104"/>
    <mergeCell ref="C87:E87"/>
    <mergeCell ref="F87:H87"/>
    <mergeCell ref="B108:D108"/>
    <mergeCell ref="H229:H232"/>
    <mergeCell ref="C1:F1"/>
    <mergeCell ref="H159:H162"/>
    <mergeCell ref="H189:H192"/>
    <mergeCell ref="H194:H197"/>
  </mergeCells>
  <conditionalFormatting sqref="A179:A187 A214:A222 G214:XFD222 D214:F221 B182:C187 C181 D179:XFD187 B217:B222 A223:XFD235 A188:XFD213 A110:XFD178">
    <cfRule type="expression" dxfId="500" priority="32">
      <formula>OR($C$109="",$C$109="לא")</formula>
    </cfRule>
  </conditionalFormatting>
  <conditionalFormatting sqref="A170:XFD178 A179:A187 A214:A222 G214:XFD222 D214:F221 B182:C187 C181 D179:XFD187 B217:B222 A223:XFD235 A188:XFD213">
    <cfRule type="expression" dxfId="499" priority="31">
      <formula>OR($C$169="",$C$169="לא")</formula>
    </cfRule>
  </conditionalFormatting>
  <conditionalFormatting sqref="A205:XFD213 A214:A222 G214:XFD222 D214:F221 B217:B222 A223:XFD235">
    <cfRule type="expression" dxfId="498" priority="30">
      <formula>OR($C$204="",$C$204="לא")</formula>
    </cfRule>
  </conditionalFormatting>
  <conditionalFormatting sqref="B181">
    <cfRule type="expression" dxfId="497" priority="17">
      <formula>OR($C$109="",$C$109="לא")</formula>
    </cfRule>
  </conditionalFormatting>
  <conditionalFormatting sqref="B181">
    <cfRule type="expression" dxfId="496" priority="16">
      <formula>OR($C$169="",$C$169="לא")</formula>
    </cfRule>
  </conditionalFormatting>
  <conditionalFormatting sqref="B180">
    <cfRule type="expression" dxfId="495" priority="15">
      <formula>OR($C$109="",$C$109="לא")</formula>
    </cfRule>
  </conditionalFormatting>
  <conditionalFormatting sqref="B180">
    <cfRule type="expression" dxfId="494" priority="14">
      <formula>OR($C$169="",$C$169="לא")</formula>
    </cfRule>
  </conditionalFormatting>
  <conditionalFormatting sqref="C180">
    <cfRule type="expression" dxfId="493" priority="13">
      <formula>OR($C$109="",$C$109="לא")</formula>
    </cfRule>
  </conditionalFormatting>
  <conditionalFormatting sqref="C180">
    <cfRule type="expression" dxfId="492" priority="12">
      <formula>OR($C$169="",$C$169="לא")</formula>
    </cfRule>
  </conditionalFormatting>
  <conditionalFormatting sqref="B179:C179">
    <cfRule type="expression" dxfId="491" priority="11">
      <formula>OR($C$109="",$C$109="לא")</formula>
    </cfRule>
  </conditionalFormatting>
  <conditionalFormatting sqref="B179:C179">
    <cfRule type="expression" dxfId="490" priority="10">
      <formula>OR($C$169="",$C$169="לא")</formula>
    </cfRule>
  </conditionalFormatting>
  <conditionalFormatting sqref="B214:C214">
    <cfRule type="expression" dxfId="489" priority="9">
      <formula>OR($C$109="",$C$109="לא")</formula>
    </cfRule>
  </conditionalFormatting>
  <conditionalFormatting sqref="B214:C214">
    <cfRule type="expression" dxfId="488" priority="8">
      <formula>OR($C$169="",$C$169="לא")</formula>
    </cfRule>
  </conditionalFormatting>
  <conditionalFormatting sqref="B214:C214">
    <cfRule type="expression" dxfId="487" priority="7">
      <formula>OR($C$204="",$C$204="לא")</formula>
    </cfRule>
  </conditionalFormatting>
  <conditionalFormatting sqref="B215:C216">
    <cfRule type="expression" dxfId="486" priority="6">
      <formula>OR($C$109="",$C$109="לא")</formula>
    </cfRule>
  </conditionalFormatting>
  <conditionalFormatting sqref="B215:C216">
    <cfRule type="expression" dxfId="485" priority="5">
      <formula>OR($C$169="",$C$169="לא")</formula>
    </cfRule>
  </conditionalFormatting>
  <conditionalFormatting sqref="B215:C216">
    <cfRule type="expression" dxfId="484" priority="4">
      <formula>OR($C$204="",$C$204="לא")</formula>
    </cfRule>
  </conditionalFormatting>
  <conditionalFormatting sqref="C217:C222 D222:F222">
    <cfRule type="expression" dxfId="483" priority="3">
      <formula>OR($C$109="",$C$109="לא")</formula>
    </cfRule>
  </conditionalFormatting>
  <conditionalFormatting sqref="C217:C222 D222:F222">
    <cfRule type="expression" dxfId="482" priority="2">
      <formula>OR($C$169="",$C$169="לא")</formula>
    </cfRule>
  </conditionalFormatting>
  <conditionalFormatting sqref="C217:C222 D222:F222">
    <cfRule type="expression" dxfId="481" priority="1">
      <formula>OR($C$204="",$C$204="לא")</formula>
    </cfRule>
  </conditionalFormatting>
  <dataValidations count="11">
    <dataValidation operator="greaterThanOrEqual" allowBlank="1" showInputMessage="1" showErrorMessage="1" sqref="F144 F214 F179 G39 P17:P26 P41:P50 I41:I50 G15"/>
    <dataValidation type="decimal" operator="greaterThanOrEqual" allowBlank="1" showInputMessage="1" showErrorMessage="1" sqref="E221 E186 E145:E151 D145:D150 D215:E220 D180:E185 I75:K77 I64:K71 N15:P15 J12:K12 A59:L59 J62:L63 J60:K60 B78:L78 C75:C77 J41:J50 I27:K38 G17:G26">
      <formula1>אפס</formula1>
    </dataValidation>
    <dataValidation type="list" allowBlank="1" showInputMessage="1" showErrorMessage="1" sqref="C169 C109 C204 G75:G77 G71 H62:H63 C121 C115">
      <formula1>כן_לא</formula1>
    </dataValidation>
    <dataValidation type="list" allowBlank="1" showInputMessage="1" showErrorMessage="1" sqref="E172:E173 E137:E138 E207:E208">
      <formula1>חודשים</formula1>
    </dataValidation>
    <dataValidation type="list" allowBlank="1" showInputMessage="1" showErrorMessage="1" sqref="D172:D173 D137:D138 D207:D208">
      <formula1>שנה</formula1>
    </dataValidation>
    <dataValidation type="list" allowBlank="1" showInputMessage="1" showErrorMessage="1" sqref="F172:F173 F137:F138 F207:F208">
      <formula1>ימים</formula1>
    </dataValidation>
    <dataValidation type="list" operator="greaterThanOrEqual" allowBlank="1" showInputMessage="1" showErrorMessage="1" sqref="F76:F77">
      <formula1>מקורות</formula1>
    </dataValidation>
    <dataValidation type="decimal" operator="greaterThanOrEqual" allowBlank="1" showInputMessage="1" showErrorMessage="1" sqref="T15 O75:O77 O64:O71 P62:P63 E41:E50 E17:E26">
      <formula1>0</formula1>
    </dataValidation>
    <dataValidation type="whole" operator="greaterThanOrEqual" allowBlank="1" showInputMessage="1" showErrorMessage="1" sqref="E75:E77 F60:F71 H64:H71 F75 I62:I63 B68:E68 H75:H77 G61:G70 E37:E38 E27:E29 H15:M15 E15:F15 G27:H38 C41:C50 M27:Q38 F41:G50 F17:F38">
      <formula1>אפס</formula1>
    </dataValidation>
    <dataValidation type="list" allowBlank="1" showInputMessage="1" showErrorMessage="1" sqref="H41:H50">
      <formula1>בקרים_בשימוש</formula1>
    </dataValidation>
    <dataValidation type="list" allowBlank="1" showInputMessage="1" showErrorMessage="1" sqref="L41:L50 I17:I26">
      <formula1>אסמכתאות</formula1>
    </dataValidation>
  </dataValidation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R593"/>
  <sheetViews>
    <sheetView rightToLeft="1" topLeftCell="B1" zoomScale="90" zoomScaleNormal="90" workbookViewId="0">
      <selection activeCell="C23" sqref="C23"/>
    </sheetView>
  </sheetViews>
  <sheetFormatPr defaultColWidth="9" defaultRowHeight="14.25" outlineLevelRow="1" outlineLevelCol="1"/>
  <cols>
    <col min="1" max="1" width="7.25" style="174" customWidth="1"/>
    <col min="2" max="2" width="32.125" style="133" customWidth="1"/>
    <col min="3" max="3" width="26.375" style="168" customWidth="1"/>
    <col min="4" max="5" width="20.625" style="168" customWidth="1"/>
    <col min="6" max="6" width="24.375" style="168" customWidth="1"/>
    <col min="7" max="7" width="21.875" style="168" customWidth="1"/>
    <col min="8" max="8" width="19.25" style="133" customWidth="1"/>
    <col min="9" max="9" width="19.25" style="133" hidden="1" customWidth="1" outlineLevel="1"/>
    <col min="10" max="10" width="20.875" style="133" hidden="1" customWidth="1" outlineLevel="1"/>
    <col min="11" max="11" width="13.875" style="133" hidden="1" customWidth="1" outlineLevel="1"/>
    <col min="12" max="12" width="28.375" style="168" hidden="1" customWidth="1" outlineLevel="1"/>
    <col min="13" max="13" width="11" style="168" hidden="1" customWidth="1" outlineLevel="1"/>
    <col min="14" max="14" width="34.625" style="168" customWidth="1" collapsed="1"/>
    <col min="15" max="15" width="26.25" style="168" customWidth="1"/>
    <col min="16" max="16" width="29.625" style="168" customWidth="1"/>
    <col min="17" max="17" width="18.125" style="168" customWidth="1"/>
    <col min="18" max="23" width="29.375" style="168" customWidth="1"/>
    <col min="24" max="24" width="10.625" style="168" customWidth="1"/>
    <col min="25" max="25" width="29.875" style="168" customWidth="1"/>
    <col min="26" max="26" width="14.625" style="168" customWidth="1"/>
    <col min="27" max="27" width="28.25" style="168" customWidth="1"/>
    <col min="28" max="28" width="20.375" style="168" customWidth="1"/>
    <col min="29" max="29" width="29.375" style="168" customWidth="1"/>
    <col min="30" max="30" width="20.75" style="168" customWidth="1"/>
    <col min="31" max="31" width="16.625" style="168" customWidth="1"/>
    <col min="32" max="32" width="15.625" style="168" customWidth="1"/>
    <col min="33" max="33" width="18.75" style="168" customWidth="1"/>
    <col min="34" max="34" width="20.875" style="168" customWidth="1"/>
    <col min="35" max="35" width="27.125" style="168" customWidth="1"/>
    <col min="36" max="36" width="27" style="168" customWidth="1"/>
    <col min="37" max="37" width="18.25" style="168" customWidth="1"/>
    <col min="38" max="38" width="23.375" style="168" customWidth="1"/>
    <col min="39" max="39" width="20.25" style="168" customWidth="1"/>
    <col min="40" max="40" width="20.125" style="168" customWidth="1"/>
    <col min="41" max="41" width="16.375" style="168" customWidth="1"/>
    <col min="42" max="42" width="24.875" style="168" customWidth="1"/>
    <col min="43" max="43" width="14.375" style="168" customWidth="1"/>
    <col min="44" max="44" width="28.75" style="168" customWidth="1"/>
    <col min="45" max="45" width="19.125" style="168" customWidth="1"/>
    <col min="46" max="46" width="20.875" style="168" customWidth="1"/>
    <col min="47" max="47" width="22.375" style="168" customWidth="1"/>
    <col min="48" max="48" width="25.875" style="168" customWidth="1"/>
    <col min="49" max="49" width="21.875" style="168" customWidth="1"/>
    <col min="50" max="50" width="25.125" style="168" customWidth="1"/>
    <col min="51" max="51" width="22" style="168" bestFit="1" customWidth="1"/>
    <col min="52" max="52" width="11.75" style="168" customWidth="1"/>
    <col min="53" max="53" width="27.375" style="168" customWidth="1"/>
    <col min="54" max="54" width="22.375" style="168" customWidth="1"/>
    <col min="55" max="55" width="26.25" style="168" customWidth="1"/>
    <col min="56" max="56" width="20.875" style="168" customWidth="1"/>
    <col min="57" max="58" width="26.375" style="168" customWidth="1"/>
    <col min="59" max="59" width="15.375" style="168" customWidth="1"/>
    <col min="60" max="60" width="11.25" style="168" customWidth="1"/>
    <col min="61" max="61" width="13.25" style="168" customWidth="1"/>
    <col min="62" max="62" width="11" style="168" customWidth="1"/>
    <col min="63" max="63" width="22" style="169" bestFit="1" customWidth="1"/>
    <col min="64" max="64" width="13.75" style="168" customWidth="1"/>
    <col min="65" max="65" width="26.375" style="168" customWidth="1"/>
    <col min="66" max="66" width="14.875" style="168" customWidth="1"/>
    <col min="67" max="67" width="13.75" style="168" customWidth="1"/>
    <col min="68" max="68" width="14.375" style="168" customWidth="1"/>
    <col min="69" max="69" width="17.75" style="168" customWidth="1"/>
    <col min="70" max="70" width="20.875" style="168" customWidth="1"/>
    <col min="71" max="71" width="12.125" style="168" customWidth="1"/>
    <col min="72" max="72" width="14.375" style="168" customWidth="1"/>
    <col min="73" max="73" width="20.375" style="168" customWidth="1"/>
    <col min="74" max="74" width="15.125" style="168" customWidth="1"/>
    <col min="75" max="75" width="22" style="168" bestFit="1" customWidth="1"/>
    <col min="76" max="76" width="13.375" style="168" customWidth="1"/>
    <col min="77" max="77" width="20" style="168" customWidth="1"/>
    <col min="78" max="78" width="12.25" style="168" customWidth="1"/>
    <col min="79" max="79" width="15.625" style="168" customWidth="1"/>
    <col min="80" max="80" width="26" style="168" customWidth="1"/>
    <col min="81" max="81" width="14.625" style="168" customWidth="1"/>
    <col min="82" max="82" width="20.875" style="168" customWidth="1"/>
    <col min="83" max="83" width="11.625" style="168" customWidth="1"/>
    <col min="84" max="84" width="20.125" style="168" bestFit="1" customWidth="1"/>
    <col min="85" max="85" width="9" style="168"/>
    <col min="86" max="86" width="11.75" style="168" bestFit="1" customWidth="1"/>
    <col min="87" max="87" width="22" style="168" bestFit="1" customWidth="1"/>
    <col min="88" max="90" width="9" style="168"/>
    <col min="91" max="91" width="13.375" style="168" customWidth="1"/>
    <col min="92" max="92" width="13.125" style="168" customWidth="1"/>
    <col min="93" max="93" width="10.375" style="168" customWidth="1"/>
    <col min="94" max="94" width="20.875" style="168" customWidth="1"/>
    <col min="95" max="95" width="9" style="168" customWidth="1"/>
    <col min="96" max="96" width="20.125" style="168" bestFit="1" customWidth="1"/>
    <col min="97" max="97" width="9" style="168"/>
    <col min="98" max="98" width="11.75" style="168" bestFit="1" customWidth="1"/>
    <col min="99" max="99" width="22" style="168" bestFit="1" customWidth="1"/>
    <col min="100" max="102" width="9" style="168"/>
    <col min="103" max="103" width="13.375" style="168" customWidth="1"/>
    <col min="104" max="104" width="13.125" style="168" customWidth="1"/>
    <col min="105" max="105" width="10.375" style="168" customWidth="1"/>
    <col min="106" max="106" width="20.875" style="168" customWidth="1"/>
    <col min="107" max="107" width="9" style="168" customWidth="1"/>
    <col min="108" max="108" width="20.125" style="168" bestFit="1" customWidth="1"/>
    <col min="109" max="109" width="9" style="168"/>
    <col min="110" max="110" width="11.75" style="168" bestFit="1" customWidth="1"/>
    <col min="111" max="111" width="22" style="168" bestFit="1" customWidth="1"/>
    <col min="112" max="114" width="9" style="168"/>
    <col min="115" max="115" width="13.375" style="168" customWidth="1"/>
    <col min="116" max="116" width="20.125" style="168" customWidth="1"/>
    <col min="117" max="117" width="10.375" style="168" customWidth="1"/>
    <col min="118" max="118" width="20.875" style="168" customWidth="1"/>
    <col min="119" max="119" width="9" style="168" customWidth="1"/>
    <col min="120" max="16384" width="9" style="168"/>
  </cols>
  <sheetData>
    <row r="1" spans="1:299" s="114" customFormat="1" ht="58.5" customHeight="1">
      <c r="A1" s="170"/>
      <c r="C1" s="1020" t="s">
        <v>247</v>
      </c>
      <c r="D1" s="1058"/>
      <c r="E1" s="1058"/>
      <c r="F1" s="1058"/>
    </row>
    <row r="2" spans="1:299" s="114" customFormat="1" ht="96" customHeight="1">
      <c r="A2" s="170"/>
      <c r="C2" s="115"/>
      <c r="D2" s="1022" t="s">
        <v>2598</v>
      </c>
      <c r="E2" s="1022"/>
      <c r="F2" s="116"/>
    </row>
    <row r="3" spans="1:299" s="133" customFormat="1" ht="56.25" customHeight="1">
      <c r="A3" s="122" t="s">
        <v>2756</v>
      </c>
      <c r="B3" s="137"/>
      <c r="C3" s="173"/>
    </row>
    <row r="4" spans="1:299" s="133" customFormat="1" ht="15">
      <c r="A4" s="174"/>
      <c r="B4" s="137" t="s">
        <v>248</v>
      </c>
      <c r="C4" s="173"/>
    </row>
    <row r="5" spans="1:299" s="133" customFormat="1" ht="15">
      <c r="A5" s="174"/>
      <c r="B5" s="137" t="s">
        <v>249</v>
      </c>
      <c r="C5" s="173"/>
    </row>
    <row r="6" spans="1:299" s="133" customFormat="1" ht="15">
      <c r="A6" s="174"/>
      <c r="B6" s="137"/>
      <c r="C6" s="173"/>
    </row>
    <row r="7" spans="1:299" s="133" customFormat="1" ht="15">
      <c r="A7" s="174"/>
      <c r="B7" s="137" t="s">
        <v>250</v>
      </c>
      <c r="C7" s="173"/>
    </row>
    <row r="8" spans="1:299" s="133" customFormat="1" ht="15">
      <c r="A8" s="174"/>
      <c r="B8" s="137"/>
      <c r="C8" s="137" t="s">
        <v>251</v>
      </c>
      <c r="JT8" s="371"/>
      <c r="JU8" s="371"/>
      <c r="JV8" s="371"/>
      <c r="JW8" s="371"/>
      <c r="JX8" s="371"/>
      <c r="JY8" s="371"/>
      <c r="JZ8" s="371"/>
      <c r="KA8" s="371"/>
      <c r="KB8" s="371"/>
      <c r="KC8" s="371"/>
      <c r="KD8" s="371"/>
      <c r="KE8" s="371"/>
      <c r="KF8" s="371"/>
      <c r="KG8" s="371"/>
      <c r="KH8" s="371"/>
      <c r="KI8" s="371"/>
      <c r="KJ8" s="371"/>
      <c r="KK8" s="371"/>
      <c r="KL8" s="371"/>
      <c r="KM8" s="371"/>
    </row>
    <row r="9" spans="1:299" ht="15">
      <c r="C9" s="137" t="s">
        <v>252</v>
      </c>
      <c r="D9" s="133"/>
      <c r="E9" s="133"/>
      <c r="F9" s="133"/>
      <c r="G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371"/>
      <c r="JU9" s="371"/>
      <c r="JV9" s="371"/>
      <c r="JW9" s="371"/>
      <c r="JX9" s="371"/>
      <c r="JY9" s="371"/>
      <c r="JZ9" s="371"/>
      <c r="KA9" s="371"/>
      <c r="KB9" s="371"/>
      <c r="KC9" s="371"/>
      <c r="KD9" s="371"/>
      <c r="KE9" s="371"/>
      <c r="KF9" s="371"/>
      <c r="KG9" s="371"/>
      <c r="KH9" s="371"/>
      <c r="KI9" s="371"/>
      <c r="KJ9" s="371"/>
      <c r="KK9" s="371"/>
      <c r="KL9" s="371"/>
      <c r="KM9" s="371"/>
    </row>
    <row r="10" spans="1:299">
      <c r="A10" s="466"/>
      <c r="B10" s="269"/>
      <c r="C10" s="133"/>
      <c r="D10" s="175" t="s">
        <v>41</v>
      </c>
      <c r="E10" s="176" t="s">
        <v>33</v>
      </c>
      <c r="F10" s="133"/>
      <c r="G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371"/>
      <c r="BN10" s="371"/>
      <c r="BO10" s="371"/>
      <c r="BP10" s="371"/>
      <c r="BQ10" s="371"/>
      <c r="BR10" s="371"/>
      <c r="BS10" s="371"/>
      <c r="BT10" s="133"/>
      <c r="BU10" s="133"/>
      <c r="BV10" s="133"/>
      <c r="BW10" s="133"/>
      <c r="BX10" s="133"/>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1"/>
      <c r="EQ10" s="371"/>
      <c r="ER10" s="371"/>
      <c r="ES10" s="371"/>
      <c r="ET10" s="371"/>
      <c r="EU10" s="371"/>
      <c r="EV10" s="371"/>
      <c r="EW10" s="371"/>
      <c r="EX10" s="371"/>
      <c r="EY10" s="371"/>
      <c r="EZ10" s="371"/>
      <c r="FA10" s="371"/>
      <c r="FB10" s="371"/>
      <c r="FC10" s="371"/>
      <c r="FD10" s="371"/>
      <c r="FE10" s="371"/>
      <c r="FF10" s="371"/>
      <c r="FG10" s="371"/>
      <c r="FH10" s="371"/>
      <c r="FI10" s="371"/>
      <c r="FJ10" s="371"/>
      <c r="FK10" s="371"/>
      <c r="FL10" s="371"/>
      <c r="FM10" s="371"/>
      <c r="FN10" s="371"/>
      <c r="FO10" s="371"/>
      <c r="FP10" s="371"/>
      <c r="FQ10" s="371"/>
      <c r="FR10" s="371"/>
      <c r="FS10" s="371"/>
      <c r="FT10" s="371"/>
      <c r="FU10" s="371"/>
      <c r="FV10" s="371"/>
      <c r="FW10" s="371"/>
      <c r="FX10" s="371"/>
      <c r="FY10" s="371"/>
      <c r="FZ10" s="371"/>
      <c r="GA10" s="371"/>
      <c r="GB10" s="371"/>
      <c r="GC10" s="371"/>
      <c r="GD10" s="371"/>
      <c r="GE10" s="371"/>
      <c r="GF10" s="371"/>
      <c r="GG10" s="371"/>
      <c r="GH10" s="371"/>
      <c r="GI10" s="371"/>
      <c r="GJ10" s="371"/>
      <c r="GK10" s="371"/>
      <c r="GL10" s="371"/>
      <c r="GM10" s="371"/>
      <c r="GN10" s="371"/>
      <c r="GO10" s="371"/>
      <c r="GP10" s="371"/>
      <c r="GQ10" s="371"/>
      <c r="GR10" s="371"/>
      <c r="GS10" s="371"/>
      <c r="GT10" s="371"/>
      <c r="GU10" s="371"/>
      <c r="GV10" s="371"/>
      <c r="GW10" s="371"/>
      <c r="GX10" s="371"/>
      <c r="GY10" s="371"/>
      <c r="GZ10" s="371"/>
      <c r="HA10" s="371"/>
      <c r="HB10" s="371"/>
      <c r="HC10" s="371"/>
      <c r="HD10" s="371"/>
      <c r="HE10" s="371"/>
      <c r="HF10" s="371"/>
      <c r="HG10" s="371"/>
      <c r="HH10" s="371"/>
      <c r="HI10" s="371"/>
      <c r="HJ10" s="371"/>
      <c r="HK10" s="371"/>
      <c r="HL10" s="371"/>
      <c r="HM10" s="371"/>
      <c r="HN10" s="371"/>
      <c r="HO10" s="371"/>
      <c r="HP10" s="371"/>
      <c r="HQ10" s="371"/>
      <c r="HR10" s="371"/>
      <c r="HS10" s="371"/>
      <c r="HT10" s="371"/>
      <c r="HU10" s="371"/>
      <c r="HV10" s="371"/>
      <c r="HW10" s="371"/>
      <c r="HX10" s="371"/>
      <c r="HY10" s="371"/>
      <c r="HZ10" s="371"/>
      <c r="IA10" s="371"/>
      <c r="IB10" s="371"/>
      <c r="IC10" s="371"/>
      <c r="ID10" s="371"/>
      <c r="IE10" s="371"/>
      <c r="IF10" s="371"/>
      <c r="IG10" s="371"/>
      <c r="IH10" s="371"/>
      <c r="II10" s="371"/>
      <c r="IJ10" s="371"/>
      <c r="IK10" s="371"/>
      <c r="IL10" s="371"/>
      <c r="IM10" s="371"/>
      <c r="IN10" s="371"/>
      <c r="IO10" s="371"/>
      <c r="IP10" s="371"/>
      <c r="IQ10" s="371"/>
      <c r="IR10" s="371"/>
      <c r="IS10" s="371"/>
      <c r="IT10" s="371"/>
      <c r="IU10" s="371"/>
      <c r="IV10" s="371"/>
      <c r="IW10" s="371"/>
      <c r="IX10" s="371"/>
      <c r="IY10" s="371"/>
      <c r="IZ10" s="371"/>
      <c r="JA10" s="371"/>
      <c r="JB10" s="371"/>
      <c r="JC10" s="371"/>
      <c r="JD10" s="371"/>
      <c r="JE10" s="371"/>
      <c r="JF10" s="371"/>
      <c r="JG10" s="371"/>
      <c r="JH10" s="371"/>
      <c r="JI10" s="371"/>
      <c r="JJ10" s="371"/>
      <c r="JK10" s="371"/>
      <c r="JL10" s="371"/>
      <c r="JM10" s="371"/>
      <c r="JN10" s="371"/>
      <c r="JO10" s="371"/>
      <c r="JP10" s="371"/>
      <c r="JQ10" s="371"/>
      <c r="JR10" s="371"/>
      <c r="JS10" s="371"/>
      <c r="JT10" s="133"/>
      <c r="JU10" s="133"/>
      <c r="JV10" s="133"/>
      <c r="JW10" s="133"/>
      <c r="JX10" s="133"/>
      <c r="JY10" s="133"/>
      <c r="JZ10" s="133"/>
      <c r="KA10" s="133"/>
      <c r="KB10" s="133"/>
      <c r="KC10" s="133"/>
      <c r="KD10" s="133"/>
      <c r="KE10" s="133"/>
      <c r="KF10" s="133"/>
      <c r="KG10" s="133"/>
      <c r="KH10" s="133"/>
      <c r="KI10" s="133"/>
      <c r="KJ10" s="133"/>
      <c r="KK10" s="133"/>
      <c r="KL10" s="133"/>
      <c r="KM10" s="133"/>
    </row>
    <row r="11" spans="1:299" s="135" customFormat="1" ht="18">
      <c r="A11" s="466"/>
      <c r="B11" s="269"/>
      <c r="C11" s="133"/>
      <c r="D11" s="133"/>
      <c r="E11" s="177" t="s">
        <v>34</v>
      </c>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371"/>
      <c r="BN11" s="371"/>
      <c r="BO11" s="371"/>
      <c r="BP11" s="371"/>
      <c r="BQ11" s="371"/>
      <c r="BR11" s="371"/>
      <c r="BS11" s="371"/>
      <c r="BT11" s="133"/>
      <c r="BU11" s="133"/>
      <c r="BV11" s="133"/>
      <c r="BW11" s="133"/>
      <c r="BX11" s="133"/>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1"/>
      <c r="EQ11" s="371"/>
      <c r="ER11" s="371"/>
      <c r="ES11" s="371"/>
      <c r="ET11" s="371"/>
      <c r="EU11" s="371"/>
      <c r="EV11" s="371"/>
      <c r="EW11" s="371"/>
      <c r="EX11" s="371"/>
      <c r="EY11" s="371"/>
      <c r="EZ11" s="371"/>
      <c r="FA11" s="371"/>
      <c r="FB11" s="371"/>
      <c r="FC11" s="371"/>
      <c r="FD11" s="371"/>
      <c r="FE11" s="371"/>
      <c r="FF11" s="371"/>
      <c r="FG11" s="371"/>
      <c r="FH11" s="371"/>
      <c r="FI11" s="371"/>
      <c r="FJ11" s="371"/>
      <c r="FK11" s="371"/>
      <c r="FL11" s="371"/>
      <c r="FM11" s="371"/>
      <c r="FN11" s="371"/>
      <c r="FO11" s="371"/>
      <c r="FP11" s="371"/>
      <c r="FQ11" s="371"/>
      <c r="FR11" s="371"/>
      <c r="FS11" s="371"/>
      <c r="FT11" s="371"/>
      <c r="FU11" s="371"/>
      <c r="FV11" s="371"/>
      <c r="FW11" s="371"/>
      <c r="FX11" s="371"/>
      <c r="FY11" s="371"/>
      <c r="FZ11" s="371"/>
      <c r="GA11" s="371"/>
      <c r="GB11" s="371"/>
      <c r="GC11" s="371"/>
      <c r="GD11" s="371"/>
      <c r="GE11" s="371"/>
      <c r="GF11" s="371"/>
      <c r="GG11" s="371"/>
      <c r="GH11" s="371"/>
      <c r="GI11" s="371"/>
      <c r="GJ11" s="371"/>
      <c r="GK11" s="371"/>
      <c r="GL11" s="371"/>
      <c r="GM11" s="371"/>
      <c r="GN11" s="371"/>
      <c r="GO11" s="371"/>
      <c r="GP11" s="371"/>
      <c r="GQ11" s="371"/>
      <c r="GR11" s="371"/>
      <c r="GS11" s="371"/>
      <c r="GT11" s="371"/>
      <c r="GU11" s="371"/>
      <c r="GV11" s="371"/>
      <c r="GW11" s="371"/>
      <c r="GX11" s="371"/>
      <c r="GY11" s="371"/>
      <c r="GZ11" s="371"/>
      <c r="HA11" s="371"/>
      <c r="HB11" s="371"/>
      <c r="HC11" s="371"/>
      <c r="HD11" s="371"/>
      <c r="HE11" s="371"/>
      <c r="HF11" s="371"/>
      <c r="HG11" s="371"/>
      <c r="HH11" s="371"/>
      <c r="HI11" s="371"/>
      <c r="HJ11" s="371"/>
      <c r="HK11" s="371"/>
      <c r="HL11" s="371"/>
      <c r="HM11" s="371"/>
      <c r="HN11" s="371"/>
      <c r="HO11" s="371"/>
      <c r="HP11" s="371"/>
      <c r="HQ11" s="371"/>
      <c r="HR11" s="371"/>
      <c r="HS11" s="371"/>
      <c r="HT11" s="371"/>
      <c r="HU11" s="371"/>
      <c r="HV11" s="371"/>
      <c r="HW11" s="371"/>
      <c r="HX11" s="371"/>
      <c r="HY11" s="371"/>
      <c r="HZ11" s="371"/>
      <c r="IA11" s="371"/>
      <c r="IB11" s="371"/>
      <c r="IC11" s="371"/>
      <c r="ID11" s="371"/>
      <c r="IE11" s="371"/>
      <c r="IF11" s="371"/>
      <c r="IG11" s="371"/>
      <c r="IH11" s="371"/>
      <c r="II11" s="371"/>
      <c r="IJ11" s="371"/>
      <c r="IK11" s="371"/>
      <c r="IL11" s="371"/>
      <c r="IM11" s="371"/>
      <c r="IN11" s="371"/>
      <c r="IO11" s="371"/>
      <c r="IP11" s="371"/>
      <c r="IQ11" s="371"/>
      <c r="IR11" s="371"/>
      <c r="IS11" s="371"/>
      <c r="IT11" s="371"/>
      <c r="IU11" s="371"/>
      <c r="IV11" s="371"/>
      <c r="IW11" s="371"/>
      <c r="IX11" s="371"/>
      <c r="IY11" s="371"/>
      <c r="IZ11" s="371"/>
      <c r="JA11" s="371"/>
      <c r="JB11" s="371"/>
      <c r="JC11" s="371"/>
      <c r="JD11" s="371"/>
      <c r="JE11" s="371"/>
      <c r="JF11" s="371"/>
      <c r="JG11" s="371"/>
      <c r="JH11" s="371"/>
      <c r="JI11" s="371"/>
      <c r="JJ11" s="371"/>
      <c r="JK11" s="371"/>
      <c r="JL11" s="371"/>
      <c r="JM11" s="371"/>
      <c r="JN11" s="371"/>
      <c r="JO11" s="371"/>
      <c r="JP11" s="371"/>
      <c r="JQ11" s="371"/>
      <c r="JR11" s="371"/>
      <c r="JS11" s="371"/>
      <c r="JT11" s="130"/>
      <c r="JU11" s="130"/>
      <c r="JV11" s="130"/>
      <c r="JW11" s="130"/>
      <c r="JX11" s="130"/>
      <c r="JY11" s="130"/>
      <c r="JZ11" s="130"/>
      <c r="KA11" s="130"/>
      <c r="KB11" s="130"/>
      <c r="KC11" s="130"/>
      <c r="KD11" s="130"/>
      <c r="KE11" s="130"/>
      <c r="KF11" s="130"/>
      <c r="KG11" s="130"/>
      <c r="KH11" s="130"/>
      <c r="KI11" s="130"/>
      <c r="KJ11" s="130"/>
      <c r="KK11" s="130"/>
      <c r="KL11" s="130"/>
      <c r="KM11" s="130"/>
    </row>
    <row r="12" spans="1:299" s="135" customFormat="1" ht="18">
      <c r="A12" s="174"/>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4"/>
      <c r="JU12" s="134"/>
      <c r="JV12" s="134"/>
      <c r="JW12" s="134"/>
      <c r="JX12" s="134"/>
      <c r="JY12" s="134"/>
      <c r="JZ12" s="134"/>
      <c r="KA12" s="134"/>
      <c r="KB12" s="134"/>
      <c r="KC12" s="134"/>
      <c r="KD12" s="134"/>
      <c r="KE12" s="134"/>
      <c r="KF12" s="134"/>
      <c r="KG12" s="134"/>
      <c r="KH12" s="134"/>
      <c r="KI12" s="134"/>
      <c r="KJ12" s="134"/>
      <c r="KK12" s="134"/>
      <c r="KL12" s="134"/>
      <c r="KM12" s="134"/>
    </row>
    <row r="13" spans="1:299" s="135" customFormat="1" ht="18">
      <c r="A13" s="132"/>
      <c r="B13" s="178" t="s">
        <v>740</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4"/>
      <c r="JU13" s="134"/>
      <c r="JV13" s="134"/>
      <c r="JW13" s="134"/>
      <c r="JX13" s="134"/>
      <c r="JY13" s="134"/>
      <c r="JZ13" s="134"/>
      <c r="KA13" s="134"/>
      <c r="KB13" s="134"/>
      <c r="KC13" s="134"/>
      <c r="KD13" s="134"/>
      <c r="KE13" s="134"/>
      <c r="KF13" s="134"/>
      <c r="KG13" s="134"/>
      <c r="KH13" s="134"/>
      <c r="KI13" s="134"/>
      <c r="KJ13" s="134"/>
      <c r="KK13" s="134"/>
      <c r="KL13" s="134"/>
      <c r="KM13" s="134"/>
    </row>
    <row r="14" spans="1:299" s="135" customFormat="1" ht="18">
      <c r="A14" s="179" t="s">
        <v>340</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4"/>
      <c r="JU14" s="134"/>
      <c r="JV14" s="134"/>
      <c r="JW14" s="134"/>
      <c r="JX14" s="134"/>
      <c r="JY14" s="134"/>
      <c r="JZ14" s="134"/>
      <c r="KA14" s="134"/>
      <c r="KB14" s="134"/>
      <c r="KC14" s="134"/>
      <c r="KD14" s="134"/>
      <c r="KE14" s="134"/>
      <c r="KF14" s="134"/>
      <c r="KG14" s="134"/>
      <c r="KH14" s="134"/>
      <c r="KI14" s="134"/>
      <c r="KJ14" s="134"/>
      <c r="KK14" s="134"/>
      <c r="KL14" s="134"/>
      <c r="KM14" s="134"/>
    </row>
    <row r="15" spans="1:299" s="174" customFormat="1" ht="15">
      <c r="B15" s="174" t="s">
        <v>2690</v>
      </c>
      <c r="H15" s="135"/>
    </row>
    <row r="16" spans="1:299" s="139" customFormat="1">
      <c r="B16" s="174" t="s">
        <v>529</v>
      </c>
      <c r="C16" s="174"/>
      <c r="D16" s="174"/>
      <c r="E16" s="174"/>
      <c r="H16" s="135"/>
    </row>
    <row r="17" spans="1:304" s="139" customFormat="1" ht="18">
      <c r="B17" s="467" t="s">
        <v>2691</v>
      </c>
      <c r="C17" s="181"/>
      <c r="D17" s="181"/>
      <c r="E17" s="181"/>
      <c r="H17" s="135"/>
    </row>
    <row r="18" spans="1:304" s="139" customFormat="1" ht="15">
      <c r="A18" s="174"/>
      <c r="B18" s="183"/>
      <c r="C18" s="468"/>
      <c r="H18" s="135"/>
    </row>
    <row r="19" spans="1:304" s="135" customFormat="1" ht="15">
      <c r="A19" s="174">
        <v>4.0999999999999996</v>
      </c>
      <c r="B19" s="183" t="s">
        <v>525</v>
      </c>
      <c r="D19" s="133"/>
      <c r="E19" s="133"/>
      <c r="G19" s="133"/>
      <c r="I19" s="133"/>
      <c r="J19" s="133"/>
      <c r="K19" s="133"/>
      <c r="L19" s="133"/>
      <c r="M19" s="133"/>
      <c r="N19" s="133"/>
      <c r="O19" s="133"/>
      <c r="P19" s="137"/>
      <c r="Q19" s="133"/>
      <c r="R19" s="133"/>
      <c r="S19" s="133"/>
      <c r="T19" s="133"/>
      <c r="U19" s="133"/>
      <c r="V19" s="133"/>
      <c r="W19" s="133"/>
      <c r="X19" s="133"/>
      <c r="Y19" s="133"/>
      <c r="Z19" s="133"/>
      <c r="AA19" s="133"/>
      <c r="AB19" s="137"/>
      <c r="AC19" s="133"/>
      <c r="AD19" s="133"/>
      <c r="AE19" s="133"/>
      <c r="AF19" s="133"/>
      <c r="AG19" s="133"/>
      <c r="AH19" s="133"/>
      <c r="AI19" s="133"/>
      <c r="AJ19" s="133"/>
      <c r="AK19" s="133"/>
      <c r="AL19" s="133"/>
      <c r="AM19" s="133"/>
      <c r="AN19" s="137"/>
      <c r="AO19" s="133"/>
      <c r="AP19" s="133"/>
      <c r="AQ19" s="133"/>
      <c r="AR19" s="133"/>
      <c r="AS19" s="133"/>
      <c r="AT19" s="133"/>
      <c r="AU19" s="133"/>
      <c r="AV19" s="133"/>
      <c r="AW19" s="133"/>
      <c r="AX19" s="133"/>
      <c r="AY19" s="133"/>
      <c r="AZ19" s="137"/>
      <c r="BA19" s="133"/>
      <c r="BB19" s="133"/>
      <c r="BC19" s="133"/>
      <c r="BD19" s="133"/>
      <c r="BE19" s="133"/>
      <c r="BF19" s="133"/>
      <c r="BG19" s="133"/>
      <c r="BH19" s="133"/>
      <c r="BI19" s="133"/>
      <c r="BJ19" s="133"/>
      <c r="BK19" s="133"/>
      <c r="BL19" s="137"/>
      <c r="BM19" s="133"/>
      <c r="BN19" s="133"/>
      <c r="BO19" s="133"/>
      <c r="BP19" s="133"/>
      <c r="BQ19" s="133"/>
      <c r="BR19" s="133"/>
      <c r="BS19" s="133"/>
      <c r="BT19" s="133"/>
      <c r="BU19" s="133"/>
      <c r="BV19" s="133"/>
      <c r="BW19" s="133"/>
      <c r="BX19" s="137"/>
      <c r="BY19" s="133"/>
      <c r="BZ19" s="133"/>
      <c r="CA19" s="133"/>
      <c r="CB19" s="133"/>
      <c r="CC19" s="133"/>
      <c r="CD19" s="133"/>
      <c r="CE19" s="133"/>
      <c r="CF19" s="133"/>
      <c r="CG19" s="133"/>
      <c r="CH19" s="133"/>
      <c r="CI19" s="133"/>
      <c r="CJ19" s="137"/>
      <c r="CK19" s="133"/>
      <c r="CL19" s="133"/>
      <c r="CM19" s="133"/>
      <c r="CN19" s="133"/>
      <c r="CO19" s="133"/>
      <c r="CP19" s="133"/>
      <c r="CQ19" s="133"/>
      <c r="CR19" s="133"/>
      <c r="CS19" s="133"/>
      <c r="CT19" s="133"/>
      <c r="CU19" s="133"/>
      <c r="CV19" s="137"/>
      <c r="CW19" s="133"/>
      <c r="CX19" s="133"/>
      <c r="CY19" s="133"/>
      <c r="CZ19" s="133"/>
      <c r="DA19" s="133"/>
      <c r="DB19" s="133"/>
      <c r="DC19" s="133"/>
      <c r="DD19" s="133"/>
      <c r="DE19" s="133"/>
      <c r="DF19" s="133"/>
      <c r="DG19" s="133"/>
      <c r="DH19" s="137"/>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c r="EZ19" s="133"/>
      <c r="FA19" s="133"/>
      <c r="FB19" s="133"/>
      <c r="FC19" s="133"/>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c r="IR19" s="133"/>
      <c r="IS19" s="133"/>
      <c r="IT19" s="133"/>
      <c r="IU19" s="133"/>
      <c r="IV19" s="133"/>
      <c r="IW19" s="133"/>
      <c r="IX19" s="133"/>
      <c r="IY19" s="133"/>
      <c r="IZ19" s="133"/>
      <c r="JA19" s="133"/>
      <c r="JB19" s="133"/>
      <c r="JC19" s="133"/>
      <c r="JD19" s="133"/>
      <c r="JE19" s="133"/>
      <c r="JF19" s="133"/>
      <c r="JG19" s="133"/>
      <c r="JH19" s="133"/>
      <c r="JI19" s="133"/>
      <c r="JJ19" s="133"/>
      <c r="JK19" s="133"/>
      <c r="JL19" s="133"/>
      <c r="JM19" s="133"/>
      <c r="JN19" s="133"/>
      <c r="JO19" s="133"/>
      <c r="JP19" s="133"/>
      <c r="JQ19" s="133"/>
      <c r="JR19" s="133"/>
      <c r="JS19" s="133"/>
      <c r="JT19" s="133"/>
      <c r="JU19" s="133"/>
      <c r="JV19" s="133"/>
      <c r="JW19" s="133"/>
      <c r="JX19" s="133"/>
      <c r="JY19" s="133"/>
      <c r="JZ19" s="133"/>
      <c r="KA19" s="133"/>
      <c r="KB19" s="133"/>
      <c r="KC19" s="133"/>
      <c r="KD19" s="133"/>
      <c r="KE19" s="133"/>
      <c r="KF19" s="133"/>
      <c r="KG19" s="133"/>
      <c r="KH19" s="133"/>
      <c r="KI19" s="133"/>
      <c r="KJ19" s="133"/>
      <c r="KK19" s="133"/>
      <c r="KL19" s="133"/>
      <c r="KM19" s="133"/>
      <c r="KN19" s="133"/>
      <c r="KO19" s="133"/>
      <c r="KP19" s="133"/>
      <c r="KQ19" s="133"/>
      <c r="KR19" s="133"/>
    </row>
    <row r="20" spans="1:304" s="135" customFormat="1">
      <c r="A20" s="197"/>
      <c r="B20" s="189" t="s">
        <v>263</v>
      </c>
      <c r="BK20" s="139"/>
    </row>
    <row r="21" spans="1:304" s="135" customFormat="1">
      <c r="A21" s="139"/>
      <c r="B21" s="189" t="s">
        <v>284</v>
      </c>
      <c r="BK21" s="139"/>
    </row>
    <row r="22" spans="1:304" s="135" customFormat="1" ht="15">
      <c r="A22" s="139"/>
      <c r="E22" s="173"/>
      <c r="BK22" s="139"/>
    </row>
    <row r="23" spans="1:304" s="135" customFormat="1" ht="15">
      <c r="A23" s="139"/>
      <c r="B23" s="250" t="s">
        <v>395</v>
      </c>
      <c r="C23" s="251"/>
      <c r="E23" s="173"/>
      <c r="BK23" s="139"/>
    </row>
    <row r="24" spans="1:304" s="135" customFormat="1" ht="15">
      <c r="A24" s="139"/>
      <c r="E24" s="173"/>
      <c r="BK24" s="139"/>
    </row>
    <row r="25" spans="1:304" s="135" customFormat="1" ht="49.5" customHeight="1" thickBot="1">
      <c r="A25" s="139"/>
      <c r="B25" s="1063" t="s">
        <v>288</v>
      </c>
      <c r="C25" s="469" t="s">
        <v>2692</v>
      </c>
      <c r="D25" s="469" t="s">
        <v>640</v>
      </c>
      <c r="E25" s="469" t="s">
        <v>12</v>
      </c>
      <c r="F25" s="470" t="s">
        <v>2693</v>
      </c>
      <c r="G25" s="470" t="s">
        <v>2681</v>
      </c>
      <c r="I25" s="202" t="s">
        <v>138</v>
      </c>
      <c r="J25" s="203" t="s">
        <v>139</v>
      </c>
      <c r="K25" s="203" t="s">
        <v>134</v>
      </c>
      <c r="L25" s="203" t="s">
        <v>140</v>
      </c>
      <c r="M25" s="204" t="s">
        <v>131</v>
      </c>
      <c r="BI25" s="139"/>
    </row>
    <row r="26" spans="1:304" s="135" customFormat="1" ht="15.75" thickBot="1">
      <c r="A26" s="139"/>
      <c r="B26" s="1063"/>
      <c r="C26" s="471"/>
      <c r="D26" s="472"/>
      <c r="E26" s="473" t="str">
        <f>IF(D26="","",IF(D26='10. קבועים'!$A$38,'10. קבועים'!$B$38,IF(D26='10. קבועים'!$A$39,'10. קבועים'!$B$39,IF(D26='10. קבועים'!$A$40,'10. קבועים'!$B$40,IF(D26='10. קבועים'!$A$41,'10. קבועים'!$B$41,IF(D26='10. קבועים'!$A$42,'10. קבועים'!$B$42))))))</f>
        <v/>
      </c>
      <c r="F26" s="219"/>
      <c r="G26" s="472"/>
      <c r="I26" s="474"/>
      <c r="J26" s="475"/>
      <c r="K26" s="474"/>
      <c r="L26" s="474"/>
      <c r="M26" s="474"/>
      <c r="BI26" s="139"/>
    </row>
    <row r="27" spans="1:304" s="135" customFormat="1" ht="15.75" thickBot="1">
      <c r="A27" s="139"/>
      <c r="B27" s="1063"/>
      <c r="C27" s="476"/>
      <c r="D27" s="232"/>
      <c r="E27" s="477" t="str">
        <f>IF(D27="","",IF(D27='10. קבועים'!$A$38,'10. קבועים'!$B$38,IF(D27='10. קבועים'!$A$39,'10. קבועים'!$B$39,IF(D27='10. קבועים'!$A$40,'10. קבועים'!$B$40,IF(D27='10. קבועים'!$A$41,'10. קבועים'!$B$41,IF(D27='10. קבועים'!$A$42,'10. קבועים'!$B$42))))))</f>
        <v/>
      </c>
      <c r="F27" s="205"/>
      <c r="G27" s="232"/>
      <c r="I27" s="474"/>
      <c r="J27" s="475"/>
      <c r="K27" s="474"/>
      <c r="L27" s="474"/>
      <c r="M27" s="474"/>
      <c r="BI27" s="139"/>
    </row>
    <row r="28" spans="1:304" s="135" customFormat="1" ht="15.75" thickBot="1">
      <c r="A28" s="139"/>
      <c r="B28" s="1063"/>
      <c r="C28" s="478"/>
      <c r="D28" s="395"/>
      <c r="E28" s="479" t="str">
        <f>IF(D28="","",IF(D28='10. קבועים'!$A$38,'10. קבועים'!$B$38,IF(D28='10. קבועים'!$A$39,'10. קבועים'!$B$39,IF(D28='10. קבועים'!$A$40,'10. קבועים'!$B$40,IF(D28='10. קבועים'!$A$41,'10. קבועים'!$B$41,IF(D28='10. קבועים'!$A$42,'10. קבועים'!$B$42))))))</f>
        <v/>
      </c>
      <c r="F28" s="480"/>
      <c r="G28" s="395"/>
      <c r="I28" s="474"/>
      <c r="J28" s="475"/>
      <c r="K28" s="474"/>
      <c r="L28" s="474"/>
      <c r="M28" s="474"/>
      <c r="BI28" s="139"/>
    </row>
    <row r="29" spans="1:304" s="135" customFormat="1">
      <c r="A29" s="139"/>
      <c r="BI29" s="139"/>
    </row>
    <row r="30" spans="1:304" s="135" customFormat="1" ht="59.25" thickBot="1">
      <c r="A30" s="139"/>
      <c r="B30" s="469" t="s">
        <v>2694</v>
      </c>
      <c r="C30" s="469" t="s">
        <v>2695</v>
      </c>
      <c r="D30" s="469" t="s">
        <v>2696</v>
      </c>
      <c r="E30" s="470" t="s">
        <v>2681</v>
      </c>
      <c r="I30" s="202" t="s">
        <v>138</v>
      </c>
      <c r="J30" s="203" t="s">
        <v>139</v>
      </c>
      <c r="K30" s="203" t="s">
        <v>134</v>
      </c>
      <c r="L30" s="203" t="s">
        <v>140</v>
      </c>
      <c r="M30" s="204" t="s">
        <v>131</v>
      </c>
      <c r="BH30" s="139"/>
    </row>
    <row r="31" spans="1:304" s="135" customFormat="1" ht="15.75" thickBot="1">
      <c r="A31" s="139"/>
      <c r="B31" s="481"/>
      <c r="C31" s="481"/>
      <c r="D31" s="481"/>
      <c r="E31" s="1000"/>
      <c r="I31" s="474"/>
      <c r="J31" s="475"/>
      <c r="K31" s="474"/>
      <c r="L31" s="474"/>
      <c r="M31" s="474"/>
      <c r="BH31" s="139"/>
    </row>
    <row r="32" spans="1:304" s="135" customFormat="1">
      <c r="A32" s="139"/>
      <c r="BI32" s="139"/>
    </row>
    <row r="33" spans="1:61" s="135" customFormat="1" ht="44.25" thickBot="1">
      <c r="A33" s="139"/>
      <c r="B33" s="1071" t="s">
        <v>292</v>
      </c>
      <c r="C33" s="469" t="s">
        <v>2692</v>
      </c>
      <c r="D33" s="469" t="s">
        <v>640</v>
      </c>
      <c r="E33" s="469" t="s">
        <v>12</v>
      </c>
      <c r="F33" s="469" t="s">
        <v>2697</v>
      </c>
      <c r="G33" s="469" t="s">
        <v>2681</v>
      </c>
      <c r="I33" s="202" t="s">
        <v>138</v>
      </c>
      <c r="J33" s="203" t="s">
        <v>139</v>
      </c>
      <c r="K33" s="203" t="s">
        <v>134</v>
      </c>
      <c r="L33" s="203" t="s">
        <v>140</v>
      </c>
      <c r="M33" s="204" t="s">
        <v>131</v>
      </c>
      <c r="BI33" s="139"/>
    </row>
    <row r="34" spans="1:61" s="135" customFormat="1" ht="15.75" thickBot="1">
      <c r="A34" s="139"/>
      <c r="B34" s="1071"/>
      <c r="C34" s="219"/>
      <c r="D34" s="472"/>
      <c r="E34" s="473" t="str">
        <f>IF(D34="","",IF(D34='10. קבועים'!$A$38,'10. קבועים'!$B$38,IF(D34='10. קבועים'!$A$39,'10. קבועים'!$B$39,IF(D34='10. קבועים'!$A$40,'10. קבועים'!$B$40,IF(D34='10. קבועים'!$A$41,'10. קבועים'!$B$41,IF(D34='10. קבועים'!$A$42,'10. קבועים'!$B$42))))))</f>
        <v/>
      </c>
      <c r="F34" s="219"/>
      <c r="G34" s="219"/>
      <c r="I34" s="474"/>
      <c r="J34" s="475"/>
      <c r="K34" s="474"/>
      <c r="L34" s="474"/>
      <c r="M34" s="474"/>
      <c r="BI34" s="139"/>
    </row>
    <row r="35" spans="1:61" s="135" customFormat="1" ht="15.75" thickBot="1">
      <c r="A35" s="139"/>
      <c r="B35" s="1071"/>
      <c r="C35" s="205"/>
      <c r="D35" s="232"/>
      <c r="E35" s="477" t="str">
        <f>IF(D35="","",IF(D35='10. קבועים'!$A$38,'10. קבועים'!$B$38,IF(D35='10. קבועים'!$A$39,'10. קבועים'!$B$39,IF(D35='10. קבועים'!$A$40,'10. קבועים'!$B$40,IF(D35='10. קבועים'!$A$41,'10. קבועים'!$B$41,IF(D35='10. קבועים'!$A$42,'10. קבועים'!$B$42))))))</f>
        <v/>
      </c>
      <c r="F35" s="205"/>
      <c r="G35" s="219"/>
      <c r="I35" s="474"/>
      <c r="J35" s="475"/>
      <c r="K35" s="474"/>
      <c r="L35" s="474"/>
      <c r="M35" s="474"/>
      <c r="BI35" s="139"/>
    </row>
    <row r="36" spans="1:61" s="135" customFormat="1" ht="15.75" thickBot="1">
      <c r="A36" s="139"/>
      <c r="B36" s="1071"/>
      <c r="C36" s="480"/>
      <c r="D36" s="395"/>
      <c r="E36" s="479" t="str">
        <f>IF(D36="","",IF(D36='10. קבועים'!$A$38,'10. קבועים'!$B$38,IF(D36='10. קבועים'!$A$39,'10. קבועים'!$B$39,IF(D36='10. קבועים'!$A$40,'10. קבועים'!$B$40,IF(D36='10. קבועים'!$A$41,'10. קבועים'!$B$41,IF(D36='10. קבועים'!$A$42,'10. קבועים'!$B$42))))))</f>
        <v/>
      </c>
      <c r="F36" s="480"/>
      <c r="G36" s="480"/>
      <c r="I36" s="474"/>
      <c r="J36" s="475"/>
      <c r="K36" s="474"/>
      <c r="L36" s="474"/>
      <c r="M36" s="474"/>
      <c r="BI36" s="139"/>
    </row>
    <row r="37" spans="1:61" s="135" customFormat="1" ht="15.75" thickBot="1">
      <c r="A37" s="139"/>
      <c r="I37" s="422"/>
      <c r="J37" s="482"/>
      <c r="K37" s="422"/>
      <c r="L37" s="422"/>
      <c r="M37" s="422"/>
      <c r="BI37" s="139"/>
    </row>
    <row r="38" spans="1:61" s="135" customFormat="1" ht="59.25" thickBot="1">
      <c r="A38" s="139"/>
      <c r="B38" s="469" t="s">
        <v>2698</v>
      </c>
      <c r="C38" s="469" t="s">
        <v>2695</v>
      </c>
      <c r="D38" s="469" t="s">
        <v>2696</v>
      </c>
      <c r="E38" s="469" t="s">
        <v>2681</v>
      </c>
      <c r="I38" s="202" t="s">
        <v>138</v>
      </c>
      <c r="J38" s="203" t="s">
        <v>139</v>
      </c>
      <c r="K38" s="203" t="s">
        <v>134</v>
      </c>
      <c r="L38" s="203" t="s">
        <v>140</v>
      </c>
      <c r="M38" s="204" t="s">
        <v>131</v>
      </c>
      <c r="BI38" s="139"/>
    </row>
    <row r="39" spans="1:61" s="135" customFormat="1" ht="15.75" thickBot="1">
      <c r="A39" s="139"/>
      <c r="B39" s="480"/>
      <c r="C39" s="480"/>
      <c r="D39" s="480"/>
      <c r="E39" s="480"/>
      <c r="I39" s="474"/>
      <c r="J39" s="475"/>
      <c r="K39" s="474"/>
      <c r="L39" s="474"/>
      <c r="M39" s="474"/>
      <c r="BI39" s="139"/>
    </row>
    <row r="40" spans="1:61" s="135" customFormat="1" ht="15.75" thickBot="1">
      <c r="A40" s="139"/>
      <c r="I40" s="422"/>
      <c r="J40" s="482"/>
      <c r="K40" s="422"/>
      <c r="L40" s="422"/>
      <c r="M40" s="422"/>
      <c r="BI40" s="139"/>
    </row>
    <row r="41" spans="1:61" s="135" customFormat="1" ht="44.25" thickBot="1">
      <c r="A41" s="139"/>
      <c r="B41" s="1066" t="s">
        <v>294</v>
      </c>
      <c r="C41" s="469" t="s">
        <v>2692</v>
      </c>
      <c r="D41" s="469" t="s">
        <v>640</v>
      </c>
      <c r="E41" s="469" t="s">
        <v>12</v>
      </c>
      <c r="F41" s="469" t="s">
        <v>2693</v>
      </c>
      <c r="G41" s="469" t="s">
        <v>2681</v>
      </c>
      <c r="I41" s="202" t="s">
        <v>138</v>
      </c>
      <c r="J41" s="203" t="s">
        <v>139</v>
      </c>
      <c r="K41" s="203" t="s">
        <v>134</v>
      </c>
      <c r="L41" s="203" t="s">
        <v>140</v>
      </c>
      <c r="M41" s="204" t="s">
        <v>131</v>
      </c>
      <c r="BI41" s="139"/>
    </row>
    <row r="42" spans="1:61" s="135" customFormat="1" ht="15.75" thickBot="1">
      <c r="A42" s="139"/>
      <c r="B42" s="1067"/>
      <c r="C42" s="219"/>
      <c r="D42" s="472"/>
      <c r="E42" s="473" t="str">
        <f>IF(D42="","",IF(D42='10. קבועים'!$A$38,'10. קבועים'!$B$38,IF(D42='10. קבועים'!$A$39,'10. קבועים'!$B$39,IF(D42='10. קבועים'!$A$40,'10. קבועים'!$B$40,IF(D42='10. קבועים'!$A$41,'10. קבועים'!$B$41,IF(D42='10. קבועים'!$A$42,'10. קבועים'!$B$42))))))</f>
        <v/>
      </c>
      <c r="F42" s="219"/>
      <c r="G42" s="1010"/>
      <c r="I42" s="474"/>
      <c r="J42" s="475"/>
      <c r="K42" s="474"/>
      <c r="L42" s="474"/>
      <c r="M42" s="474"/>
      <c r="BI42" s="139"/>
    </row>
    <row r="43" spans="1:61" s="135" customFormat="1" ht="15.75" thickBot="1">
      <c r="A43" s="139"/>
      <c r="B43" s="1067"/>
      <c r="C43" s="205"/>
      <c r="D43" s="232"/>
      <c r="E43" s="477" t="str">
        <f>IF(D43="","",IF(D43='10. קבועים'!$A$38,'10. קבועים'!$B$38,IF(D43='10. קבועים'!$A$39,'10. קבועים'!$B$39,IF(D43='10. קבועים'!$A$40,'10. קבועים'!$B$40,IF(D43='10. קבועים'!$A$41,'10. קבועים'!$B$41,IF(D43='10. קבועים'!$A$42,'10. קבועים'!$B$42))))))</f>
        <v/>
      </c>
      <c r="F43" s="205"/>
      <c r="G43" s="219"/>
      <c r="I43" s="474"/>
      <c r="J43" s="475"/>
      <c r="K43" s="474"/>
      <c r="L43" s="474"/>
      <c r="M43" s="474"/>
      <c r="BI43" s="139"/>
    </row>
    <row r="44" spans="1:61" s="135" customFormat="1" ht="15.75" thickBot="1">
      <c r="A44" s="139"/>
      <c r="B44" s="1068"/>
      <c r="C44" s="480"/>
      <c r="D44" s="395"/>
      <c r="E44" s="479" t="str">
        <f>IF(D44="","",IF(D44='10. קבועים'!$A$38,'10. קבועים'!$B$38,IF(D44='10. קבועים'!$A$39,'10. קבועים'!$B$39,IF(D44='10. קבועים'!$A$40,'10. קבועים'!$B$40,IF(D44='10. קבועים'!$A$41,'10. קבועים'!$B$41,IF(D44='10. קבועים'!$A$42,'10. קבועים'!$B$42))))))</f>
        <v/>
      </c>
      <c r="F44" s="480"/>
      <c r="G44" s="481"/>
      <c r="I44" s="474"/>
      <c r="J44" s="475"/>
      <c r="K44" s="474"/>
      <c r="L44" s="474"/>
      <c r="M44" s="474"/>
      <c r="BI44" s="139"/>
    </row>
    <row r="45" spans="1:61" s="135" customFormat="1">
      <c r="A45" s="139"/>
      <c r="BI45" s="139"/>
    </row>
    <row r="46" spans="1:61" s="135" customFormat="1" ht="59.25" thickBot="1">
      <c r="A46" s="139"/>
      <c r="B46" s="469" t="s">
        <v>2698</v>
      </c>
      <c r="C46" s="469" t="s">
        <v>2695</v>
      </c>
      <c r="D46" s="469" t="s">
        <v>2696</v>
      </c>
      <c r="E46" s="469" t="s">
        <v>2681</v>
      </c>
      <c r="I46" s="202" t="s">
        <v>138</v>
      </c>
      <c r="J46" s="203" t="s">
        <v>139</v>
      </c>
      <c r="K46" s="203" t="s">
        <v>134</v>
      </c>
      <c r="L46" s="203" t="s">
        <v>140</v>
      </c>
      <c r="M46" s="204" t="s">
        <v>131</v>
      </c>
      <c r="BI46" s="139"/>
    </row>
    <row r="47" spans="1:61" s="135" customFormat="1" ht="15.75" thickBot="1">
      <c r="A47" s="139"/>
      <c r="B47" s="480"/>
      <c r="C47" s="480"/>
      <c r="D47" s="480"/>
      <c r="E47" s="1011"/>
      <c r="I47" s="474"/>
      <c r="J47" s="475"/>
      <c r="K47" s="474"/>
      <c r="L47" s="474"/>
      <c r="M47" s="474"/>
      <c r="BI47" s="139"/>
    </row>
    <row r="48" spans="1:61" s="135" customFormat="1" ht="15.75" thickBot="1">
      <c r="A48" s="139"/>
      <c r="I48" s="422"/>
      <c r="J48" s="482"/>
      <c r="K48" s="422"/>
      <c r="L48" s="422"/>
      <c r="M48" s="422"/>
      <c r="BI48" s="139"/>
    </row>
    <row r="49" spans="1:61" s="135" customFormat="1" ht="44.25" thickBot="1">
      <c r="A49" s="139"/>
      <c r="B49" s="1063" t="s">
        <v>296</v>
      </c>
      <c r="C49" s="469" t="s">
        <v>2692</v>
      </c>
      <c r="D49" s="469" t="s">
        <v>653</v>
      </c>
      <c r="E49" s="469" t="s">
        <v>12</v>
      </c>
      <c r="F49" s="469" t="s">
        <v>2693</v>
      </c>
      <c r="G49" s="469" t="s">
        <v>2681</v>
      </c>
      <c r="I49" s="202" t="s">
        <v>138</v>
      </c>
      <c r="J49" s="203" t="s">
        <v>139</v>
      </c>
      <c r="K49" s="203" t="s">
        <v>134</v>
      </c>
      <c r="L49" s="203" t="s">
        <v>140</v>
      </c>
      <c r="M49" s="204" t="s">
        <v>131</v>
      </c>
      <c r="BI49" s="139"/>
    </row>
    <row r="50" spans="1:61" s="135" customFormat="1" ht="15.75" thickBot="1">
      <c r="A50" s="139"/>
      <c r="B50" s="1063"/>
      <c r="C50" s="219"/>
      <c r="D50" s="472"/>
      <c r="E50" s="473" t="str">
        <f>IF(D50="","",IF(D50='10. קבועים'!$A$38,'10. קבועים'!$B$38,IF(D50='10. קבועים'!$A$39,'10. קבועים'!$B$39,IF(D50='10. קבועים'!$A$40,'10. קבועים'!$B$40,IF(D50='10. קבועים'!$A$41,'10. קבועים'!$B$41,IF(D50='10. קבועים'!$A$42,'10. קבועים'!$B$42))))))</f>
        <v/>
      </c>
      <c r="F50" s="219"/>
      <c r="G50" s="1010"/>
      <c r="I50" s="474"/>
      <c r="J50" s="475"/>
      <c r="K50" s="474"/>
      <c r="L50" s="474"/>
      <c r="M50" s="474"/>
      <c r="BI50" s="139"/>
    </row>
    <row r="51" spans="1:61" s="135" customFormat="1" ht="15.75" thickBot="1">
      <c r="A51" s="139"/>
      <c r="B51" s="1063"/>
      <c r="C51" s="205"/>
      <c r="D51" s="232"/>
      <c r="E51" s="477" t="str">
        <f>IF(D51="","",IF(D51='10. קבועים'!$A$38,'10. קבועים'!$B$38,IF(D51='10. קבועים'!$A$39,'10. קבועים'!$B$39,IF(D51='10. קבועים'!$A$40,'10. קבועים'!$B$40,IF(D51='10. קבועים'!$A$41,'10. קבועים'!$B$41,IF(D51='10. קבועים'!$A$42,'10. קבועים'!$B$42))))))</f>
        <v/>
      </c>
      <c r="F51" s="205"/>
      <c r="G51" s="219"/>
      <c r="I51" s="474"/>
      <c r="J51" s="475"/>
      <c r="K51" s="474"/>
      <c r="L51" s="474"/>
      <c r="M51" s="474"/>
      <c r="BI51" s="139"/>
    </row>
    <row r="52" spans="1:61" s="135" customFormat="1" ht="15.75" thickBot="1">
      <c r="A52" s="139"/>
      <c r="B52" s="1063"/>
      <c r="C52" s="480"/>
      <c r="D52" s="395"/>
      <c r="E52" s="479" t="str">
        <f>IF(D52="","",IF(D52='10. קבועים'!$A$38,'10. קבועים'!$B$38,IF(D52='10. קבועים'!$A$39,'10. קבועים'!$B$39,IF(D52='10. קבועים'!$A$40,'10. קבועים'!$B$40,IF(D52='10. קבועים'!$A$41,'10. קבועים'!$B$41,IF(D52='10. קבועים'!$A$42,'10. קבועים'!$B$42))))))</f>
        <v/>
      </c>
      <c r="F52" s="480"/>
      <c r="G52" s="481"/>
      <c r="I52" s="474"/>
      <c r="J52" s="475"/>
      <c r="K52" s="474"/>
      <c r="L52" s="474"/>
      <c r="M52" s="474"/>
      <c r="BI52" s="139"/>
    </row>
    <row r="53" spans="1:61" s="135" customFormat="1">
      <c r="A53" s="139"/>
      <c r="BI53" s="139"/>
    </row>
    <row r="54" spans="1:61" s="135" customFormat="1" ht="59.25" thickBot="1">
      <c r="A54" s="139"/>
      <c r="B54" s="469" t="s">
        <v>2698</v>
      </c>
      <c r="C54" s="469" t="s">
        <v>2695</v>
      </c>
      <c r="D54" s="469" t="s">
        <v>2696</v>
      </c>
      <c r="E54" s="469" t="s">
        <v>2681</v>
      </c>
      <c r="I54" s="202" t="s">
        <v>138</v>
      </c>
      <c r="J54" s="203" t="s">
        <v>139</v>
      </c>
      <c r="K54" s="203" t="s">
        <v>134</v>
      </c>
      <c r="L54" s="203" t="s">
        <v>140</v>
      </c>
      <c r="M54" s="204" t="s">
        <v>131</v>
      </c>
      <c r="BI54" s="139"/>
    </row>
    <row r="55" spans="1:61" s="135" customFormat="1" ht="15.75" thickBot="1">
      <c r="A55" s="139"/>
      <c r="B55" s="480"/>
      <c r="C55" s="480"/>
      <c r="D55" s="480"/>
      <c r="E55" s="480"/>
      <c r="I55" s="474"/>
      <c r="J55" s="475"/>
      <c r="K55" s="474"/>
      <c r="L55" s="474"/>
      <c r="M55" s="474"/>
      <c r="BI55" s="139"/>
    </row>
    <row r="56" spans="1:61" s="135" customFormat="1" ht="15.75" thickBot="1">
      <c r="A56" s="139"/>
      <c r="I56" s="422"/>
      <c r="J56" s="482"/>
      <c r="K56" s="422"/>
      <c r="L56" s="422"/>
      <c r="M56" s="422"/>
      <c r="BI56" s="139"/>
    </row>
    <row r="57" spans="1:61" s="135" customFormat="1" ht="44.25" thickBot="1">
      <c r="A57" s="139"/>
      <c r="B57" s="1063" t="s">
        <v>298</v>
      </c>
      <c r="C57" s="469" t="s">
        <v>2692</v>
      </c>
      <c r="D57" s="469" t="s">
        <v>653</v>
      </c>
      <c r="E57" s="469" t="s">
        <v>12</v>
      </c>
      <c r="F57" s="469" t="s">
        <v>2693</v>
      </c>
      <c r="G57" s="469" t="s">
        <v>2681</v>
      </c>
      <c r="I57" s="202" t="s">
        <v>138</v>
      </c>
      <c r="J57" s="203" t="s">
        <v>139</v>
      </c>
      <c r="K57" s="203" t="s">
        <v>134</v>
      </c>
      <c r="L57" s="203" t="s">
        <v>140</v>
      </c>
      <c r="M57" s="204" t="s">
        <v>131</v>
      </c>
      <c r="BI57" s="139"/>
    </row>
    <row r="58" spans="1:61" s="135" customFormat="1" ht="15.75" thickBot="1">
      <c r="A58" s="139"/>
      <c r="B58" s="1063"/>
      <c r="C58" s="219"/>
      <c r="D58" s="472"/>
      <c r="E58" s="473" t="str">
        <f>IF(D58="","",IF(D58='10. קבועים'!$A$38,'10. קבועים'!$B$38,IF(D58='10. קבועים'!$A$39,'10. קבועים'!$B$39,IF(D58='10. קבועים'!$A$40,'10. קבועים'!$B$40,IF(D58='10. קבועים'!$A$41,'10. קבועים'!$B$41,IF(D58='10. קבועים'!$A$42,'10. קבועים'!$B$42))))))</f>
        <v/>
      </c>
      <c r="F58" s="219"/>
      <c r="G58" s="1010"/>
      <c r="I58" s="474"/>
      <c r="J58" s="475"/>
      <c r="K58" s="474"/>
      <c r="L58" s="474"/>
      <c r="M58" s="474"/>
      <c r="BI58" s="139"/>
    </row>
    <row r="59" spans="1:61" s="135" customFormat="1" ht="15.75" thickBot="1">
      <c r="A59" s="139"/>
      <c r="B59" s="1063"/>
      <c r="C59" s="205"/>
      <c r="D59" s="232"/>
      <c r="E59" s="477" t="str">
        <f>IF(D59="","",IF(D59='10. קבועים'!$A$38,'10. קבועים'!$B$38,IF(D59='10. קבועים'!$A$39,'10. קבועים'!$B$39,IF(D59='10. קבועים'!$A$40,'10. קבועים'!$B$40,IF(D59='10. קבועים'!$A$41,'10. קבועים'!$B$41,IF(D59='10. קבועים'!$A$42,'10. קבועים'!$B$42))))))</f>
        <v/>
      </c>
      <c r="F59" s="205"/>
      <c r="G59" s="219"/>
      <c r="I59" s="474"/>
      <c r="J59" s="475"/>
      <c r="K59" s="474"/>
      <c r="L59" s="474"/>
      <c r="M59" s="474"/>
      <c r="BI59" s="139"/>
    </row>
    <row r="60" spans="1:61" s="135" customFormat="1" ht="15" thickBot="1">
      <c r="A60" s="139"/>
      <c r="B60" s="1063"/>
      <c r="C60" s="480"/>
      <c r="D60" s="395"/>
      <c r="E60" s="479" t="str">
        <f>IF(D60="","",IF(D60='10. קבועים'!$A$38,'10. קבועים'!$B$38,IF(D60='10. קבועים'!$A$39,'10. קבועים'!$B$39,IF(D60='10. קבועים'!$A$40,'10. קבועים'!$B$40,IF(D60='10. קבועים'!$A$41,'10. קבועים'!$B$41,IF(D60='10. קבועים'!$A$42,'10. קבועים'!$B$42))))))</f>
        <v/>
      </c>
      <c r="F60" s="480"/>
      <c r="G60" s="481"/>
      <c r="I60" s="474"/>
      <c r="J60" s="474"/>
      <c r="K60" s="474"/>
      <c r="L60" s="474"/>
      <c r="M60" s="474"/>
      <c r="BI60" s="139"/>
    </row>
    <row r="61" spans="1:61" s="135" customFormat="1" ht="15.75" thickBot="1">
      <c r="A61" s="139"/>
      <c r="I61" s="422"/>
      <c r="J61" s="482"/>
      <c r="K61" s="422"/>
      <c r="L61" s="422"/>
      <c r="M61" s="422"/>
      <c r="BI61" s="139"/>
    </row>
    <row r="62" spans="1:61" s="135" customFormat="1" ht="59.25" thickBot="1">
      <c r="A62" s="139"/>
      <c r="B62" s="469" t="s">
        <v>2698</v>
      </c>
      <c r="C62" s="469" t="s">
        <v>2695</v>
      </c>
      <c r="D62" s="469" t="s">
        <v>2696</v>
      </c>
      <c r="E62" s="469" t="s">
        <v>2681</v>
      </c>
      <c r="I62" s="202" t="s">
        <v>138</v>
      </c>
      <c r="J62" s="203" t="s">
        <v>139</v>
      </c>
      <c r="K62" s="203" t="s">
        <v>134</v>
      </c>
      <c r="L62" s="203" t="s">
        <v>140</v>
      </c>
      <c r="M62" s="204" t="s">
        <v>131</v>
      </c>
      <c r="BI62" s="139"/>
    </row>
    <row r="63" spans="1:61" s="135" customFormat="1" ht="15.75" thickBot="1">
      <c r="A63" s="139"/>
      <c r="B63" s="480"/>
      <c r="C63" s="480"/>
      <c r="D63" s="480"/>
      <c r="E63" s="480"/>
      <c r="I63" s="474"/>
      <c r="J63" s="475"/>
      <c r="K63" s="474"/>
      <c r="L63" s="474"/>
      <c r="M63" s="474"/>
      <c r="BI63" s="139"/>
    </row>
    <row r="64" spans="1:61" s="135" customFormat="1" ht="15.75" thickBot="1">
      <c r="A64" s="139"/>
      <c r="I64" s="422"/>
      <c r="J64" s="482"/>
      <c r="K64" s="422"/>
      <c r="L64" s="422"/>
      <c r="M64" s="422"/>
      <c r="BI64" s="139"/>
    </row>
    <row r="65" spans="1:304" s="135" customFormat="1" ht="44.25" thickBot="1">
      <c r="A65" s="139"/>
      <c r="B65" s="1063" t="s">
        <v>300</v>
      </c>
      <c r="C65" s="469" t="s">
        <v>2692</v>
      </c>
      <c r="D65" s="469" t="s">
        <v>653</v>
      </c>
      <c r="E65" s="469" t="s">
        <v>12</v>
      </c>
      <c r="F65" s="469" t="s">
        <v>2693</v>
      </c>
      <c r="G65" s="469" t="s">
        <v>2681</v>
      </c>
      <c r="I65" s="202" t="s">
        <v>138</v>
      </c>
      <c r="J65" s="203" t="s">
        <v>139</v>
      </c>
      <c r="K65" s="203" t="s">
        <v>134</v>
      </c>
      <c r="L65" s="203" t="s">
        <v>140</v>
      </c>
      <c r="M65" s="204" t="s">
        <v>131</v>
      </c>
      <c r="BI65" s="139"/>
    </row>
    <row r="66" spans="1:304" s="135" customFormat="1" ht="15.75" thickBot="1">
      <c r="A66" s="139"/>
      <c r="B66" s="1063"/>
      <c r="C66" s="219"/>
      <c r="D66" s="472"/>
      <c r="E66" s="473" t="str">
        <f>IF(D66="","",IF(D66='10. קבועים'!$A$38,'10. קבועים'!$B$38,IF(D66='10. קבועים'!$A$39,'10. קבועים'!$B$39,IF(D66='10. קבועים'!$A$40,'10. קבועים'!$B$40,IF(D66='10. קבועים'!$A$41,'10. קבועים'!$B$41,IF(D66='10. קבועים'!$A$42,'10. קבועים'!$B$42))))))</f>
        <v/>
      </c>
      <c r="F66" s="219"/>
      <c r="G66" s="1010"/>
      <c r="I66" s="474"/>
      <c r="J66" s="475"/>
      <c r="K66" s="474"/>
      <c r="L66" s="474"/>
      <c r="M66" s="474"/>
      <c r="BI66" s="139"/>
    </row>
    <row r="67" spans="1:304" s="135" customFormat="1" ht="15.75" thickBot="1">
      <c r="A67" s="139"/>
      <c r="B67" s="1063"/>
      <c r="C67" s="205"/>
      <c r="D67" s="232"/>
      <c r="E67" s="473" t="str">
        <f>IF(D67="","",IF(D67='10. קבועים'!$A$38,'10. קבועים'!$B$38,IF(D67='10. קבועים'!$A$39,'10. קבועים'!$B$39,IF(D67='10. קבועים'!$A$40,'10. קבועים'!$B$40,IF(D67='10. קבועים'!$A$41,'10. קבועים'!$B$41,IF(D67='10. קבועים'!$A$42,'10. קבועים'!$B$42))))))</f>
        <v/>
      </c>
      <c r="F67" s="205"/>
      <c r="G67" s="219"/>
      <c r="I67" s="474"/>
      <c r="J67" s="475"/>
      <c r="K67" s="474"/>
      <c r="L67" s="474"/>
      <c r="M67" s="474"/>
      <c r="BI67" s="139"/>
    </row>
    <row r="68" spans="1:304" s="135" customFormat="1" ht="15.75" thickBot="1">
      <c r="A68" s="139"/>
      <c r="B68" s="1063"/>
      <c r="C68" s="480"/>
      <c r="D68" s="395"/>
      <c r="E68" s="479" t="str">
        <f>IF(D68="","",IF(D68='10. קבועים'!$A$38,'10. קבועים'!$B$38,IF(D68='10. קבועים'!$A$39,'10. קבועים'!$B$39,IF(D68='10. קבועים'!$A$40,'10. קבועים'!$B$40,IF(D68='10. קבועים'!$A$41,'10. קבועים'!$B$41,IF(D68='10. קבועים'!$A$42,'10. קבועים'!$B$42))))))</f>
        <v/>
      </c>
      <c r="F68" s="480"/>
      <c r="G68" s="481"/>
      <c r="I68" s="474"/>
      <c r="J68" s="475"/>
      <c r="K68" s="474"/>
      <c r="L68" s="474"/>
      <c r="M68" s="474"/>
      <c r="BJ68" s="139"/>
    </row>
    <row r="69" spans="1:304" s="135" customFormat="1" ht="15.75" thickBot="1">
      <c r="A69" s="139"/>
      <c r="I69" s="422"/>
      <c r="J69" s="482"/>
      <c r="K69" s="422"/>
      <c r="L69" s="422"/>
      <c r="M69" s="422"/>
      <c r="BI69" s="139"/>
    </row>
    <row r="70" spans="1:304" s="135" customFormat="1" ht="59.25" thickBot="1">
      <c r="A70" s="139"/>
      <c r="B70" s="469" t="s">
        <v>2698</v>
      </c>
      <c r="C70" s="469" t="s">
        <v>2695</v>
      </c>
      <c r="D70" s="469" t="s">
        <v>2696</v>
      </c>
      <c r="E70" s="469" t="s">
        <v>2681</v>
      </c>
      <c r="I70" s="202" t="s">
        <v>138</v>
      </c>
      <c r="J70" s="203" t="s">
        <v>139</v>
      </c>
      <c r="K70" s="203" t="s">
        <v>134</v>
      </c>
      <c r="L70" s="203" t="s">
        <v>140</v>
      </c>
      <c r="M70" s="204" t="s">
        <v>131</v>
      </c>
      <c r="BI70" s="139"/>
    </row>
    <row r="71" spans="1:304" s="135" customFormat="1" ht="15.75" thickBot="1">
      <c r="A71" s="139"/>
      <c r="B71" s="480"/>
      <c r="C71" s="480"/>
      <c r="D71" s="480"/>
      <c r="E71" s="480"/>
      <c r="I71" s="474"/>
      <c r="J71" s="475"/>
      <c r="K71" s="474"/>
      <c r="L71" s="474"/>
      <c r="M71" s="483"/>
      <c r="BI71" s="139"/>
    </row>
    <row r="72" spans="1:304" s="135" customFormat="1">
      <c r="A72" s="139"/>
      <c r="I72" s="133"/>
      <c r="J72" s="133"/>
      <c r="K72" s="133"/>
      <c r="L72" s="133"/>
      <c r="M72" s="133"/>
      <c r="BI72" s="139"/>
    </row>
    <row r="73" spans="1:304" s="135" customFormat="1" hidden="1" outlineLevel="1">
      <c r="A73" s="174"/>
      <c r="I73" s="133"/>
      <c r="J73" s="133"/>
      <c r="K73" s="133"/>
      <c r="L73" s="133"/>
      <c r="M73" s="133"/>
      <c r="BJ73" s="139"/>
    </row>
    <row r="74" spans="1:304" s="135" customFormat="1" ht="15" hidden="1" outlineLevel="1">
      <c r="A74" s="139"/>
      <c r="B74" s="137" t="s">
        <v>228</v>
      </c>
      <c r="C74" s="241"/>
      <c r="I74" s="133"/>
      <c r="J74" s="133"/>
      <c r="K74" s="133"/>
      <c r="L74" s="133"/>
      <c r="M74" s="133"/>
      <c r="BJ74" s="139"/>
    </row>
    <row r="75" spans="1:304" s="135" customFormat="1" ht="15" collapsed="1">
      <c r="A75" s="174"/>
      <c r="H75" s="133"/>
      <c r="I75" s="133"/>
      <c r="J75" s="133"/>
      <c r="K75" s="133"/>
      <c r="L75" s="133"/>
      <c r="M75" s="133"/>
      <c r="N75" s="133"/>
      <c r="O75" s="133"/>
      <c r="P75" s="137"/>
      <c r="Q75" s="133"/>
      <c r="R75" s="133"/>
      <c r="S75" s="133"/>
      <c r="T75" s="133"/>
      <c r="U75" s="133"/>
      <c r="V75" s="133"/>
      <c r="W75" s="133"/>
      <c r="X75" s="133"/>
      <c r="Y75" s="133"/>
      <c r="Z75" s="133"/>
      <c r="AA75" s="133"/>
      <c r="AB75" s="137"/>
      <c r="AC75" s="133"/>
      <c r="AD75" s="133"/>
      <c r="AE75" s="133"/>
      <c r="AF75" s="133"/>
      <c r="AG75" s="133"/>
      <c r="AH75" s="133"/>
      <c r="AI75" s="133"/>
      <c r="AJ75" s="133"/>
      <c r="AK75" s="133"/>
      <c r="AL75" s="133"/>
      <c r="AM75" s="133"/>
      <c r="AN75" s="137"/>
      <c r="AO75" s="133"/>
      <c r="AP75" s="133"/>
      <c r="AQ75" s="133"/>
      <c r="AR75" s="133"/>
      <c r="AS75" s="133"/>
      <c r="AT75" s="133"/>
      <c r="AU75" s="133"/>
      <c r="AV75" s="133"/>
      <c r="AW75" s="133"/>
      <c r="AX75" s="133"/>
      <c r="AY75" s="133"/>
      <c r="AZ75" s="137"/>
      <c r="BA75" s="133"/>
      <c r="BB75" s="133"/>
      <c r="BC75" s="133"/>
      <c r="BD75" s="133"/>
      <c r="BE75" s="133"/>
      <c r="BF75" s="133"/>
      <c r="BG75" s="133"/>
      <c r="BH75" s="133"/>
      <c r="BI75" s="133"/>
      <c r="BJ75" s="133"/>
      <c r="BK75" s="133"/>
      <c r="BL75" s="137"/>
      <c r="BM75" s="133"/>
      <c r="BN75" s="133"/>
      <c r="BO75" s="133"/>
      <c r="BP75" s="133"/>
      <c r="BQ75" s="133"/>
      <c r="BR75" s="133"/>
      <c r="BS75" s="133"/>
      <c r="BT75" s="133"/>
      <c r="BU75" s="133"/>
      <c r="BV75" s="133"/>
      <c r="BW75" s="133"/>
      <c r="BX75" s="137"/>
      <c r="BY75" s="133"/>
      <c r="BZ75" s="133"/>
      <c r="CA75" s="133"/>
      <c r="CB75" s="133"/>
      <c r="CC75" s="133"/>
      <c r="CD75" s="133"/>
      <c r="CE75" s="133"/>
      <c r="CF75" s="133"/>
      <c r="CG75" s="133"/>
      <c r="CH75" s="133"/>
      <c r="CI75" s="133"/>
      <c r="CJ75" s="137"/>
      <c r="CK75" s="133"/>
      <c r="CL75" s="133"/>
      <c r="CM75" s="133"/>
      <c r="CN75" s="133"/>
      <c r="CO75" s="133"/>
      <c r="CP75" s="133"/>
      <c r="CQ75" s="133"/>
      <c r="CR75" s="133"/>
      <c r="CS75" s="133"/>
      <c r="CT75" s="133"/>
      <c r="CU75" s="133"/>
      <c r="CV75" s="137"/>
      <c r="CW75" s="133"/>
      <c r="CX75" s="133"/>
      <c r="CY75" s="133"/>
      <c r="CZ75" s="133"/>
      <c r="DA75" s="133"/>
      <c r="DB75" s="133"/>
      <c r="DC75" s="133"/>
      <c r="DD75" s="133"/>
      <c r="DE75" s="133"/>
      <c r="DF75" s="133"/>
      <c r="DG75" s="133"/>
      <c r="DH75" s="137"/>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3"/>
      <c r="FF75" s="133"/>
      <c r="FG75" s="133"/>
      <c r="FH75" s="133"/>
      <c r="FI75" s="133"/>
      <c r="FJ75" s="133"/>
      <c r="FK75" s="133"/>
      <c r="FL75" s="133"/>
      <c r="FM75" s="133"/>
      <c r="FN75" s="133"/>
      <c r="FO75" s="133"/>
      <c r="FP75" s="133"/>
      <c r="FQ75" s="133"/>
      <c r="FR75" s="133"/>
      <c r="FS75" s="133"/>
      <c r="FT75" s="133"/>
      <c r="FU75" s="133"/>
      <c r="FV75" s="133"/>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row>
    <row r="76" spans="1:304" s="135" customFormat="1" ht="15">
      <c r="A76" s="139">
        <v>4.2</v>
      </c>
      <c r="B76" s="137" t="s">
        <v>536</v>
      </c>
      <c r="D76" s="133"/>
      <c r="E76" s="133"/>
      <c r="G76" s="133"/>
      <c r="I76" s="133"/>
      <c r="J76" s="133"/>
      <c r="K76" s="133"/>
      <c r="L76" s="133"/>
      <c r="M76" s="133"/>
      <c r="N76" s="133"/>
      <c r="O76" s="133"/>
      <c r="BK76" s="139"/>
    </row>
    <row r="77" spans="1:304" s="135" customFormat="1">
      <c r="A77" s="139"/>
      <c r="B77" s="189" t="s">
        <v>263</v>
      </c>
      <c r="I77" s="133"/>
      <c r="J77" s="133"/>
      <c r="K77" s="133"/>
      <c r="L77" s="133"/>
      <c r="M77" s="133"/>
      <c r="N77" s="133"/>
      <c r="O77" s="133"/>
      <c r="BK77" s="139"/>
    </row>
    <row r="78" spans="1:304" s="135" customFormat="1">
      <c r="A78" s="139"/>
      <c r="B78" s="189"/>
      <c r="BK78" s="139"/>
    </row>
    <row r="79" spans="1:304" s="135" customFormat="1" ht="49.5" customHeight="1" thickBot="1">
      <c r="A79" s="139"/>
      <c r="B79" s="1063" t="s">
        <v>288</v>
      </c>
      <c r="C79" s="469" t="s">
        <v>2692</v>
      </c>
      <c r="D79" s="469" t="s">
        <v>653</v>
      </c>
      <c r="E79" s="469" t="s">
        <v>12</v>
      </c>
      <c r="F79" s="469" t="s">
        <v>2693</v>
      </c>
      <c r="G79" s="470" t="s">
        <v>2681</v>
      </c>
      <c r="I79" s="202" t="s">
        <v>138</v>
      </c>
      <c r="J79" s="203" t="s">
        <v>139</v>
      </c>
      <c r="K79" s="203" t="s">
        <v>134</v>
      </c>
      <c r="L79" s="203" t="s">
        <v>140</v>
      </c>
      <c r="M79" s="204" t="s">
        <v>131</v>
      </c>
      <c r="BI79" s="139"/>
    </row>
    <row r="80" spans="1:304" s="135" customFormat="1" ht="15.75" thickBot="1">
      <c r="A80" s="139"/>
      <c r="B80" s="1063"/>
      <c r="C80" s="219"/>
      <c r="D80" s="472"/>
      <c r="E80" s="473" t="str">
        <f>IF(D80="","",IF(D80='10. קבועים'!$A$38,'10. קבועים'!$B$38,IF(D80='10. קבועים'!$A$39,'10. קבועים'!$B$39,IF(D80='10. קבועים'!$A$40,'10. קבועים'!$B$40,IF(D80='10. קבועים'!$A$41,'10. קבועים'!$B$41,IF(D80='10. קבועים'!$A$42,'10. קבועים'!$B$42))))))</f>
        <v/>
      </c>
      <c r="F80" s="219"/>
      <c r="G80" s="472"/>
      <c r="I80" s="474"/>
      <c r="J80" s="475"/>
      <c r="K80" s="474"/>
      <c r="L80" s="474"/>
      <c r="M80" s="474"/>
      <c r="BI80" s="139"/>
    </row>
    <row r="81" spans="1:61" s="135" customFormat="1" ht="15.75" thickBot="1">
      <c r="A81" s="139"/>
      <c r="B81" s="1063"/>
      <c r="C81" s="205"/>
      <c r="D81" s="232"/>
      <c r="E81" s="477" t="str">
        <f>IF(D81="","",IF(D81='10. קבועים'!$A$38,'10. קבועים'!$B$38,IF(D81='10. קבועים'!$A$39,'10. קבועים'!$B$39,IF(D81='10. קבועים'!$A$40,'10. קבועים'!$B$40,IF(D81='10. קבועים'!$A$41,'10. קבועים'!$B$41,IF(D81='10. קבועים'!$A$42,'10. קבועים'!$B$42))))))</f>
        <v/>
      </c>
      <c r="F81" s="205"/>
      <c r="G81" s="232"/>
      <c r="I81" s="474"/>
      <c r="J81" s="475"/>
      <c r="K81" s="474"/>
      <c r="L81" s="474"/>
      <c r="M81" s="474"/>
      <c r="BI81" s="139"/>
    </row>
    <row r="82" spans="1:61" s="135" customFormat="1" ht="15.75" thickBot="1">
      <c r="A82" s="139"/>
      <c r="B82" s="1063"/>
      <c r="C82" s="480"/>
      <c r="D82" s="395"/>
      <c r="E82" s="479" t="str">
        <f>IF(D82="","",IF(D82='10. קבועים'!$A$38,'10. קבועים'!$B$38,IF(D82='10. קבועים'!$A$39,'10. קבועים'!$B$39,IF(D82='10. קבועים'!$A$40,'10. קבועים'!$B$40,IF(D82='10. קבועים'!$A$41,'10. קבועים'!$B$41,IF(D82='10. קבועים'!$A$42,'10. קבועים'!$B$42))))))</f>
        <v/>
      </c>
      <c r="F82" s="480"/>
      <c r="G82" s="395"/>
      <c r="I82" s="474"/>
      <c r="J82" s="475"/>
      <c r="K82" s="474"/>
      <c r="L82" s="474"/>
      <c r="M82" s="474"/>
      <c r="BI82" s="139"/>
    </row>
    <row r="83" spans="1:61" s="135" customFormat="1">
      <c r="A83" s="139"/>
      <c r="G83" s="119"/>
      <c r="BI83" s="139"/>
    </row>
    <row r="84" spans="1:61" s="135" customFormat="1" ht="59.25" thickBot="1">
      <c r="A84" s="139"/>
      <c r="B84" s="469" t="s">
        <v>2698</v>
      </c>
      <c r="C84" s="469" t="s">
        <v>2695</v>
      </c>
      <c r="D84" s="469" t="s">
        <v>2696</v>
      </c>
      <c r="E84" s="470" t="s">
        <v>2681</v>
      </c>
      <c r="G84" s="119"/>
      <c r="I84" s="202" t="s">
        <v>138</v>
      </c>
      <c r="J84" s="203" t="s">
        <v>139</v>
      </c>
      <c r="K84" s="203" t="s">
        <v>134</v>
      </c>
      <c r="L84" s="203" t="s">
        <v>140</v>
      </c>
      <c r="M84" s="204" t="s">
        <v>131</v>
      </c>
      <c r="BH84" s="139"/>
    </row>
    <row r="85" spans="1:61" s="135" customFormat="1" ht="15.75" thickBot="1">
      <c r="A85" s="139"/>
      <c r="B85" s="481"/>
      <c r="C85" s="481"/>
      <c r="D85" s="481"/>
      <c r="E85" s="1000"/>
      <c r="G85" s="119"/>
      <c r="I85" s="474"/>
      <c r="J85" s="475"/>
      <c r="K85" s="474"/>
      <c r="L85" s="474"/>
      <c r="M85" s="474"/>
      <c r="BH85" s="139"/>
    </row>
    <row r="86" spans="1:61" s="135" customFormat="1">
      <c r="A86" s="139"/>
      <c r="G86" s="119"/>
      <c r="BI86" s="139"/>
    </row>
    <row r="87" spans="1:61" s="135" customFormat="1" ht="44.25" thickBot="1">
      <c r="A87" s="139"/>
      <c r="B87" s="1071" t="s">
        <v>292</v>
      </c>
      <c r="C87" s="469" t="s">
        <v>2692</v>
      </c>
      <c r="D87" s="469" t="s">
        <v>653</v>
      </c>
      <c r="E87" s="469" t="s">
        <v>12</v>
      </c>
      <c r="F87" s="469" t="s">
        <v>2693</v>
      </c>
      <c r="G87" s="469" t="s">
        <v>2681</v>
      </c>
      <c r="I87" s="202" t="s">
        <v>138</v>
      </c>
      <c r="J87" s="203" t="s">
        <v>139</v>
      </c>
      <c r="K87" s="203" t="s">
        <v>134</v>
      </c>
      <c r="L87" s="203" t="s">
        <v>140</v>
      </c>
      <c r="M87" s="204" t="s">
        <v>131</v>
      </c>
      <c r="BI87" s="139"/>
    </row>
    <row r="88" spans="1:61" s="135" customFormat="1" ht="15.75" thickBot="1">
      <c r="A88" s="139"/>
      <c r="B88" s="1071"/>
      <c r="C88" s="219"/>
      <c r="D88" s="472"/>
      <c r="E88" s="473" t="str">
        <f>IF(D88="","",IF(D88='10. קבועים'!$A$38,'10. קבועים'!$B$38,IF(D88='10. קבועים'!$A$39,'10. קבועים'!$B$39,IF(D88='10. קבועים'!$A$40,'10. קבועים'!$B$40,IF(D88='10. קבועים'!$A$41,'10. קבועים'!$B$41,IF(D88='10. קבועים'!$A$42,'10. קבועים'!$B$42))))))</f>
        <v/>
      </c>
      <c r="F88" s="219"/>
      <c r="G88" s="1010"/>
      <c r="I88" s="474"/>
      <c r="J88" s="475"/>
      <c r="K88" s="474"/>
      <c r="L88" s="474"/>
      <c r="M88" s="474"/>
      <c r="BI88" s="139"/>
    </row>
    <row r="89" spans="1:61" s="135" customFormat="1" ht="15.75" thickBot="1">
      <c r="A89" s="139"/>
      <c r="B89" s="1071"/>
      <c r="C89" s="205"/>
      <c r="D89" s="232"/>
      <c r="E89" s="477" t="str">
        <f>IF(D89="","",IF(D89='10. קבועים'!$A$38,'10. קבועים'!$B$38,IF(D89='10. קבועים'!$A$39,'10. קבועים'!$B$39,IF(D89='10. קבועים'!$A$40,'10. קבועים'!$B$40,IF(D89='10. קבועים'!$A$41,'10. קבועים'!$B$41,IF(D89='10. קבועים'!$A$42,'10. קבועים'!$B$42))))))</f>
        <v/>
      </c>
      <c r="F89" s="205"/>
      <c r="G89" s="219"/>
      <c r="I89" s="474"/>
      <c r="J89" s="475"/>
      <c r="K89" s="474"/>
      <c r="L89" s="474"/>
      <c r="M89" s="474"/>
      <c r="BI89" s="139"/>
    </row>
    <row r="90" spans="1:61" s="135" customFormat="1" ht="15.75" thickBot="1">
      <c r="A90" s="139"/>
      <c r="B90" s="1071"/>
      <c r="C90" s="480"/>
      <c r="D90" s="395"/>
      <c r="E90" s="479" t="str">
        <f>IF(D90="","",IF(D90='10. קבועים'!$A$38,'10. קבועים'!$B$38,IF(D90='10. קבועים'!$A$39,'10. קבועים'!$B$39,IF(D90='10. קבועים'!$A$40,'10. קבועים'!$B$40,IF(D90='10. קבועים'!$A$41,'10. קבועים'!$B$41,IF(D90='10. קבועים'!$A$42,'10. קבועים'!$B$42))))))</f>
        <v/>
      </c>
      <c r="F90" s="480"/>
      <c r="G90" s="481"/>
      <c r="I90" s="474"/>
      <c r="J90" s="475"/>
      <c r="K90" s="474"/>
      <c r="L90" s="474"/>
      <c r="M90" s="474"/>
      <c r="BI90" s="139"/>
    </row>
    <row r="91" spans="1:61" s="135" customFormat="1" ht="15.75" thickBot="1">
      <c r="A91" s="139"/>
      <c r="G91" s="119"/>
      <c r="I91" s="422"/>
      <c r="J91" s="482"/>
      <c r="K91" s="422"/>
      <c r="L91" s="422"/>
      <c r="M91" s="422"/>
      <c r="BI91" s="139"/>
    </row>
    <row r="92" spans="1:61" s="135" customFormat="1" ht="59.25" thickBot="1">
      <c r="A92" s="139"/>
      <c r="B92" s="469" t="s">
        <v>2698</v>
      </c>
      <c r="C92" s="469" t="s">
        <v>2695</v>
      </c>
      <c r="D92" s="469" t="s">
        <v>2696</v>
      </c>
      <c r="E92" s="469" t="s">
        <v>2681</v>
      </c>
      <c r="G92" s="119"/>
      <c r="I92" s="202" t="s">
        <v>138</v>
      </c>
      <c r="J92" s="203" t="s">
        <v>139</v>
      </c>
      <c r="K92" s="203" t="s">
        <v>134</v>
      </c>
      <c r="L92" s="203" t="s">
        <v>140</v>
      </c>
      <c r="M92" s="204" t="s">
        <v>131</v>
      </c>
      <c r="BI92" s="139"/>
    </row>
    <row r="93" spans="1:61" s="135" customFormat="1" ht="15.75" thickBot="1">
      <c r="A93" s="139"/>
      <c r="B93" s="480"/>
      <c r="C93" s="480"/>
      <c r="D93" s="480"/>
      <c r="E93" s="480"/>
      <c r="G93" s="119"/>
      <c r="I93" s="474"/>
      <c r="J93" s="475"/>
      <c r="K93" s="474"/>
      <c r="L93" s="474"/>
      <c r="M93" s="474"/>
      <c r="BI93" s="139"/>
    </row>
    <row r="94" spans="1:61" s="135" customFormat="1" ht="15.75" thickBot="1">
      <c r="A94" s="139"/>
      <c r="G94" s="119"/>
      <c r="I94" s="422"/>
      <c r="J94" s="482"/>
      <c r="K94" s="422"/>
      <c r="L94" s="422"/>
      <c r="M94" s="422"/>
      <c r="BI94" s="139"/>
    </row>
    <row r="95" spans="1:61" s="135" customFormat="1" ht="44.25" thickBot="1">
      <c r="A95" s="139"/>
      <c r="B95" s="1066" t="s">
        <v>294</v>
      </c>
      <c r="C95" s="469" t="s">
        <v>2692</v>
      </c>
      <c r="D95" s="469" t="s">
        <v>653</v>
      </c>
      <c r="E95" s="469" t="s">
        <v>12</v>
      </c>
      <c r="F95" s="469" t="s">
        <v>2697</v>
      </c>
      <c r="G95" s="469" t="s">
        <v>2681</v>
      </c>
      <c r="I95" s="202" t="s">
        <v>138</v>
      </c>
      <c r="J95" s="203" t="s">
        <v>139</v>
      </c>
      <c r="K95" s="203" t="s">
        <v>134</v>
      </c>
      <c r="L95" s="203" t="s">
        <v>140</v>
      </c>
      <c r="M95" s="204" t="s">
        <v>131</v>
      </c>
      <c r="BI95" s="139"/>
    </row>
    <row r="96" spans="1:61" s="135" customFormat="1" ht="15.75" thickBot="1">
      <c r="A96" s="139"/>
      <c r="B96" s="1067"/>
      <c r="C96" s="219"/>
      <c r="D96" s="472"/>
      <c r="E96" s="473" t="str">
        <f>IF(D96="","",IF(D96='10. קבועים'!$A$38,'10. קבועים'!$B$38,IF(D96='10. קבועים'!$A$39,'10. קבועים'!$B$39,IF(D96='10. קבועים'!$A$40,'10. קבועים'!$B$40,IF(D96='10. קבועים'!$A$41,'10. קבועים'!$B$41,IF(D96='10. קבועים'!$A$42,'10. קבועים'!$B$42))))))</f>
        <v/>
      </c>
      <c r="F96" s="219"/>
      <c r="G96" s="1010"/>
      <c r="I96" s="474"/>
      <c r="J96" s="475"/>
      <c r="K96" s="474"/>
      <c r="L96" s="474"/>
      <c r="M96" s="474"/>
      <c r="BI96" s="139"/>
    </row>
    <row r="97" spans="1:61" s="135" customFormat="1" ht="15.75" thickBot="1">
      <c r="A97" s="139"/>
      <c r="B97" s="1067"/>
      <c r="C97" s="205"/>
      <c r="D97" s="232"/>
      <c r="E97" s="477" t="str">
        <f>IF(D97="","",IF(D97='10. קבועים'!$A$38,'10. קבועים'!$B$38,IF(D97='10. קבועים'!$A$39,'10. קבועים'!$B$39,IF(D97='10. קבועים'!$A$40,'10. קבועים'!$B$40,IF(D97='10. קבועים'!$A$41,'10. קבועים'!$B$41,IF(D97='10. קבועים'!$A$42,'10. קבועים'!$B$42))))))</f>
        <v/>
      </c>
      <c r="F97" s="205"/>
      <c r="G97" s="219"/>
      <c r="I97" s="474"/>
      <c r="J97" s="475"/>
      <c r="K97" s="474"/>
      <c r="L97" s="474"/>
      <c r="M97" s="474"/>
      <c r="BI97" s="139"/>
    </row>
    <row r="98" spans="1:61" s="135" customFormat="1" ht="15.75" thickBot="1">
      <c r="A98" s="139"/>
      <c r="B98" s="1068"/>
      <c r="C98" s="480"/>
      <c r="D98" s="395"/>
      <c r="E98" s="479" t="str">
        <f>IF(D98="","",IF(D98='10. קבועים'!$A$38,'10. קבועים'!$B$38,IF(D98='10. קבועים'!$A$39,'10. קבועים'!$B$39,IF(D98='10. קבועים'!$A$40,'10. קבועים'!$B$40,IF(D98='10. קבועים'!$A$41,'10. קבועים'!$B$41,IF(D98='10. קבועים'!$A$42,'10. קבועים'!$B$42))))))</f>
        <v/>
      </c>
      <c r="F98" s="480"/>
      <c r="G98" s="481"/>
      <c r="I98" s="474"/>
      <c r="J98" s="475"/>
      <c r="K98" s="474"/>
      <c r="L98" s="474"/>
      <c r="M98" s="474"/>
      <c r="BI98" s="139"/>
    </row>
    <row r="99" spans="1:61" s="135" customFormat="1">
      <c r="A99" s="139"/>
      <c r="G99" s="119"/>
      <c r="BI99" s="139"/>
    </row>
    <row r="100" spans="1:61" s="135" customFormat="1" ht="59.25" thickBot="1">
      <c r="A100" s="139"/>
      <c r="B100" s="469" t="s">
        <v>2698</v>
      </c>
      <c r="C100" s="469" t="s">
        <v>2695</v>
      </c>
      <c r="D100" s="469" t="s">
        <v>2696</v>
      </c>
      <c r="E100" s="469" t="s">
        <v>2681</v>
      </c>
      <c r="G100" s="119"/>
      <c r="I100" s="202" t="s">
        <v>138</v>
      </c>
      <c r="J100" s="203" t="s">
        <v>139</v>
      </c>
      <c r="K100" s="203" t="s">
        <v>134</v>
      </c>
      <c r="L100" s="203" t="s">
        <v>140</v>
      </c>
      <c r="M100" s="204" t="s">
        <v>131</v>
      </c>
      <c r="BI100" s="139"/>
    </row>
    <row r="101" spans="1:61" s="135" customFormat="1" ht="15.75" thickBot="1">
      <c r="A101" s="139"/>
      <c r="B101" s="480"/>
      <c r="C101" s="480"/>
      <c r="D101" s="480"/>
      <c r="E101" s="480"/>
      <c r="G101" s="119"/>
      <c r="I101" s="474"/>
      <c r="J101" s="475"/>
      <c r="K101" s="474"/>
      <c r="L101" s="474"/>
      <c r="M101" s="474"/>
      <c r="BI101" s="139"/>
    </row>
    <row r="102" spans="1:61" s="135" customFormat="1" ht="15.75" thickBot="1">
      <c r="A102" s="139"/>
      <c r="G102" s="119"/>
      <c r="I102" s="422"/>
      <c r="J102" s="482"/>
      <c r="K102" s="422"/>
      <c r="L102" s="422"/>
      <c r="M102" s="422"/>
      <c r="BI102" s="139"/>
    </row>
    <row r="103" spans="1:61" s="135" customFormat="1" ht="44.25" thickBot="1">
      <c r="A103" s="139"/>
      <c r="B103" s="1063" t="s">
        <v>296</v>
      </c>
      <c r="C103" s="469" t="s">
        <v>2692</v>
      </c>
      <c r="D103" s="469" t="s">
        <v>653</v>
      </c>
      <c r="E103" s="469" t="s">
        <v>12</v>
      </c>
      <c r="F103" s="469" t="s">
        <v>2693</v>
      </c>
      <c r="G103" s="469" t="s">
        <v>2681</v>
      </c>
      <c r="I103" s="202" t="s">
        <v>138</v>
      </c>
      <c r="J103" s="203" t="s">
        <v>139</v>
      </c>
      <c r="K103" s="203" t="s">
        <v>134</v>
      </c>
      <c r="L103" s="203" t="s">
        <v>140</v>
      </c>
      <c r="M103" s="204" t="s">
        <v>131</v>
      </c>
      <c r="BI103" s="139"/>
    </row>
    <row r="104" spans="1:61" s="135" customFormat="1" ht="15.75" thickBot="1">
      <c r="A104" s="139"/>
      <c r="B104" s="1063"/>
      <c r="C104" s="219"/>
      <c r="D104" s="472"/>
      <c r="E104" s="473" t="str">
        <f>IF(D104="","",IF(D104='10. קבועים'!$A$38,'10. קבועים'!$B$38,IF(D104='10. קבועים'!$A$39,'10. קבועים'!$B$39,IF(D104='10. קבועים'!$A$40,'10. קבועים'!$B$40,IF(D104='10. קבועים'!$A$41,'10. קבועים'!$B$41,IF(D104='10. קבועים'!$A$42,'10. קבועים'!$B$42))))))</f>
        <v/>
      </c>
      <c r="F104" s="219"/>
      <c r="G104" s="219"/>
      <c r="I104" s="474"/>
      <c r="J104" s="475"/>
      <c r="K104" s="474"/>
      <c r="L104" s="474"/>
      <c r="M104" s="474"/>
      <c r="BI104" s="139"/>
    </row>
    <row r="105" spans="1:61" s="135" customFormat="1" ht="15.75" thickBot="1">
      <c r="A105" s="139"/>
      <c r="B105" s="1063"/>
      <c r="C105" s="205"/>
      <c r="D105" s="232"/>
      <c r="E105" s="477" t="str">
        <f>IF(D105="","",IF(D105='10. קבועים'!$A$38,'10. קבועים'!$B$38,IF(D105='10. קבועים'!$A$39,'10. קבועים'!$B$39,IF(D105='10. קבועים'!$A$40,'10. קבועים'!$B$40,IF(D105='10. קבועים'!$A$41,'10. קבועים'!$B$41,IF(D105='10. קבועים'!$A$42,'10. קבועים'!$B$42))))))</f>
        <v/>
      </c>
      <c r="F105" s="205"/>
      <c r="G105" s="219"/>
      <c r="I105" s="474"/>
      <c r="J105" s="475"/>
      <c r="K105" s="474"/>
      <c r="L105" s="474"/>
      <c r="M105" s="474"/>
      <c r="BI105" s="139"/>
    </row>
    <row r="106" spans="1:61" s="135" customFormat="1" ht="15.75" thickBot="1">
      <c r="A106" s="139"/>
      <c r="B106" s="1063"/>
      <c r="C106" s="480"/>
      <c r="D106" s="395"/>
      <c r="E106" s="479" t="str">
        <f>IF(D106="","",IF(D106='10. קבועים'!$A$38,'10. קבועים'!$B$38,IF(D106='10. קבועים'!$A$39,'10. קבועים'!$B$39,IF(D106='10. קבועים'!$A$40,'10. קבועים'!$B$40,IF(D106='10. קבועים'!$A$41,'10. קבועים'!$B$41,IF(D106='10. קבועים'!$A$42,'10. קבועים'!$B$42))))))</f>
        <v/>
      </c>
      <c r="F106" s="480"/>
      <c r="G106" s="480"/>
      <c r="I106" s="474"/>
      <c r="J106" s="475"/>
      <c r="K106" s="474"/>
      <c r="L106" s="474"/>
      <c r="M106" s="474"/>
      <c r="BI106" s="139"/>
    </row>
    <row r="107" spans="1:61" s="135" customFormat="1">
      <c r="A107" s="139"/>
      <c r="G107" s="119"/>
      <c r="BI107" s="139"/>
    </row>
    <row r="108" spans="1:61" s="135" customFormat="1" ht="59.25" thickBot="1">
      <c r="A108" s="139"/>
      <c r="B108" s="469" t="s">
        <v>2698</v>
      </c>
      <c r="C108" s="469" t="s">
        <v>2695</v>
      </c>
      <c r="D108" s="469" t="s">
        <v>2696</v>
      </c>
      <c r="E108" s="469" t="s">
        <v>2681</v>
      </c>
      <c r="G108" s="119"/>
      <c r="I108" s="202" t="s">
        <v>138</v>
      </c>
      <c r="J108" s="203" t="s">
        <v>139</v>
      </c>
      <c r="K108" s="203" t="s">
        <v>134</v>
      </c>
      <c r="L108" s="203" t="s">
        <v>140</v>
      </c>
      <c r="M108" s="204" t="s">
        <v>131</v>
      </c>
      <c r="BI108" s="139"/>
    </row>
    <row r="109" spans="1:61" s="135" customFormat="1" ht="15.75" thickBot="1">
      <c r="A109" s="139"/>
      <c r="B109" s="480"/>
      <c r="C109" s="480"/>
      <c r="D109" s="480"/>
      <c r="E109" s="480"/>
      <c r="G109" s="119"/>
      <c r="I109" s="474"/>
      <c r="J109" s="475"/>
      <c r="K109" s="474"/>
      <c r="L109" s="474"/>
      <c r="M109" s="474"/>
      <c r="BI109" s="139"/>
    </row>
    <row r="110" spans="1:61" s="135" customFormat="1" ht="15.75" thickBot="1">
      <c r="A110" s="139"/>
      <c r="G110" s="119"/>
      <c r="I110" s="422"/>
      <c r="J110" s="482"/>
      <c r="K110" s="422"/>
      <c r="L110" s="422"/>
      <c r="M110" s="422"/>
      <c r="BI110" s="139"/>
    </row>
    <row r="111" spans="1:61" s="135" customFormat="1" ht="44.25" thickBot="1">
      <c r="A111" s="139"/>
      <c r="B111" s="1063" t="s">
        <v>298</v>
      </c>
      <c r="C111" s="469" t="s">
        <v>2692</v>
      </c>
      <c r="D111" s="469" t="s">
        <v>653</v>
      </c>
      <c r="E111" s="469" t="s">
        <v>12</v>
      </c>
      <c r="F111" s="469" t="s">
        <v>2693</v>
      </c>
      <c r="G111" s="469" t="s">
        <v>2681</v>
      </c>
      <c r="I111" s="202" t="s">
        <v>138</v>
      </c>
      <c r="J111" s="203" t="s">
        <v>139</v>
      </c>
      <c r="K111" s="203" t="s">
        <v>134</v>
      </c>
      <c r="L111" s="203" t="s">
        <v>140</v>
      </c>
      <c r="M111" s="204" t="s">
        <v>131</v>
      </c>
      <c r="BI111" s="139"/>
    </row>
    <row r="112" spans="1:61" s="135" customFormat="1" ht="15.75" thickBot="1">
      <c r="A112" s="139"/>
      <c r="B112" s="1063"/>
      <c r="C112" s="219"/>
      <c r="D112" s="472"/>
      <c r="E112" s="473" t="str">
        <f>IF(D112="","",IF(D112='10. קבועים'!$A$38,'10. קבועים'!$B$38,IF(D112='10. קבועים'!$A$39,'10. קבועים'!$B$39,IF(D112='10. קבועים'!$A$40,'10. קבועים'!$B$40,IF(D112='10. קבועים'!$A$41,'10. קבועים'!$B$41,IF(D112='10. קבועים'!$A$42,'10. קבועים'!$B$42))))))</f>
        <v/>
      </c>
      <c r="F112" s="219"/>
      <c r="G112" s="1010"/>
      <c r="I112" s="474"/>
      <c r="J112" s="475"/>
      <c r="K112" s="474"/>
      <c r="L112" s="474"/>
      <c r="M112" s="483"/>
      <c r="BI112" s="139"/>
    </row>
    <row r="113" spans="1:62" s="135" customFormat="1" ht="15.75" thickBot="1">
      <c r="A113" s="139"/>
      <c r="B113" s="1063"/>
      <c r="C113" s="205"/>
      <c r="D113" s="232"/>
      <c r="E113" s="477" t="str">
        <f>IF(D113="","",IF(D113='10. קבועים'!$A$38,'10. קבועים'!$B$38,IF(D113='10. קבועים'!$A$39,'10. קבועים'!$B$39,IF(D113='10. קבועים'!$A$40,'10. קבועים'!$B$40,IF(D113='10. קבועים'!$A$41,'10. קבועים'!$B$41,IF(D113='10. קבועים'!$A$42,'10. קבועים'!$B$42))))))</f>
        <v/>
      </c>
      <c r="F113" s="205"/>
      <c r="G113" s="219"/>
      <c r="I113" s="474"/>
      <c r="J113" s="475"/>
      <c r="K113" s="474"/>
      <c r="L113" s="474"/>
      <c r="M113" s="474"/>
      <c r="BI113" s="139"/>
    </row>
    <row r="114" spans="1:62" s="135" customFormat="1" ht="15" thickBot="1">
      <c r="A114" s="139"/>
      <c r="B114" s="1063"/>
      <c r="C114" s="480"/>
      <c r="D114" s="395"/>
      <c r="E114" s="479" t="str">
        <f>IF(D114="","",IF(D114='10. קבועים'!$A$38,'10. קבועים'!$B$38,IF(D114='10. קבועים'!$A$39,'10. קבועים'!$B$39,IF(D114='10. קבועים'!$A$40,'10. קבועים'!$B$40,IF(D114='10. קבועים'!$A$41,'10. קבועים'!$B$41,IF(D114='10. קבועים'!$A$42,'10. קבועים'!$B$42))))))</f>
        <v/>
      </c>
      <c r="F114" s="480"/>
      <c r="G114" s="481"/>
      <c r="I114" s="474"/>
      <c r="J114" s="474"/>
      <c r="K114" s="474"/>
      <c r="L114" s="474"/>
      <c r="M114" s="474"/>
      <c r="BI114" s="139"/>
    </row>
    <row r="115" spans="1:62" s="135" customFormat="1" ht="15.75" thickBot="1">
      <c r="A115" s="139"/>
      <c r="G115" s="119"/>
      <c r="I115" s="422"/>
      <c r="J115" s="482"/>
      <c r="K115" s="422"/>
      <c r="L115" s="422"/>
      <c r="M115" s="422"/>
      <c r="BI115" s="139"/>
    </row>
    <row r="116" spans="1:62" s="135" customFormat="1" ht="59.25" thickBot="1">
      <c r="A116" s="139"/>
      <c r="B116" s="469" t="s">
        <v>2698</v>
      </c>
      <c r="C116" s="469" t="s">
        <v>2695</v>
      </c>
      <c r="D116" s="469" t="s">
        <v>2696</v>
      </c>
      <c r="E116" s="469" t="s">
        <v>2681</v>
      </c>
      <c r="G116" s="119"/>
      <c r="I116" s="202" t="s">
        <v>138</v>
      </c>
      <c r="J116" s="203" t="s">
        <v>139</v>
      </c>
      <c r="K116" s="203" t="s">
        <v>134</v>
      </c>
      <c r="L116" s="203" t="s">
        <v>140</v>
      </c>
      <c r="M116" s="204" t="s">
        <v>131</v>
      </c>
      <c r="BI116" s="139"/>
    </row>
    <row r="117" spans="1:62" s="135" customFormat="1" ht="15.75" thickBot="1">
      <c r="A117" s="139"/>
      <c r="B117" s="480"/>
      <c r="C117" s="480"/>
      <c r="D117" s="480"/>
      <c r="E117" s="1011"/>
      <c r="G117" s="119"/>
      <c r="I117" s="474"/>
      <c r="J117" s="475"/>
      <c r="K117" s="474"/>
      <c r="L117" s="474"/>
      <c r="M117" s="483"/>
      <c r="BI117" s="139"/>
    </row>
    <row r="118" spans="1:62" s="135" customFormat="1" ht="15.75" thickBot="1">
      <c r="A118" s="139"/>
      <c r="G118" s="119"/>
      <c r="I118" s="422"/>
      <c r="J118" s="482"/>
      <c r="K118" s="422"/>
      <c r="L118" s="422"/>
      <c r="M118" s="422"/>
      <c r="BI118" s="139"/>
    </row>
    <row r="119" spans="1:62" s="135" customFormat="1" ht="44.25" thickBot="1">
      <c r="A119" s="139"/>
      <c r="B119" s="1063" t="s">
        <v>300</v>
      </c>
      <c r="C119" s="469" t="s">
        <v>2692</v>
      </c>
      <c r="D119" s="469" t="s">
        <v>653</v>
      </c>
      <c r="E119" s="469" t="s">
        <v>12</v>
      </c>
      <c r="F119" s="469" t="s">
        <v>2693</v>
      </c>
      <c r="G119" s="469" t="s">
        <v>2681</v>
      </c>
      <c r="I119" s="202" t="s">
        <v>138</v>
      </c>
      <c r="J119" s="203" t="s">
        <v>139</v>
      </c>
      <c r="K119" s="203" t="s">
        <v>134</v>
      </c>
      <c r="L119" s="203" t="s">
        <v>140</v>
      </c>
      <c r="M119" s="204" t="s">
        <v>131</v>
      </c>
      <c r="BI119" s="139"/>
    </row>
    <row r="120" spans="1:62" s="135" customFormat="1" ht="15.75" thickBot="1">
      <c r="A120" s="139"/>
      <c r="B120" s="1063"/>
      <c r="C120" s="219"/>
      <c r="D120" s="472"/>
      <c r="E120" s="477" t="str">
        <f>IF(D120="","",IF(D120='10. קבועים'!$A$38,'10. קבועים'!$B$38,IF(D120='10. קבועים'!$A$39,'10. קבועים'!$B$39,IF(D120='10. קבועים'!$A$40,'10. קבועים'!$B$40,IF(D120='10. קבועים'!$A$41,'10. קבועים'!$B$41,IF(D120='10. קבועים'!$A$42,'10. קבועים'!$B$42))))))</f>
        <v/>
      </c>
      <c r="F120" s="219"/>
      <c r="G120" s="1010"/>
      <c r="I120" s="474"/>
      <c r="J120" s="475"/>
      <c r="K120" s="474"/>
      <c r="L120" s="474"/>
      <c r="M120" s="483"/>
      <c r="BI120" s="139"/>
    </row>
    <row r="121" spans="1:62" s="135" customFormat="1" ht="15.75" thickBot="1">
      <c r="A121" s="139"/>
      <c r="B121" s="1063"/>
      <c r="C121" s="205"/>
      <c r="D121" s="232"/>
      <c r="E121" s="477" t="str">
        <f>IF(D121="","",IF(D121='10. קבועים'!$A$38,'10. קבועים'!$B$38,IF(D121='10. קבועים'!$A$39,'10. קבועים'!$B$39,IF(D121='10. קבועים'!$A$40,'10. קבועים'!$B$40,IF(D121='10. קבועים'!$A$41,'10. קבועים'!$B$41,IF(D121='10. קבועים'!$A$42,'10. קבועים'!$B$42))))))</f>
        <v/>
      </c>
      <c r="F121" s="205"/>
      <c r="G121" s="219"/>
      <c r="I121" s="474"/>
      <c r="J121" s="475"/>
      <c r="K121" s="474"/>
      <c r="L121" s="474"/>
      <c r="M121" s="474"/>
      <c r="BI121" s="139"/>
    </row>
    <row r="122" spans="1:62" s="135" customFormat="1" ht="15.75" thickBot="1">
      <c r="A122" s="139"/>
      <c r="B122" s="1063"/>
      <c r="C122" s="480"/>
      <c r="D122" s="395"/>
      <c r="E122" s="479" t="str">
        <f>IF(D122="","",IF(D122='10. קבועים'!$A$38,'10. קבועים'!$B$38,IF(D122='10. קבועים'!$A$39,'10. קבועים'!$B$39,IF(D122='10. קבועים'!$A$40,'10. קבועים'!$B$40,IF(D122='10. קבועים'!$A$41,'10. קבועים'!$B$41,IF(D122='10. קבועים'!$A$42,'10. קבועים'!$B$42))))))</f>
        <v/>
      </c>
      <c r="F122" s="480"/>
      <c r="G122" s="481"/>
      <c r="I122" s="474"/>
      <c r="J122" s="475"/>
      <c r="K122" s="474"/>
      <c r="L122" s="474"/>
      <c r="M122" s="474"/>
      <c r="BJ122" s="139"/>
    </row>
    <row r="123" spans="1:62" s="135" customFormat="1" ht="15.75" thickBot="1">
      <c r="A123" s="139"/>
      <c r="I123" s="422"/>
      <c r="J123" s="482"/>
      <c r="K123" s="422"/>
      <c r="L123" s="422"/>
      <c r="M123" s="422"/>
      <c r="BI123" s="139"/>
    </row>
    <row r="124" spans="1:62" s="135" customFormat="1" ht="59.25" thickBot="1">
      <c r="A124" s="139"/>
      <c r="B124" s="469" t="s">
        <v>2698</v>
      </c>
      <c r="C124" s="469" t="s">
        <v>2695</v>
      </c>
      <c r="D124" s="469" t="s">
        <v>2696</v>
      </c>
      <c r="E124" s="469" t="s">
        <v>2681</v>
      </c>
      <c r="I124" s="202" t="s">
        <v>138</v>
      </c>
      <c r="J124" s="203" t="s">
        <v>139</v>
      </c>
      <c r="K124" s="203" t="s">
        <v>134</v>
      </c>
      <c r="L124" s="203" t="s">
        <v>140</v>
      </c>
      <c r="M124" s="204" t="s">
        <v>131</v>
      </c>
      <c r="BI124" s="139"/>
    </row>
    <row r="125" spans="1:62" s="135" customFormat="1" ht="15.75" thickBot="1">
      <c r="A125" s="139"/>
      <c r="B125" s="480"/>
      <c r="C125" s="480"/>
      <c r="D125" s="480"/>
      <c r="E125" s="480"/>
      <c r="I125" s="474"/>
      <c r="J125" s="475"/>
      <c r="K125" s="474"/>
      <c r="L125" s="474"/>
      <c r="M125" s="483"/>
      <c r="BI125" s="139"/>
    </row>
    <row r="126" spans="1:62" s="135" customFormat="1">
      <c r="A126" s="139"/>
      <c r="I126" s="133"/>
      <c r="J126" s="133"/>
      <c r="K126" s="133"/>
      <c r="L126" s="133"/>
      <c r="M126" s="133"/>
      <c r="BI126" s="139"/>
    </row>
    <row r="127" spans="1:62" s="135" customFormat="1" ht="15" hidden="1" customHeight="1" outlineLevel="1">
      <c r="A127" s="174"/>
      <c r="I127" s="133"/>
      <c r="J127" s="133"/>
      <c r="K127" s="133"/>
      <c r="L127" s="133"/>
      <c r="M127" s="133"/>
      <c r="BJ127" s="139"/>
    </row>
    <row r="128" spans="1:62" s="135" customFormat="1" ht="15" hidden="1" customHeight="1" outlineLevel="1">
      <c r="A128" s="139"/>
      <c r="B128" s="137" t="s">
        <v>228</v>
      </c>
      <c r="C128" s="241"/>
      <c r="I128" s="133"/>
      <c r="J128" s="133"/>
      <c r="K128" s="133"/>
      <c r="L128" s="133"/>
      <c r="M128" s="133"/>
      <c r="BJ128" s="139"/>
    </row>
    <row r="129" spans="1:304" s="135" customFormat="1" ht="15" collapsed="1">
      <c r="A129" s="174"/>
      <c r="H129" s="133"/>
      <c r="I129" s="133"/>
      <c r="J129" s="133"/>
      <c r="K129" s="133"/>
      <c r="L129" s="133"/>
      <c r="M129" s="133"/>
      <c r="N129" s="133"/>
      <c r="O129" s="133"/>
      <c r="P129" s="137"/>
      <c r="Q129" s="133"/>
      <c r="R129" s="133"/>
      <c r="S129" s="133"/>
      <c r="T129" s="133"/>
      <c r="U129" s="133"/>
      <c r="V129" s="133"/>
      <c r="W129" s="133"/>
      <c r="X129" s="133"/>
      <c r="Y129" s="133"/>
      <c r="Z129" s="133"/>
      <c r="AA129" s="133"/>
      <c r="AB129" s="137"/>
      <c r="AC129" s="133"/>
      <c r="AD129" s="133"/>
      <c r="AE129" s="133"/>
      <c r="AF129" s="133"/>
      <c r="AG129" s="133"/>
      <c r="AH129" s="133"/>
      <c r="AI129" s="133"/>
      <c r="AJ129" s="133"/>
      <c r="AK129" s="133"/>
      <c r="AL129" s="133"/>
      <c r="AM129" s="133"/>
      <c r="AN129" s="137"/>
      <c r="AO129" s="133"/>
      <c r="AP129" s="133"/>
      <c r="AQ129" s="133"/>
      <c r="AR129" s="133"/>
      <c r="AS129" s="133"/>
      <c r="AT129" s="133"/>
      <c r="AU129" s="133"/>
      <c r="AV129" s="133"/>
      <c r="AW129" s="133"/>
      <c r="AX129" s="133"/>
      <c r="AY129" s="133"/>
      <c r="AZ129" s="137"/>
      <c r="BA129" s="133"/>
      <c r="BB129" s="133"/>
      <c r="BC129" s="133"/>
      <c r="BD129" s="133"/>
      <c r="BE129" s="133"/>
      <c r="BF129" s="133"/>
      <c r="BG129" s="133"/>
      <c r="BH129" s="133"/>
      <c r="BI129" s="133"/>
      <c r="BJ129" s="133"/>
      <c r="BK129" s="133"/>
      <c r="BL129" s="137"/>
      <c r="BM129" s="133"/>
      <c r="BN129" s="133"/>
      <c r="BO129" s="133"/>
      <c r="BP129" s="133"/>
      <c r="BQ129" s="133"/>
      <c r="BR129" s="133"/>
      <c r="BS129" s="133"/>
      <c r="BT129" s="133"/>
      <c r="BU129" s="133"/>
      <c r="BV129" s="133"/>
      <c r="BW129" s="133"/>
      <c r="BX129" s="137"/>
      <c r="BY129" s="133"/>
      <c r="BZ129" s="133"/>
      <c r="CA129" s="133"/>
      <c r="CB129" s="133"/>
      <c r="CC129" s="133"/>
      <c r="CD129" s="133"/>
      <c r="CE129" s="133"/>
      <c r="CF129" s="133"/>
      <c r="CG129" s="133"/>
      <c r="CH129" s="133"/>
      <c r="CI129" s="133"/>
      <c r="CJ129" s="137"/>
      <c r="CK129" s="133"/>
      <c r="CL129" s="133"/>
      <c r="CM129" s="133"/>
      <c r="CN129" s="133"/>
      <c r="CO129" s="133"/>
      <c r="CP129" s="133"/>
      <c r="CQ129" s="133"/>
      <c r="CR129" s="133"/>
      <c r="CS129" s="133"/>
      <c r="CT129" s="133"/>
      <c r="CU129" s="133"/>
      <c r="CV129" s="137"/>
      <c r="CW129" s="133"/>
      <c r="CX129" s="133"/>
      <c r="CY129" s="133"/>
      <c r="CZ129" s="133"/>
      <c r="DA129" s="133"/>
      <c r="DB129" s="133"/>
      <c r="DC129" s="133"/>
      <c r="DD129" s="133"/>
      <c r="DE129" s="133"/>
      <c r="DF129" s="133"/>
      <c r="DG129" s="133"/>
      <c r="DH129" s="137"/>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c r="GE129" s="133"/>
      <c r="GF129" s="133"/>
      <c r="GG129" s="133"/>
      <c r="GH129" s="133"/>
      <c r="GI129" s="133"/>
      <c r="GJ129" s="133"/>
      <c r="GK129" s="133"/>
      <c r="GL129" s="133"/>
      <c r="GM129" s="133"/>
      <c r="GN129" s="133"/>
      <c r="GO129" s="133"/>
      <c r="GP129" s="133"/>
      <c r="GQ129" s="133"/>
      <c r="GR129" s="133"/>
      <c r="GS129" s="133"/>
      <c r="GT129" s="133"/>
      <c r="GU129" s="133"/>
      <c r="GV129" s="133"/>
      <c r="GW129" s="133"/>
      <c r="GX129" s="133"/>
      <c r="GY129" s="133"/>
      <c r="GZ129" s="133"/>
      <c r="HA129" s="133"/>
      <c r="HB129" s="133"/>
      <c r="HC129" s="133"/>
      <c r="HD129" s="133"/>
      <c r="HE129" s="133"/>
      <c r="HF129" s="133"/>
      <c r="HG129" s="133"/>
      <c r="HH129" s="133"/>
      <c r="HI129" s="133"/>
      <c r="HJ129" s="133"/>
      <c r="HK129" s="133"/>
      <c r="HL129" s="133"/>
      <c r="HM129" s="133"/>
      <c r="HN129" s="133"/>
      <c r="HO129" s="133"/>
      <c r="HP129" s="133"/>
      <c r="HQ129" s="133"/>
      <c r="HR129" s="133"/>
      <c r="HS129" s="133"/>
      <c r="HT129" s="133"/>
      <c r="HU129" s="133"/>
      <c r="HV129" s="133"/>
      <c r="HW129" s="133"/>
      <c r="HX129" s="133"/>
      <c r="HY129" s="133"/>
      <c r="HZ129" s="133"/>
      <c r="IA129" s="133"/>
      <c r="IB129" s="133"/>
      <c r="IC129" s="133"/>
      <c r="ID129" s="133"/>
      <c r="IE129" s="133"/>
      <c r="IF129" s="133"/>
      <c r="IG129" s="133"/>
      <c r="IH129" s="133"/>
      <c r="II129" s="133"/>
      <c r="IJ129" s="133"/>
      <c r="IK129" s="133"/>
      <c r="IL129" s="133"/>
      <c r="IM129" s="133"/>
      <c r="IN129" s="133"/>
      <c r="IO129" s="133"/>
      <c r="IP129" s="133"/>
      <c r="IQ129" s="133"/>
      <c r="IR129" s="133"/>
      <c r="IS129" s="133"/>
      <c r="IT129" s="133"/>
      <c r="IU129" s="133"/>
      <c r="IV129" s="133"/>
      <c r="IW129" s="133"/>
      <c r="IX129" s="133"/>
      <c r="IY129" s="133"/>
      <c r="IZ129" s="133"/>
      <c r="JA129" s="133"/>
      <c r="JB129" s="133"/>
      <c r="JC129" s="133"/>
      <c r="JD129" s="133"/>
      <c r="JE129" s="133"/>
      <c r="JF129" s="133"/>
      <c r="JG129" s="133"/>
      <c r="JH129" s="133"/>
      <c r="JI129" s="133"/>
      <c r="JJ129" s="133"/>
      <c r="JK129" s="133"/>
      <c r="JL129" s="133"/>
      <c r="JM129" s="133"/>
      <c r="JN129" s="133"/>
      <c r="JO129" s="133"/>
      <c r="JP129" s="133"/>
      <c r="JQ129" s="133"/>
      <c r="JR129" s="133"/>
      <c r="JS129" s="133"/>
      <c r="JT129" s="133"/>
      <c r="JU129" s="133"/>
      <c r="JV129" s="133"/>
      <c r="JW129" s="133"/>
      <c r="JX129" s="133"/>
      <c r="JY129" s="133"/>
      <c r="JZ129" s="133"/>
      <c r="KA129" s="133"/>
      <c r="KB129" s="133"/>
      <c r="KC129" s="133"/>
      <c r="KD129" s="133"/>
      <c r="KE129" s="133"/>
      <c r="KF129" s="133"/>
      <c r="KG129" s="133"/>
      <c r="KH129" s="133"/>
      <c r="KI129" s="133"/>
      <c r="KJ129" s="133"/>
      <c r="KK129" s="133"/>
      <c r="KL129" s="133"/>
      <c r="KM129" s="133"/>
      <c r="KN129" s="133"/>
      <c r="KO129" s="133"/>
      <c r="KP129" s="133"/>
      <c r="KQ129" s="133"/>
      <c r="KR129" s="133"/>
    </row>
    <row r="130" spans="1:304" s="135" customFormat="1" ht="15">
      <c r="A130" s="139">
        <v>4.3</v>
      </c>
      <c r="B130" s="183" t="s">
        <v>732</v>
      </c>
      <c r="I130" s="401"/>
      <c r="J130" s="391"/>
      <c r="K130" s="401"/>
      <c r="L130" s="401"/>
      <c r="M130" s="401"/>
      <c r="BJ130" s="139"/>
    </row>
    <row r="131" spans="1:304" s="135" customFormat="1" ht="15.75" thickBot="1">
      <c r="A131" s="139"/>
      <c r="B131" s="189"/>
      <c r="I131" s="401"/>
      <c r="J131" s="391"/>
      <c r="K131" s="401"/>
      <c r="L131" s="401"/>
      <c r="M131" s="401"/>
      <c r="BJ131" s="139"/>
    </row>
    <row r="132" spans="1:304" s="135" customFormat="1" ht="69.75" customHeight="1">
      <c r="A132" s="139"/>
      <c r="B132" s="484" t="s">
        <v>220</v>
      </c>
      <c r="C132" s="485" t="s">
        <v>2699</v>
      </c>
      <c r="D132" s="485" t="s">
        <v>2700</v>
      </c>
      <c r="E132" s="485" t="s">
        <v>2701</v>
      </c>
      <c r="F132" s="485" t="s">
        <v>2702</v>
      </c>
      <c r="G132" s="486" t="s">
        <v>654</v>
      </c>
      <c r="I132" s="401"/>
      <c r="J132" s="391"/>
      <c r="K132" s="401"/>
      <c r="L132" s="401"/>
      <c r="M132" s="401"/>
      <c r="BJ132" s="139"/>
    </row>
    <row r="133" spans="1:304" s="135" customFormat="1" ht="15">
      <c r="A133" s="139"/>
      <c r="B133" s="487">
        <v>1</v>
      </c>
      <c r="C133" s="488" t="str">
        <f>IF('10. קבועים'!$C$212&gt;0,'10. קבועים'!B214,"0")</f>
        <v>0</v>
      </c>
      <c r="D133" s="488" t="str">
        <f>IF('10. קבועים'!$C$221&gt;0,'10. קבועים'!C229,"0")</f>
        <v>0</v>
      </c>
      <c r="E133" s="488" t="str">
        <f>IF('10. קבועים'!$C$212&gt;0,'10. קבועים'!F228,"0")</f>
        <v>0</v>
      </c>
      <c r="F133" s="488" t="str">
        <f>IF('10. קבועים'!$C$212&gt;0,'10. קבועים'!F229,"0")</f>
        <v>0</v>
      </c>
      <c r="G133" s="489">
        <f>IF('10. קבועים'!$C$212=0,0,'10. קבועים'!B213)</f>
        <v>0</v>
      </c>
      <c r="I133" s="401"/>
      <c r="J133" s="391"/>
      <c r="K133" s="401"/>
      <c r="L133" s="401"/>
      <c r="M133" s="401"/>
      <c r="BJ133" s="139"/>
    </row>
    <row r="134" spans="1:304" s="135" customFormat="1" ht="15">
      <c r="A134" s="139"/>
      <c r="B134" s="487">
        <v>2</v>
      </c>
      <c r="C134" s="488" t="str">
        <f>IF('10. קבועים'!$C$287&gt;0,'10. קבועים'!B289,"0")</f>
        <v>0</v>
      </c>
      <c r="D134" s="488" t="str">
        <f>IF('10. קבועים'!$C$296&gt;0,'10. קבועים'!C304,"0")</f>
        <v>0</v>
      </c>
      <c r="E134" s="488" t="str">
        <f>IF('10. קבועים'!$C$287&gt;0,'10. קבועים'!F303,"0")</f>
        <v>0</v>
      </c>
      <c r="F134" s="488" t="str">
        <f>IF('10. קבועים'!$C$287&gt;0,'10. קבועים'!F304,"0")</f>
        <v>0</v>
      </c>
      <c r="G134" s="489">
        <f>IF('10. קבועים'!$C$287=0,0,'10. קבועים'!B288)</f>
        <v>0</v>
      </c>
      <c r="I134" s="401"/>
      <c r="J134" s="391"/>
      <c r="K134" s="401"/>
      <c r="L134" s="401"/>
      <c r="M134" s="401"/>
      <c r="BJ134" s="139"/>
    </row>
    <row r="135" spans="1:304" s="135" customFormat="1" ht="15">
      <c r="A135" s="139"/>
      <c r="B135" s="487">
        <v>3</v>
      </c>
      <c r="C135" s="488" t="str">
        <f>IF('10. קבועים'!$C$363&gt;0,'10. קבועים'!B365,"0")</f>
        <v>0</v>
      </c>
      <c r="D135" s="488" t="str">
        <f>IF('10. קבועים'!$C$372&gt;0,'10. קבועים'!C380,"0")</f>
        <v>0</v>
      </c>
      <c r="E135" s="488" t="str">
        <f>IF('10. קבועים'!$C$363&gt;0,'10. קבועים'!F379,"0")</f>
        <v>0</v>
      </c>
      <c r="F135" s="488" t="str">
        <f>IF('10. קבועים'!$C$363&gt;0,'10. קבועים'!F380,"0")</f>
        <v>0</v>
      </c>
      <c r="G135" s="489">
        <f>IF('10. קבועים'!$C$363=0,0,'10. קבועים'!B364)</f>
        <v>0</v>
      </c>
      <c r="I135" s="401"/>
      <c r="J135" s="391"/>
      <c r="K135" s="401"/>
      <c r="L135" s="401"/>
      <c r="M135" s="401"/>
      <c r="BJ135" s="139"/>
    </row>
    <row r="136" spans="1:304" s="135" customFormat="1" ht="15">
      <c r="A136" s="139"/>
      <c r="B136" s="487">
        <v>4</v>
      </c>
      <c r="C136" s="488" t="str">
        <f>IF('10. קבועים'!$C$438&gt;0,'10. קבועים'!B440,"0")</f>
        <v>0</v>
      </c>
      <c r="D136" s="488" t="str">
        <f>IF('10. קבועים'!$C$447&gt;0,'10. קבועים'!C455,"0")</f>
        <v>0</v>
      </c>
      <c r="E136" s="488" t="str">
        <f>IF('10. קבועים'!$C$438&gt;0,'10. קבועים'!F454,"0")</f>
        <v>0</v>
      </c>
      <c r="F136" s="488" t="str">
        <f>IF('10. קבועים'!$C$438&gt;0,'10. קבועים'!F455,"0")</f>
        <v>0</v>
      </c>
      <c r="G136" s="489">
        <f>IF('10. קבועים'!$C$438=0,0,'10. קבועים'!B439)</f>
        <v>0</v>
      </c>
      <c r="I136" s="401"/>
      <c r="J136" s="391"/>
      <c r="K136" s="401"/>
      <c r="L136" s="401"/>
      <c r="M136" s="401"/>
      <c r="BJ136" s="139"/>
    </row>
    <row r="137" spans="1:304" s="135" customFormat="1" ht="15">
      <c r="A137" s="139"/>
      <c r="B137" s="487">
        <v>5</v>
      </c>
      <c r="C137" s="488" t="str">
        <f>IF('10. קבועים'!$C$513&gt;0,'10. קבועים'!B515,"0")</f>
        <v>0</v>
      </c>
      <c r="D137" s="488" t="str">
        <f>IF('10. קבועים'!$C$522&gt;0,'10. קבועים'!C530,"0")</f>
        <v>0</v>
      </c>
      <c r="E137" s="488" t="str">
        <f>IF('10. קבועים'!$C$513&gt;0,'10. קבועים'!F529,"0")</f>
        <v>0</v>
      </c>
      <c r="F137" s="488" t="str">
        <f>IF('10. קבועים'!$C$513&gt;0,'10. קבועים'!F530,"0")</f>
        <v>0</v>
      </c>
      <c r="G137" s="489">
        <f>IF('10. קבועים'!$C$513=0,0,'10. קבועים'!B514)</f>
        <v>0</v>
      </c>
      <c r="I137" s="401"/>
      <c r="J137" s="391"/>
      <c r="K137" s="401"/>
      <c r="L137" s="401"/>
      <c r="M137" s="401"/>
      <c r="BJ137" s="139"/>
    </row>
    <row r="138" spans="1:304" s="135" customFormat="1" ht="15.75" thickBot="1">
      <c r="A138" s="139"/>
      <c r="B138" s="490">
        <v>6</v>
      </c>
      <c r="C138" s="491" t="str">
        <f>IF('10. קבועים'!$C$588&gt;0,'10. קבועים'!B590,"0")</f>
        <v>0</v>
      </c>
      <c r="D138" s="491" t="str">
        <f>IF('10. קבועים'!$C$597&gt;0,'10. קבועים'!C605,"0")</f>
        <v>0</v>
      </c>
      <c r="E138" s="491" t="str">
        <f>IF('10. קבועים'!$C$588&gt;0,'10. קבועים'!F604,"0")</f>
        <v>0</v>
      </c>
      <c r="F138" s="491" t="str">
        <f>IF('10. קבועים'!$C$588&gt;0,'10. קבועים'!F605,"0")</f>
        <v>0</v>
      </c>
      <c r="G138" s="492">
        <f>IF('10. קבועים'!$C$588=0,0,'10. קבועים'!B589)</f>
        <v>0</v>
      </c>
      <c r="I138" s="401"/>
      <c r="J138" s="391"/>
      <c r="K138" s="401"/>
      <c r="L138" s="401"/>
      <c r="M138" s="401"/>
      <c r="BJ138" s="139"/>
    </row>
    <row r="139" spans="1:304" s="135" customFormat="1" ht="15.75" thickBot="1">
      <c r="A139" s="139"/>
      <c r="I139" s="401"/>
      <c r="J139" s="391"/>
      <c r="K139" s="401"/>
      <c r="L139" s="401"/>
      <c r="M139" s="401"/>
      <c r="BJ139" s="139"/>
    </row>
    <row r="140" spans="1:304" s="135" customFormat="1" ht="67.5" customHeight="1">
      <c r="A140" s="139"/>
      <c r="B140" s="484" t="s">
        <v>220</v>
      </c>
      <c r="C140" s="485" t="s">
        <v>2703</v>
      </c>
      <c r="D140" s="485" t="s">
        <v>2704</v>
      </c>
      <c r="E140" s="485" t="s">
        <v>2705</v>
      </c>
      <c r="F140" s="485" t="s">
        <v>2706</v>
      </c>
      <c r="G140" s="486" t="s">
        <v>730</v>
      </c>
      <c r="I140" s="401"/>
      <c r="J140" s="391"/>
      <c r="K140" s="401"/>
      <c r="L140" s="401"/>
      <c r="M140" s="401"/>
      <c r="BJ140" s="139"/>
    </row>
    <row r="141" spans="1:304" s="135" customFormat="1" ht="15">
      <c r="A141" s="139"/>
      <c r="B141" s="487">
        <v>1</v>
      </c>
      <c r="C141" s="488" t="str">
        <f>IF('10. קבועים'!$C$212&gt;0,'10. קבועים'!B217,"0")</f>
        <v>0</v>
      </c>
      <c r="D141" s="488" t="str">
        <f>IF('10. קבועים'!$C$221&gt;0,'10. קבועים'!C231,"0")</f>
        <v>0</v>
      </c>
      <c r="E141" s="488" t="str">
        <f>IF('10. קבועים'!$C$212&gt;0,'10. קבועים'!F231,"0")</f>
        <v>0</v>
      </c>
      <c r="F141" s="488" t="str">
        <f>IF('10. קבועים'!$C$212&gt;0,'10. קבועים'!F232,"0")</f>
        <v>0</v>
      </c>
      <c r="G141" s="489">
        <f>IF('10. קבועים'!$C$212=0,0,'10. קבועים'!B216)</f>
        <v>0</v>
      </c>
      <c r="I141" s="401"/>
      <c r="J141" s="391"/>
      <c r="K141" s="401"/>
      <c r="L141" s="401"/>
      <c r="M141" s="401"/>
      <c r="BJ141" s="139"/>
    </row>
    <row r="142" spans="1:304" s="135" customFormat="1" ht="15">
      <c r="A142" s="139"/>
      <c r="B142" s="487">
        <v>2</v>
      </c>
      <c r="C142" s="488" t="str">
        <f>IF('10. קבועים'!$C$287&gt;0,'10. קבועים'!B292,"0")</f>
        <v>0</v>
      </c>
      <c r="D142" s="488" t="str">
        <f>IF('10. קבועים'!$C$296&gt;0,'10. קבועים'!C306,"0")</f>
        <v>0</v>
      </c>
      <c r="E142" s="488" t="str">
        <f>IF('10. קבועים'!$C$287&gt;0,'10. קבועים'!F306,"0")</f>
        <v>0</v>
      </c>
      <c r="F142" s="488" t="str">
        <f>IF('10. קבועים'!$C$287&gt;0,'10. קבועים'!F307,"0")</f>
        <v>0</v>
      </c>
      <c r="G142" s="489">
        <f>IF('10. קבועים'!$C$287=0,0,'10. קבועים'!B291)</f>
        <v>0</v>
      </c>
      <c r="I142" s="401"/>
      <c r="J142" s="391"/>
      <c r="K142" s="401"/>
      <c r="L142" s="401"/>
      <c r="M142" s="401"/>
      <c r="BJ142" s="139"/>
    </row>
    <row r="143" spans="1:304" s="135" customFormat="1" ht="15">
      <c r="A143" s="139"/>
      <c r="B143" s="487">
        <v>3</v>
      </c>
      <c r="C143" s="488" t="str">
        <f>IF('10. קבועים'!$C$363&gt;0,'10. קבועים'!B368,"0")</f>
        <v>0</v>
      </c>
      <c r="D143" s="488" t="str">
        <f>IF('10. קבועים'!$C$372&gt;0,'10. קבועים'!C382,"0")</f>
        <v>0</v>
      </c>
      <c r="E143" s="488" t="str">
        <f>IF('10. קבועים'!$C$363&gt;0,'10. קבועים'!F382,"0")</f>
        <v>0</v>
      </c>
      <c r="F143" s="488" t="str">
        <f>IF('10. קבועים'!$C$363&gt;0,'10. קבועים'!F383,"0")</f>
        <v>0</v>
      </c>
      <c r="G143" s="489">
        <f>IF('10. קבועים'!$C$363=0,0,'10. קבועים'!B596)</f>
        <v>0</v>
      </c>
      <c r="I143" s="401"/>
      <c r="J143" s="391"/>
      <c r="K143" s="401"/>
      <c r="L143" s="401"/>
      <c r="M143" s="401"/>
      <c r="BJ143" s="139"/>
    </row>
    <row r="144" spans="1:304" s="135" customFormat="1" ht="15">
      <c r="A144" s="139"/>
      <c r="B144" s="487">
        <v>4</v>
      </c>
      <c r="C144" s="488" t="str">
        <f>IF('10. קבועים'!$C$438&gt;0,'10. קבועים'!B443,"0")</f>
        <v>0</v>
      </c>
      <c r="D144" s="488" t="str">
        <f>IF('10. קבועים'!$C$447&gt;0,'10. קבועים'!C457,"0")</f>
        <v>0</v>
      </c>
      <c r="E144" s="488" t="str">
        <f>IF('10. קבועים'!$C$438&gt;0,'10. קבועים'!F457,"0")</f>
        <v>0</v>
      </c>
      <c r="F144" s="488" t="str">
        <f>IF('10. קבועים'!$C$438&gt;0,'10. קבועים'!F458,"0")</f>
        <v>0</v>
      </c>
      <c r="G144" s="489">
        <f>IF('10. קבועים'!$C$438=0,0,'10. קבועים'!B442)</f>
        <v>0</v>
      </c>
      <c r="I144" s="401"/>
      <c r="J144" s="391"/>
      <c r="K144" s="401"/>
      <c r="L144" s="401"/>
      <c r="M144" s="401"/>
      <c r="BJ144" s="139"/>
    </row>
    <row r="145" spans="1:63" s="135" customFormat="1" ht="15">
      <c r="A145" s="139"/>
      <c r="B145" s="487">
        <v>5</v>
      </c>
      <c r="C145" s="488" t="str">
        <f>IF('10. קבועים'!$C$513&gt;0,'10. קבועים'!B518,"0")</f>
        <v>0</v>
      </c>
      <c r="D145" s="488" t="str">
        <f>IF('10. קבועים'!$C$522&gt;0,'10. קבועים'!C532,"0")</f>
        <v>0</v>
      </c>
      <c r="E145" s="488" t="str">
        <f>IF('10. קבועים'!$C$513&gt;0,'10. קבועים'!F532,"0")</f>
        <v>0</v>
      </c>
      <c r="F145" s="488" t="str">
        <f>IF('10. קבועים'!$C$513&gt;0,'10. קבועים'!F533,"0")</f>
        <v>0</v>
      </c>
      <c r="G145" s="489">
        <f>IF('10. קבועים'!$C$513=0,0,'10. קבועים'!B517)</f>
        <v>0</v>
      </c>
      <c r="I145" s="401"/>
      <c r="J145" s="391"/>
      <c r="K145" s="401"/>
      <c r="L145" s="401"/>
      <c r="M145" s="401"/>
      <c r="BJ145" s="139"/>
    </row>
    <row r="146" spans="1:63" s="135" customFormat="1" ht="15.75" thickBot="1">
      <c r="A146" s="139"/>
      <c r="B146" s="490">
        <v>6</v>
      </c>
      <c r="C146" s="491" t="str">
        <f>IF('10. קבועים'!$C$588&gt;0,'10. קבועים'!B593,"0")</f>
        <v>0</v>
      </c>
      <c r="D146" s="491" t="str">
        <f>IF('10. קבועים'!$C$597&gt;0,'10. קבועים'!C607,"0")</f>
        <v>0</v>
      </c>
      <c r="E146" s="491" t="str">
        <f>IF('10. קבועים'!$C$588&gt;0,'10. קבועים'!F607,"0")</f>
        <v>0</v>
      </c>
      <c r="F146" s="491" t="str">
        <f>IF('10. קבועים'!$C$588&gt;0,'10. קבועים'!F608,"0")</f>
        <v>0</v>
      </c>
      <c r="G146" s="492">
        <f>IF('10. קבועים'!$C$588=0,0,'10. קבועים'!B592)</f>
        <v>0</v>
      </c>
      <c r="I146" s="401"/>
      <c r="J146" s="391"/>
      <c r="K146" s="401"/>
      <c r="L146" s="401"/>
      <c r="M146" s="401"/>
      <c r="BJ146" s="139"/>
    </row>
    <row r="147" spans="1:63" s="135" customFormat="1" ht="15.75" thickBot="1">
      <c r="A147" s="139"/>
      <c r="I147" s="401"/>
      <c r="J147" s="391"/>
      <c r="K147" s="401"/>
      <c r="L147" s="401"/>
      <c r="M147" s="401"/>
      <c r="BJ147" s="139"/>
    </row>
    <row r="148" spans="1:63" s="135" customFormat="1" ht="45.75" hidden="1" outlineLevel="1" thickBot="1">
      <c r="A148" s="247" t="s">
        <v>44</v>
      </c>
      <c r="B148" s="493" t="s">
        <v>405</v>
      </c>
      <c r="C148" s="494" t="str">
        <f>IF(C149&gt;0,C149,"תא זה יעודכן אוטומטית עם מילוי סעיפים: 4.2 ו- 4.3")</f>
        <v>תא זה יעודכן אוטומטית עם מילוי סעיפים: 4.2 ו- 4.3</v>
      </c>
      <c r="D148" s="493" t="s">
        <v>436</v>
      </c>
      <c r="E148" s="494" t="str">
        <f>IF(E149&gt;0,E149,"תא זה יעודכן אוטומטית עם מילוי סעיפים: 4.2 ו- 4.3")</f>
        <v>תא זה יעודכן אוטומטית עם מילוי סעיפים: 4.2 ו- 4.3</v>
      </c>
      <c r="I148" s="401"/>
      <c r="J148" s="391"/>
      <c r="K148" s="401"/>
      <c r="L148" s="401"/>
      <c r="M148" s="401"/>
      <c r="BJ148" s="139"/>
    </row>
    <row r="149" spans="1:63" s="135" customFormat="1" ht="30.75" collapsed="1" thickBot="1">
      <c r="A149" s="139"/>
      <c r="B149" s="495" t="s">
        <v>406</v>
      </c>
      <c r="C149" s="255">
        <f>SUM(E133:E138)</f>
        <v>0</v>
      </c>
      <c r="D149" s="238" t="s">
        <v>304</v>
      </c>
      <c r="E149" s="239">
        <f>SUM(E141:E146)</f>
        <v>0</v>
      </c>
      <c r="F149" s="496"/>
      <c r="I149" s="401"/>
      <c r="J149" s="391"/>
      <c r="K149" s="401"/>
      <c r="L149" s="401"/>
      <c r="M149" s="401"/>
      <c r="BJ149" s="139"/>
    </row>
    <row r="150" spans="1:63" s="135" customFormat="1" ht="15" customHeight="1" thickBot="1">
      <c r="A150" s="139"/>
      <c r="I150" s="401"/>
      <c r="J150" s="391"/>
      <c r="K150" s="401"/>
      <c r="L150" s="401"/>
      <c r="M150" s="401"/>
      <c r="BJ150" s="139"/>
    </row>
    <row r="151" spans="1:63" s="135" customFormat="1" ht="45.75" hidden="1" outlineLevel="1" thickBot="1">
      <c r="A151" s="247" t="s">
        <v>44</v>
      </c>
      <c r="B151" s="493" t="s">
        <v>407</v>
      </c>
      <c r="C151" s="494" t="str">
        <f>IF(C152&gt;0,C152,"תא זה יעודכן אוטומטית עם מילוי סעיפים: 2.7, 4.2 ו- 4.3")</f>
        <v>תא זה יעודכן אוטומטית עם מילוי סעיפים: 2.7, 4.2 ו- 4.3</v>
      </c>
      <c r="D151" s="493" t="s">
        <v>408</v>
      </c>
      <c r="E151" s="494" t="str">
        <f>IF(E152&gt;0,E152,"תא זה יעודכן אוטומטית עם מילוי סעיפים: 2.7, 4.2 ו- 4.3")</f>
        <v>תא זה יעודכן אוטומטית עם מילוי סעיפים: 2.7, 4.2 ו- 4.3</v>
      </c>
      <c r="I151" s="401"/>
      <c r="J151" s="391"/>
      <c r="K151" s="401"/>
      <c r="L151" s="401"/>
      <c r="M151" s="401"/>
      <c r="BJ151" s="139"/>
    </row>
    <row r="152" spans="1:63" s="135" customFormat="1" ht="30.75" collapsed="1" thickBot="1">
      <c r="A152" s="139"/>
      <c r="B152" s="238" t="s">
        <v>2600</v>
      </c>
      <c r="C152" s="239">
        <f>C149*'1. פרטים כלליים ועלויות'!D53</f>
        <v>0</v>
      </c>
      <c r="D152" s="238" t="s">
        <v>2601</v>
      </c>
      <c r="E152" s="239">
        <f>E149*'1. פרטים כלליים ועלויות'!D53</f>
        <v>0</v>
      </c>
      <c r="I152" s="401"/>
      <c r="J152" s="391"/>
      <c r="K152" s="401"/>
      <c r="L152" s="401"/>
      <c r="M152" s="401"/>
      <c r="BJ152" s="139"/>
    </row>
    <row r="153" spans="1:63" s="133" customFormat="1" ht="15.75" thickBot="1">
      <c r="A153" s="174"/>
      <c r="B153" s="256"/>
      <c r="C153" s="256"/>
      <c r="D153" s="256"/>
      <c r="E153" s="256"/>
      <c r="F153" s="135"/>
      <c r="G153" s="135"/>
      <c r="H153" s="135"/>
      <c r="I153" s="135"/>
      <c r="J153" s="135"/>
      <c r="K153" s="135"/>
      <c r="L153" s="135"/>
      <c r="M153" s="135"/>
      <c r="N153" s="135"/>
      <c r="O153" s="135"/>
      <c r="BK153" s="174"/>
    </row>
    <row r="154" spans="1:63" s="133" customFormat="1" ht="15" hidden="1" outlineLevel="1">
      <c r="A154" s="174"/>
      <c r="B154" s="223" t="s">
        <v>131</v>
      </c>
      <c r="C154" s="497"/>
      <c r="D154" s="223" t="s">
        <v>131</v>
      </c>
      <c r="E154" s="497"/>
      <c r="BK154" s="174"/>
    </row>
    <row r="155" spans="1:63" s="133" customFormat="1" ht="30" hidden="1" outlineLevel="1">
      <c r="A155" s="174"/>
      <c r="B155" s="223" t="s">
        <v>135</v>
      </c>
      <c r="C155" s="497"/>
      <c r="D155" s="242" t="s">
        <v>303</v>
      </c>
      <c r="E155" s="497"/>
      <c r="BK155" s="174"/>
    </row>
    <row r="156" spans="1:63" s="133" customFormat="1" ht="15" hidden="1" outlineLevel="1">
      <c r="A156" s="174"/>
      <c r="B156" s="224"/>
      <c r="C156" s="498"/>
      <c r="D156" s="224"/>
      <c r="E156" s="498"/>
      <c r="BK156" s="174"/>
    </row>
    <row r="157" spans="1:63" s="133" customFormat="1" ht="45" hidden="1" outlineLevel="1">
      <c r="A157" s="174"/>
      <c r="B157" s="245" t="s">
        <v>657</v>
      </c>
      <c r="C157" s="497"/>
      <c r="D157" s="245" t="s">
        <v>660</v>
      </c>
      <c r="E157" s="497"/>
      <c r="BK157" s="174"/>
    </row>
    <row r="158" spans="1:63" s="133" customFormat="1" ht="15.75" hidden="1" outlineLevel="1" thickBot="1">
      <c r="A158" s="174"/>
      <c r="B158" s="137"/>
      <c r="C158" s="137"/>
      <c r="D158" s="137"/>
      <c r="E158" s="137"/>
      <c r="BK158" s="174"/>
    </row>
    <row r="159" spans="1:63" s="133" customFormat="1" ht="15.75" collapsed="1" thickBot="1">
      <c r="A159" s="174"/>
      <c r="C159" s="499" t="s">
        <v>288</v>
      </c>
      <c r="D159" s="500" t="s">
        <v>292</v>
      </c>
      <c r="E159" s="500" t="s">
        <v>294</v>
      </c>
      <c r="F159" s="500" t="s">
        <v>296</v>
      </c>
      <c r="G159" s="500" t="s">
        <v>298</v>
      </c>
      <c r="H159" s="501" t="s">
        <v>300</v>
      </c>
      <c r="BF159" s="174"/>
    </row>
    <row r="160" spans="1:63" s="133" customFormat="1" ht="15">
      <c r="A160" s="174"/>
      <c r="B160" s="502" t="s">
        <v>308</v>
      </c>
      <c r="C160" s="503">
        <f>IF('10. קבועים'!K207=0,0,'10. קבועים'!L207)</f>
        <v>0</v>
      </c>
      <c r="D160" s="504">
        <f>IF('10. קבועים'!K283=0,0,'10. קבועים'!L283)</f>
        <v>0</v>
      </c>
      <c r="E160" s="504">
        <f>IF('10. קבועים'!K358=0,0,'10. קבועים'!L358)</f>
        <v>0</v>
      </c>
      <c r="F160" s="504">
        <f>IF('10. קבועים'!K433=0,0,'10. קבועים'!L433)</f>
        <v>0</v>
      </c>
      <c r="G160" s="504">
        <f>IF('10. קבועים'!K508=0,0,'10. קבועים'!L508)</f>
        <v>0</v>
      </c>
      <c r="H160" s="366">
        <f>IF('10. קבועים'!K583=0,0,'10. קבועים'!L583)</f>
        <v>0</v>
      </c>
      <c r="BF160" s="174"/>
    </row>
    <row r="161" spans="1:66" s="133" customFormat="1" ht="15">
      <c r="A161" s="174"/>
      <c r="B161" s="505" t="s">
        <v>482</v>
      </c>
      <c r="C161" s="503">
        <f>'10. קבועים'!F235</f>
        <v>0</v>
      </c>
      <c r="D161" s="504">
        <f>'10. קבועים'!F310</f>
        <v>0</v>
      </c>
      <c r="E161" s="504">
        <f>'10. קבועים'!F386</f>
        <v>0</v>
      </c>
      <c r="F161" s="504">
        <f>'10. קבועים'!F461</f>
        <v>0</v>
      </c>
      <c r="G161" s="504">
        <f>'10. קבועים'!F536</f>
        <v>0</v>
      </c>
      <c r="H161" s="366">
        <f>'10. קבועים'!F611</f>
        <v>0</v>
      </c>
      <c r="BF161" s="174"/>
    </row>
    <row r="162" spans="1:66" s="133" customFormat="1" ht="15.75" thickBot="1">
      <c r="A162" s="174"/>
      <c r="B162" s="506" t="s">
        <v>483</v>
      </c>
      <c r="C162" s="1012">
        <f>'10. קבועים'!G235</f>
        <v>0</v>
      </c>
      <c r="D162" s="1013">
        <f>'10. קבועים'!G310</f>
        <v>0</v>
      </c>
      <c r="E162" s="1013">
        <f>'10. קבועים'!G386</f>
        <v>0</v>
      </c>
      <c r="F162" s="1013">
        <f>'10. קבועים'!G461</f>
        <v>0</v>
      </c>
      <c r="G162" s="1013">
        <f>'10. קבועים'!G536</f>
        <v>0</v>
      </c>
      <c r="H162" s="1014">
        <f>'10. קבועים'!G611</f>
        <v>0</v>
      </c>
      <c r="BF162" s="174"/>
    </row>
    <row r="163" spans="1:66" s="133" customFormat="1">
      <c r="A163" s="174"/>
      <c r="D163" s="507"/>
      <c r="E163" s="498"/>
      <c r="BK163" s="174"/>
    </row>
    <row r="164" spans="1:66" s="133" customFormat="1" ht="18">
      <c r="A164" s="508"/>
      <c r="B164" s="178" t="s">
        <v>741</v>
      </c>
      <c r="C164" s="130"/>
      <c r="D164" s="130"/>
      <c r="E164" s="130"/>
      <c r="F164" s="130"/>
      <c r="G164" s="130"/>
      <c r="H164" s="130"/>
      <c r="I164" s="130"/>
      <c r="J164" s="130"/>
      <c r="K164" s="130"/>
      <c r="L164" s="130"/>
      <c r="M164" s="130"/>
      <c r="N164" s="130"/>
      <c r="O164" s="130"/>
      <c r="BK164" s="174"/>
    </row>
    <row r="165" spans="1:66" s="133" customFormat="1">
      <c r="A165" s="174"/>
      <c r="BK165" s="174"/>
    </row>
    <row r="166" spans="1:66" s="133" customFormat="1" ht="15">
      <c r="A166" s="174"/>
      <c r="B166" s="137" t="s">
        <v>43</v>
      </c>
      <c r="BJ166" s="174"/>
    </row>
    <row r="167" spans="1:66" s="133" customFormat="1">
      <c r="A167" s="174"/>
      <c r="B167" s="133" t="s">
        <v>42</v>
      </c>
      <c r="BJ167" s="174"/>
    </row>
    <row r="168" spans="1:66" s="133" customFormat="1">
      <c r="A168" s="174"/>
      <c r="B168" s="133" t="s">
        <v>255</v>
      </c>
      <c r="BJ168" s="174"/>
    </row>
    <row r="169" spans="1:66" s="133" customFormat="1">
      <c r="A169" s="174"/>
      <c r="B169" s="133" t="s">
        <v>256</v>
      </c>
      <c r="BJ169" s="174"/>
    </row>
    <row r="170" spans="1:66" s="133" customFormat="1">
      <c r="A170" s="174"/>
      <c r="B170" s="133" t="s">
        <v>257</v>
      </c>
      <c r="BJ170" s="174"/>
    </row>
    <row r="171" spans="1:66" s="133" customFormat="1">
      <c r="A171" s="174"/>
      <c r="B171" s="133" t="s">
        <v>258</v>
      </c>
      <c r="BJ171" s="174"/>
    </row>
    <row r="172" spans="1:66" s="133" customFormat="1">
      <c r="A172" s="174"/>
    </row>
    <row r="173" spans="1:66" s="133" customFormat="1" ht="198.75" customHeight="1">
      <c r="A173" s="174">
        <v>4.4000000000000004</v>
      </c>
      <c r="B173" s="186" t="s">
        <v>2707</v>
      </c>
      <c r="C173" s="1081"/>
      <c r="D173" s="1081"/>
      <c r="E173" s="1081"/>
      <c r="F173" s="1043" t="s">
        <v>2708</v>
      </c>
      <c r="G173" s="1043"/>
      <c r="H173" s="1043"/>
    </row>
    <row r="174" spans="1:66" s="133" customFormat="1">
      <c r="A174" s="174"/>
    </row>
    <row r="175" spans="1:66" s="133" customFormat="1" ht="15" hidden="1" customHeight="1" outlineLevel="1">
      <c r="A175" s="174"/>
      <c r="B175" s="192" t="s">
        <v>130</v>
      </c>
      <c r="C175" s="192" t="s">
        <v>132</v>
      </c>
      <c r="D175" s="192" t="s">
        <v>133</v>
      </c>
      <c r="E175" s="267" t="s">
        <v>131</v>
      </c>
      <c r="BN175" s="174"/>
    </row>
    <row r="176" spans="1:66" s="133" customFormat="1" ht="15" hidden="1" customHeight="1" outlineLevel="1">
      <c r="A176" s="174"/>
      <c r="B176" s="1045"/>
      <c r="C176" s="1046"/>
      <c r="D176" s="1045"/>
      <c r="E176" s="1045"/>
      <c r="BN176" s="174"/>
    </row>
    <row r="177" spans="1:222" s="133" customFormat="1" ht="15" hidden="1" customHeight="1" outlineLevel="1">
      <c r="A177" s="174"/>
      <c r="B177" s="1045"/>
      <c r="C177" s="1046"/>
      <c r="D177" s="1045"/>
      <c r="E177" s="1045"/>
      <c r="BN177" s="174"/>
    </row>
    <row r="178" spans="1:222" s="133" customFormat="1" ht="15" hidden="1" customHeight="1" outlineLevel="1">
      <c r="A178" s="174"/>
      <c r="B178" s="1045"/>
      <c r="C178" s="1046"/>
      <c r="D178" s="1045"/>
      <c r="E178" s="1045"/>
      <c r="BN178" s="174"/>
    </row>
    <row r="179" spans="1:222" s="133" customFormat="1" ht="15" hidden="1" customHeight="1" outlineLevel="1">
      <c r="A179" s="174"/>
      <c r="B179" s="1045"/>
      <c r="C179" s="1046"/>
      <c r="D179" s="1045"/>
      <c r="E179" s="1045"/>
      <c r="BN179" s="174"/>
    </row>
    <row r="180" spans="1:222" s="133" customFormat="1" ht="15" hidden="1" customHeight="1" outlineLevel="1">
      <c r="A180" s="174"/>
      <c r="B180" s="269"/>
      <c r="D180" s="269"/>
      <c r="E180" s="269"/>
      <c r="BN180" s="174"/>
    </row>
    <row r="181" spans="1:222" s="133" customFormat="1" ht="15" collapsed="1">
      <c r="A181" s="174">
        <v>4.5</v>
      </c>
      <c r="B181" s="137" t="s">
        <v>13</v>
      </c>
    </row>
    <row r="182" spans="1:222" s="133" customFormat="1">
      <c r="A182" s="139"/>
      <c r="B182" s="188" t="s">
        <v>36</v>
      </c>
      <c r="C182" s="188" t="s">
        <v>12</v>
      </c>
      <c r="D182" s="188" t="s">
        <v>14</v>
      </c>
      <c r="E182" s="188" t="s">
        <v>32</v>
      </c>
      <c r="P182" s="265"/>
      <c r="Q182" s="135"/>
      <c r="R182" s="135"/>
      <c r="S182" s="135"/>
      <c r="T182" s="135"/>
      <c r="U182" s="135"/>
      <c r="V182" s="135"/>
      <c r="W182" s="135"/>
      <c r="X182" s="135"/>
      <c r="Y182" s="265"/>
      <c r="Z182" s="416"/>
      <c r="AA182" s="265"/>
      <c r="AB182" s="265"/>
      <c r="AC182" s="135"/>
      <c r="AD182" s="135"/>
      <c r="AE182" s="135"/>
      <c r="AF182" s="135"/>
      <c r="AG182" s="135"/>
      <c r="AH182" s="135"/>
      <c r="AI182" s="135"/>
      <c r="AJ182" s="135"/>
      <c r="AK182" s="265"/>
      <c r="AL182" s="416"/>
      <c r="AM182" s="265"/>
      <c r="AN182" s="265"/>
      <c r="AO182" s="135"/>
      <c r="AP182" s="135"/>
      <c r="AQ182" s="135"/>
      <c r="AR182" s="135"/>
      <c r="AS182" s="135"/>
      <c r="AT182" s="135"/>
      <c r="AU182" s="135"/>
      <c r="AV182" s="135"/>
      <c r="AW182" s="265"/>
      <c r="AX182" s="416"/>
      <c r="AY182" s="265"/>
      <c r="AZ182" s="265"/>
      <c r="BA182" s="135"/>
      <c r="BB182" s="135"/>
      <c r="BC182" s="135"/>
      <c r="BD182" s="135"/>
      <c r="BE182" s="135"/>
      <c r="BF182" s="135"/>
      <c r="BG182" s="135"/>
      <c r="BH182" s="135"/>
      <c r="BI182" s="265"/>
      <c r="BJ182" s="416"/>
      <c r="BK182" s="265"/>
      <c r="BL182" s="265"/>
      <c r="BM182" s="135"/>
      <c r="BN182" s="135"/>
      <c r="BO182" s="135"/>
      <c r="BP182" s="135"/>
      <c r="BQ182" s="135"/>
      <c r="BR182" s="135"/>
      <c r="BS182" s="135"/>
      <c r="BT182" s="135"/>
      <c r="BU182" s="265"/>
      <c r="BV182" s="416"/>
      <c r="BW182" s="265"/>
      <c r="BX182" s="265"/>
      <c r="BY182" s="135"/>
      <c r="BZ182" s="135"/>
      <c r="CA182" s="135"/>
      <c r="CB182" s="135"/>
      <c r="CC182" s="135"/>
      <c r="CD182" s="135"/>
      <c r="CE182" s="135"/>
      <c r="CF182" s="135"/>
      <c r="CG182" s="265"/>
      <c r="CH182" s="416"/>
      <c r="CI182" s="265"/>
      <c r="CJ182" s="265"/>
      <c r="CK182" s="135"/>
      <c r="CL182" s="135"/>
      <c r="CM182" s="135"/>
      <c r="CN182" s="135"/>
      <c r="CO182" s="135"/>
      <c r="CP182" s="135"/>
      <c r="CQ182" s="135"/>
      <c r="CR182" s="135"/>
      <c r="CS182" s="265"/>
      <c r="CT182" s="416"/>
      <c r="CU182" s="265"/>
      <c r="CV182" s="265"/>
      <c r="CW182" s="135"/>
      <c r="CX182" s="135"/>
      <c r="CY182" s="135"/>
      <c r="CZ182" s="135"/>
      <c r="DA182" s="135"/>
      <c r="DB182" s="135"/>
      <c r="DC182" s="135"/>
      <c r="DD182" s="135"/>
      <c r="DE182" s="265"/>
      <c r="DF182" s="416"/>
      <c r="DG182" s="265"/>
      <c r="DH182" s="265"/>
      <c r="DI182" s="135"/>
      <c r="DJ182" s="135"/>
      <c r="DK182" s="135"/>
      <c r="DL182" s="135"/>
      <c r="DM182" s="135"/>
      <c r="DN182" s="135"/>
      <c r="DO182" s="135"/>
      <c r="DP182" s="135"/>
      <c r="DQ182" s="135"/>
      <c r="DR182" s="135"/>
      <c r="DS182" s="135"/>
      <c r="DT182" s="135"/>
      <c r="DU182" s="135"/>
      <c r="DV182" s="135"/>
      <c r="DW182" s="135"/>
      <c r="DX182" s="135"/>
      <c r="DY182" s="135"/>
      <c r="DZ182" s="135"/>
      <c r="EA182" s="135"/>
      <c r="EB182" s="135"/>
      <c r="EC182" s="135"/>
      <c r="ED182" s="135"/>
      <c r="EE182" s="135"/>
      <c r="EF182" s="135"/>
      <c r="EG182" s="135"/>
      <c r="EH182" s="135"/>
      <c r="EI182" s="135"/>
      <c r="EJ182" s="135"/>
      <c r="EK182" s="135"/>
      <c r="EL182" s="135"/>
      <c r="EM182" s="135"/>
      <c r="EN182" s="135"/>
      <c r="EO182" s="135"/>
      <c r="EP182" s="135"/>
      <c r="EQ182" s="135"/>
      <c r="ER182" s="135"/>
      <c r="ES182" s="135"/>
      <c r="ET182" s="135"/>
      <c r="EU182" s="135"/>
      <c r="EV182" s="135"/>
      <c r="EW182" s="135"/>
      <c r="EX182" s="135"/>
      <c r="EY182" s="135"/>
      <c r="EZ182" s="135"/>
      <c r="FA182" s="135"/>
      <c r="FB182" s="135"/>
      <c r="FC182" s="135"/>
      <c r="FD182" s="135"/>
      <c r="FE182" s="135"/>
      <c r="FF182" s="135"/>
      <c r="FG182" s="135"/>
      <c r="FH182" s="135"/>
      <c r="FI182" s="135"/>
      <c r="FJ182" s="135"/>
      <c r="FK182" s="135"/>
      <c r="FL182" s="135"/>
      <c r="FM182" s="135"/>
      <c r="FN182" s="135"/>
      <c r="FO182" s="135"/>
      <c r="FP182" s="135"/>
      <c r="FQ182" s="135"/>
      <c r="FR182" s="135"/>
      <c r="FS182" s="135"/>
      <c r="FT182" s="135"/>
      <c r="FU182" s="135"/>
      <c r="FV182" s="135"/>
      <c r="FW182" s="135"/>
      <c r="FX182" s="135"/>
      <c r="FY182" s="135"/>
      <c r="FZ182" s="135"/>
      <c r="GA182" s="135"/>
      <c r="GB182" s="135"/>
      <c r="GC182" s="135"/>
      <c r="GD182" s="135"/>
      <c r="GE182" s="135"/>
      <c r="GF182" s="135"/>
      <c r="GG182" s="135"/>
      <c r="GH182" s="135"/>
      <c r="GI182" s="135"/>
      <c r="GJ182" s="135"/>
      <c r="GK182" s="135"/>
      <c r="GL182" s="135"/>
      <c r="GM182" s="135"/>
      <c r="GN182" s="135"/>
      <c r="GO182" s="135"/>
      <c r="GP182" s="135"/>
      <c r="GQ182" s="135"/>
      <c r="GR182" s="135"/>
      <c r="GS182" s="135"/>
      <c r="GT182" s="135"/>
      <c r="GU182" s="135"/>
      <c r="GV182" s="135"/>
      <c r="GW182" s="135"/>
      <c r="GX182" s="135"/>
      <c r="GY182" s="135"/>
      <c r="GZ182" s="135"/>
      <c r="HA182" s="135"/>
      <c r="HB182" s="135"/>
      <c r="HC182" s="135"/>
      <c r="HD182" s="135"/>
      <c r="HE182" s="135"/>
      <c r="HF182" s="135"/>
      <c r="HG182" s="135"/>
      <c r="HH182" s="135"/>
      <c r="HI182" s="135"/>
      <c r="HJ182" s="135"/>
      <c r="HK182" s="135"/>
      <c r="HL182" s="135"/>
      <c r="HM182" s="135"/>
      <c r="HN182" s="135"/>
    </row>
    <row r="183" spans="1:222" s="133" customFormat="1">
      <c r="A183" s="174"/>
      <c r="B183" s="250" t="s">
        <v>259</v>
      </c>
      <c r="C183" s="227"/>
      <c r="D183" s="227"/>
      <c r="E183" s="227"/>
    </row>
    <row r="184" spans="1:222" s="133" customFormat="1">
      <c r="A184" s="174"/>
      <c r="B184" s="250" t="s">
        <v>260</v>
      </c>
      <c r="C184" s="227"/>
      <c r="D184" s="227"/>
      <c r="E184" s="227"/>
    </row>
    <row r="185" spans="1:222" s="133" customFormat="1">
      <c r="A185" s="174"/>
      <c r="B185" s="250" t="s">
        <v>261</v>
      </c>
      <c r="C185" s="227"/>
      <c r="D185" s="227"/>
      <c r="E185" s="227"/>
    </row>
    <row r="186" spans="1:222" s="133" customFormat="1" ht="28.5">
      <c r="A186" s="174"/>
      <c r="B186" s="268" t="s">
        <v>262</v>
      </c>
      <c r="C186" s="227"/>
      <c r="D186" s="227"/>
      <c r="E186" s="227"/>
    </row>
    <row r="187" spans="1:222" s="133" customFormat="1" ht="28.5">
      <c r="A187" s="174"/>
      <c r="B187" s="268" t="s">
        <v>2709</v>
      </c>
      <c r="C187" s="227"/>
      <c r="D187" s="227"/>
      <c r="E187" s="227"/>
    </row>
    <row r="188" spans="1:222" s="133" customFormat="1" ht="28.5">
      <c r="A188" s="174"/>
      <c r="B188" s="268" t="s">
        <v>2710</v>
      </c>
      <c r="C188" s="227"/>
      <c r="D188" s="227"/>
      <c r="E188" s="227"/>
    </row>
    <row r="189" spans="1:222" s="133" customFormat="1">
      <c r="A189" s="174"/>
      <c r="B189" s="248" t="s">
        <v>31</v>
      </c>
    </row>
    <row r="190" spans="1:222" s="133" customFormat="1" ht="14.25" hidden="1" customHeight="1" outlineLevel="1">
      <c r="A190" s="174"/>
    </row>
    <row r="191" spans="1:222" s="133" customFormat="1" ht="15" hidden="1" outlineLevel="1">
      <c r="A191" s="174"/>
      <c r="B191" s="192" t="s">
        <v>130</v>
      </c>
      <c r="C191" s="192" t="s">
        <v>132</v>
      </c>
      <c r="D191" s="192" t="s">
        <v>133</v>
      </c>
      <c r="E191" s="267" t="s">
        <v>131</v>
      </c>
      <c r="BN191" s="174"/>
    </row>
    <row r="192" spans="1:222" s="133" customFormat="1" hidden="1" outlineLevel="1">
      <c r="A192" s="174"/>
      <c r="B192" s="1045"/>
      <c r="C192" s="1046"/>
      <c r="D192" s="1045"/>
      <c r="E192" s="1045"/>
      <c r="BN192" s="174"/>
    </row>
    <row r="193" spans="1:78" s="133" customFormat="1" hidden="1" outlineLevel="1">
      <c r="A193" s="174"/>
      <c r="B193" s="1045"/>
      <c r="C193" s="1046"/>
      <c r="D193" s="1045"/>
      <c r="E193" s="1045"/>
      <c r="BN193" s="174"/>
    </row>
    <row r="194" spans="1:78" s="133" customFormat="1" hidden="1" outlineLevel="1">
      <c r="A194" s="174"/>
      <c r="B194" s="1045"/>
      <c r="C194" s="1046"/>
      <c r="D194" s="1045"/>
      <c r="E194" s="1045"/>
      <c r="BN194" s="174"/>
    </row>
    <row r="195" spans="1:78" s="133" customFormat="1" hidden="1" outlineLevel="1">
      <c r="A195" s="174"/>
      <c r="B195" s="1045"/>
      <c r="C195" s="1046"/>
      <c r="D195" s="1045"/>
      <c r="E195" s="1045"/>
      <c r="BN195" s="174"/>
    </row>
    <row r="196" spans="1:78" s="133" customFormat="1" hidden="1" outlineLevel="1">
      <c r="A196" s="174"/>
      <c r="B196" s="269"/>
      <c r="D196" s="269"/>
      <c r="E196" s="269"/>
      <c r="BN196" s="174"/>
    </row>
    <row r="197" spans="1:78" s="133" customFormat="1" ht="24.75" hidden="1" customHeight="1" outlineLevel="1">
      <c r="A197" s="174"/>
      <c r="B197" s="137" t="s">
        <v>136</v>
      </c>
      <c r="C197" s="241"/>
      <c r="D197" s="243"/>
      <c r="E197" s="243"/>
    </row>
    <row r="198" spans="1:78" s="270" customFormat="1" ht="15" collapsed="1" thickBot="1">
      <c r="A198" s="271"/>
      <c r="BK198" s="271"/>
    </row>
    <row r="199" spans="1:78" s="114" customFormat="1" ht="83.25" customHeight="1">
      <c r="A199" s="170"/>
      <c r="B199" s="1044" t="s">
        <v>2711</v>
      </c>
      <c r="C199" s="1044"/>
      <c r="D199" s="1044"/>
      <c r="BM199" s="170"/>
    </row>
    <row r="200" spans="1:78" s="133" customFormat="1">
      <c r="A200" s="174"/>
      <c r="BK200" s="174"/>
    </row>
    <row r="201" spans="1:78" s="133" customFormat="1" ht="51" customHeight="1">
      <c r="A201" s="174"/>
      <c r="B201" s="1043" t="s">
        <v>528</v>
      </c>
      <c r="C201" s="1043"/>
      <c r="D201" s="509"/>
      <c r="E201" s="509"/>
      <c r="BK201" s="174"/>
    </row>
    <row r="202" spans="1:78" s="133" customFormat="1" ht="28.5">
      <c r="A202" s="174">
        <v>4.5999999999999996</v>
      </c>
      <c r="B202" s="226" t="s">
        <v>285</v>
      </c>
      <c r="C202" s="272" t="s">
        <v>26</v>
      </c>
      <c r="BK202" s="174"/>
    </row>
    <row r="203" spans="1:78" s="133" customFormat="1">
      <c r="A203" s="174"/>
      <c r="BK203" s="174"/>
    </row>
    <row r="204" spans="1:78" s="133" customFormat="1" ht="18">
      <c r="A204" s="510"/>
      <c r="B204" s="274" t="s">
        <v>742</v>
      </c>
      <c r="C204" s="273"/>
      <c r="D204" s="273"/>
      <c r="E204" s="273"/>
      <c r="F204" s="273"/>
      <c r="G204" s="273"/>
      <c r="H204" s="273"/>
      <c r="I204" s="273"/>
      <c r="J204" s="273"/>
      <c r="K204" s="273"/>
      <c r="L204" s="273"/>
      <c r="M204" s="273"/>
      <c r="N204" s="273"/>
      <c r="O204" s="273"/>
      <c r="P204" s="273"/>
      <c r="Q204" s="273"/>
      <c r="R204" s="273"/>
      <c r="S204" s="273"/>
      <c r="T204" s="273"/>
      <c r="U204" s="273"/>
      <c r="V204" s="273"/>
      <c r="W204" s="273"/>
      <c r="X204" s="273"/>
      <c r="Y204" s="273"/>
      <c r="Z204" s="273"/>
      <c r="AA204" s="273"/>
      <c r="AB204" s="273"/>
      <c r="AC204" s="273"/>
      <c r="AD204" s="273"/>
      <c r="AE204" s="273"/>
      <c r="AF204" s="273"/>
      <c r="AG204" s="273"/>
      <c r="AH204" s="273"/>
      <c r="AI204" s="273"/>
      <c r="AJ204" s="273"/>
      <c r="AK204" s="273"/>
      <c r="AL204" s="273"/>
      <c r="AM204" s="273"/>
      <c r="AN204" s="273"/>
      <c r="AO204" s="273"/>
      <c r="AP204" s="273"/>
      <c r="AQ204" s="273"/>
      <c r="AR204" s="273"/>
      <c r="AS204" s="273"/>
      <c r="AT204" s="273"/>
      <c r="AU204" s="273"/>
      <c r="AV204" s="273"/>
      <c r="AW204" s="273"/>
      <c r="AX204" s="273"/>
      <c r="AY204" s="273"/>
      <c r="AZ204" s="273"/>
      <c r="BA204" s="273"/>
      <c r="BB204" s="273"/>
      <c r="BC204" s="273"/>
      <c r="BD204" s="273"/>
      <c r="BE204" s="273"/>
      <c r="BF204" s="273"/>
      <c r="BG204" s="273"/>
      <c r="BH204" s="273"/>
      <c r="BI204" s="273"/>
      <c r="BJ204" s="273"/>
      <c r="BK204" s="273"/>
      <c r="BL204" s="273"/>
      <c r="BM204" s="273"/>
      <c r="BN204" s="273"/>
      <c r="BO204" s="273"/>
      <c r="BP204" s="273"/>
      <c r="BQ204" s="273"/>
      <c r="BR204" s="273"/>
      <c r="BS204" s="273"/>
      <c r="BT204" s="273"/>
      <c r="BU204" s="273"/>
      <c r="BV204" s="273"/>
      <c r="BW204" s="273"/>
      <c r="BX204" s="273"/>
      <c r="BY204" s="273"/>
      <c r="BZ204" s="273"/>
    </row>
    <row r="205" spans="1:78" s="133" customFormat="1">
      <c r="A205" s="174"/>
      <c r="BK205" s="174"/>
    </row>
    <row r="206" spans="1:78" s="133" customFormat="1" ht="15">
      <c r="A206" s="284" t="s">
        <v>445</v>
      </c>
      <c r="B206" s="276" t="s">
        <v>176</v>
      </c>
      <c r="C206" s="2"/>
      <c r="D206" s="2"/>
      <c r="E206" s="275"/>
      <c r="F206" s="275"/>
      <c r="G206" s="275"/>
      <c r="H206" s="2"/>
      <c r="I206" s="2"/>
      <c r="J206" s="2"/>
      <c r="K206" s="2"/>
      <c r="L206" s="2"/>
      <c r="M206" s="278"/>
      <c r="N206" s="2"/>
      <c r="O206" s="2"/>
      <c r="P206" s="2"/>
      <c r="Q206" s="2"/>
      <c r="R206" s="2"/>
      <c r="S206" s="2"/>
      <c r="T206" s="278"/>
      <c r="U206" s="2"/>
      <c r="V206" s="2"/>
      <c r="W206" s="2"/>
      <c r="X206" s="2"/>
      <c r="Y206" s="2"/>
      <c r="Z206" s="2"/>
      <c r="AA206" s="278"/>
      <c r="AB206" s="2"/>
      <c r="AC206" s="2"/>
      <c r="AD206" s="2"/>
      <c r="AE206" s="2"/>
      <c r="AF206" s="2"/>
      <c r="AG206" s="2"/>
      <c r="AH206" s="278"/>
      <c r="AI206" s="2"/>
      <c r="AJ206" s="2"/>
      <c r="AK206" s="2"/>
      <c r="AL206" s="2"/>
      <c r="AM206" s="2"/>
      <c r="AN206" s="2"/>
      <c r="AO206" s="278"/>
      <c r="AP206" s="2"/>
      <c r="AQ206" s="2"/>
      <c r="AR206" s="2"/>
      <c r="AS206" s="2"/>
      <c r="AT206" s="2"/>
      <c r="AU206" s="2"/>
      <c r="AV206" s="278"/>
      <c r="AW206" s="2"/>
      <c r="AX206" s="2"/>
      <c r="AY206" s="2"/>
      <c r="AZ206" s="2"/>
      <c r="BA206" s="2"/>
      <c r="BB206" s="2"/>
      <c r="BC206" s="278"/>
      <c r="BD206" s="2"/>
      <c r="BE206" s="2"/>
      <c r="BF206" s="2"/>
      <c r="BG206" s="2"/>
      <c r="BH206" s="2"/>
      <c r="BI206" s="2"/>
      <c r="BJ206" s="278"/>
      <c r="BK206" s="2"/>
      <c r="BL206" s="2"/>
      <c r="BM206" s="2"/>
      <c r="BN206" s="2"/>
      <c r="BO206" s="2"/>
      <c r="BP206" s="2"/>
      <c r="BQ206" s="2"/>
      <c r="BR206" s="2"/>
      <c r="BS206" s="2"/>
      <c r="BT206" s="2"/>
      <c r="BU206" s="2"/>
      <c r="BV206" s="2"/>
      <c r="BW206" s="2"/>
      <c r="BX206" s="2"/>
      <c r="BY206" s="2"/>
      <c r="BZ206" s="2"/>
    </row>
    <row r="207" spans="1:78" s="133" customFormat="1">
      <c r="A207" s="284"/>
      <c r="B207" s="2"/>
      <c r="C207" s="2"/>
      <c r="D207" s="2"/>
      <c r="E207" s="275"/>
      <c r="F207" s="275"/>
      <c r="G207" s="275"/>
      <c r="H207" s="2"/>
      <c r="I207" s="2"/>
      <c r="J207" s="2"/>
      <c r="K207" s="2"/>
      <c r="L207" s="2"/>
      <c r="M207" s="278"/>
      <c r="N207" s="2"/>
      <c r="O207" s="2"/>
      <c r="P207" s="2"/>
      <c r="Q207" s="2"/>
      <c r="R207" s="2"/>
      <c r="S207" s="2"/>
      <c r="T207" s="278"/>
      <c r="U207" s="2"/>
      <c r="V207" s="2"/>
      <c r="W207" s="2"/>
      <c r="X207" s="2"/>
      <c r="Y207" s="2"/>
      <c r="Z207" s="2"/>
      <c r="AA207" s="278"/>
      <c r="AB207" s="2"/>
      <c r="AC207" s="2"/>
      <c r="AD207" s="2"/>
      <c r="AE207" s="2"/>
      <c r="AF207" s="2"/>
      <c r="AG207" s="2"/>
      <c r="AH207" s="278"/>
      <c r="AI207" s="2"/>
      <c r="AJ207" s="2"/>
      <c r="AK207" s="2"/>
      <c r="AL207" s="2"/>
      <c r="AM207" s="2"/>
      <c r="AN207" s="2"/>
      <c r="AO207" s="278"/>
      <c r="AP207" s="2"/>
      <c r="AQ207" s="2"/>
      <c r="AR207" s="2"/>
      <c r="AS207" s="2"/>
      <c r="AT207" s="2"/>
      <c r="AU207" s="2"/>
      <c r="AV207" s="278"/>
      <c r="AW207" s="2"/>
      <c r="AX207" s="2"/>
      <c r="AY207" s="2"/>
      <c r="AZ207" s="2"/>
      <c r="BA207" s="2"/>
      <c r="BB207" s="2"/>
      <c r="BC207" s="278"/>
      <c r="BD207" s="2"/>
      <c r="BE207" s="2"/>
      <c r="BF207" s="2"/>
      <c r="BG207" s="2"/>
      <c r="BH207" s="2"/>
      <c r="BI207" s="2"/>
      <c r="BJ207" s="278"/>
      <c r="BK207" s="2"/>
      <c r="BL207" s="2"/>
      <c r="BM207" s="2"/>
      <c r="BN207" s="2"/>
      <c r="BO207" s="2"/>
      <c r="BP207" s="2"/>
      <c r="BQ207" s="2"/>
      <c r="BR207" s="2"/>
      <c r="BS207" s="2"/>
      <c r="BT207" s="2"/>
      <c r="BU207" s="2"/>
      <c r="BV207" s="2"/>
      <c r="BW207" s="2"/>
      <c r="BX207" s="2"/>
      <c r="BY207" s="2"/>
      <c r="BZ207" s="2"/>
    </row>
    <row r="208" spans="1:78" s="133" customFormat="1" ht="28.5">
      <c r="A208" s="284"/>
      <c r="B208" s="279" t="s">
        <v>177</v>
      </c>
      <c r="C208" s="272"/>
      <c r="D208" s="279" t="s">
        <v>178</v>
      </c>
      <c r="E208" s="272"/>
      <c r="F208" s="275"/>
      <c r="G208" s="275"/>
      <c r="H208" s="2"/>
      <c r="I208" s="281"/>
      <c r="J208" s="5"/>
      <c r="K208" s="2"/>
      <c r="L208" s="5"/>
      <c r="M208" s="2"/>
      <c r="N208" s="5"/>
      <c r="O208" s="2"/>
      <c r="P208" s="281"/>
      <c r="Q208" s="5"/>
      <c r="R208" s="2"/>
      <c r="S208" s="5"/>
      <c r="T208" s="2"/>
      <c r="U208" s="5"/>
      <c r="V208" s="2"/>
      <c r="W208" s="281"/>
      <c r="X208" s="5"/>
      <c r="Y208" s="2"/>
      <c r="Z208" s="5"/>
      <c r="AA208" s="2"/>
      <c r="AB208" s="5"/>
      <c r="AC208" s="2"/>
      <c r="AD208" s="281"/>
      <c r="AE208" s="5"/>
      <c r="AF208" s="2"/>
      <c r="AG208" s="5"/>
      <c r="AH208" s="2"/>
      <c r="AI208" s="5"/>
      <c r="AJ208" s="2"/>
      <c r="AK208" s="281"/>
      <c r="AL208" s="5"/>
      <c r="AM208" s="5"/>
      <c r="AN208" s="5"/>
      <c r="AO208" s="2"/>
      <c r="AP208" s="5"/>
      <c r="AQ208" s="2"/>
      <c r="AR208" s="281"/>
      <c r="AS208" s="5"/>
      <c r="AT208" s="5"/>
      <c r="AU208" s="5"/>
      <c r="AV208" s="2"/>
      <c r="AW208" s="5"/>
      <c r="AX208" s="2"/>
      <c r="AY208" s="281"/>
      <c r="AZ208" s="5"/>
      <c r="BA208" s="5"/>
      <c r="BB208" s="5"/>
      <c r="BC208" s="2"/>
      <c r="BD208" s="5"/>
      <c r="BE208" s="2"/>
      <c r="BF208" s="281"/>
      <c r="BG208" s="5"/>
      <c r="BH208" s="5"/>
      <c r="BI208" s="5"/>
      <c r="BJ208" s="2"/>
      <c r="BK208" s="5"/>
      <c r="BL208" s="2"/>
      <c r="BM208" s="281"/>
      <c r="BN208" s="5"/>
      <c r="BO208" s="5"/>
      <c r="BP208" s="5"/>
      <c r="BQ208" s="2"/>
      <c r="BR208" s="2"/>
      <c r="BS208" s="2"/>
      <c r="BT208" s="2"/>
      <c r="BU208" s="2"/>
      <c r="BV208" s="2"/>
      <c r="BW208" s="2"/>
      <c r="BX208" s="2"/>
      <c r="BY208" s="2"/>
      <c r="BZ208" s="2"/>
    </row>
    <row r="209" spans="1:153" s="133" customFormat="1">
      <c r="A209" s="284"/>
      <c r="B209" s="277"/>
      <c r="C209" s="2"/>
      <c r="D209" s="2"/>
      <c r="E209" s="2"/>
      <c r="F209" s="275"/>
      <c r="G209" s="275"/>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81"/>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153" s="133" customFormat="1">
      <c r="A210" s="284"/>
      <c r="B210" s="282" t="s">
        <v>179</v>
      </c>
      <c r="C210" s="283"/>
      <c r="D210" s="2"/>
      <c r="E210" s="2"/>
      <c r="F210" s="275"/>
      <c r="G210" s="275"/>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81"/>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153" s="133" customFormat="1">
      <c r="A211" s="284"/>
      <c r="B211" s="277"/>
      <c r="C211" s="2"/>
      <c r="D211" s="2"/>
      <c r="E211" s="2"/>
      <c r="F211" s="275"/>
      <c r="G211" s="275"/>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81"/>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153" s="133" customFormat="1" ht="15">
      <c r="A212" s="284" t="s">
        <v>446</v>
      </c>
      <c r="B212" s="276" t="s">
        <v>190</v>
      </c>
      <c r="C212" s="2"/>
      <c r="D212" s="2"/>
      <c r="E212" s="275"/>
      <c r="F212" s="275"/>
      <c r="G212" s="27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75"/>
      <c r="BJ212" s="275"/>
      <c r="BK212" s="275"/>
      <c r="BL212" s="275"/>
      <c r="BM212" s="275"/>
      <c r="BN212" s="275"/>
      <c r="BO212" s="275"/>
      <c r="BP212" s="275"/>
      <c r="BQ212" s="275"/>
      <c r="BR212" s="275"/>
      <c r="BS212" s="275"/>
      <c r="BT212" s="275"/>
      <c r="BU212" s="275"/>
      <c r="BV212" s="275"/>
      <c r="BW212" s="275"/>
      <c r="BX212" s="275"/>
      <c r="BY212" s="275"/>
      <c r="BZ212" s="275"/>
      <c r="CA212" s="275"/>
      <c r="CB212" s="275"/>
      <c r="CC212" s="275"/>
      <c r="CD212" s="275"/>
      <c r="CE212" s="275"/>
      <c r="CF212" s="275"/>
      <c r="CG212" s="275"/>
      <c r="CH212" s="275"/>
      <c r="CI212" s="275"/>
    </row>
    <row r="213" spans="1:153" s="133" customFormat="1">
      <c r="A213" s="284"/>
      <c r="B213" s="286"/>
      <c r="C213" s="2"/>
      <c r="D213" s="2"/>
      <c r="E213" s="275"/>
      <c r="F213" s="275"/>
      <c r="G213" s="275"/>
      <c r="H213" s="285"/>
      <c r="I213" s="285"/>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75"/>
      <c r="BJ213" s="275"/>
      <c r="BK213" s="275"/>
      <c r="BL213" s="275"/>
      <c r="BM213" s="275"/>
      <c r="BN213" s="275"/>
      <c r="BO213" s="275"/>
      <c r="BP213" s="275"/>
      <c r="BQ213" s="275"/>
      <c r="BR213" s="275"/>
      <c r="BS213" s="275"/>
      <c r="BT213" s="275"/>
      <c r="BU213" s="275"/>
      <c r="BV213" s="275"/>
      <c r="BW213" s="275"/>
      <c r="BX213" s="275"/>
      <c r="BY213" s="275"/>
      <c r="BZ213" s="275"/>
      <c r="CA213" s="275"/>
      <c r="CB213" s="275"/>
      <c r="CC213" s="275"/>
      <c r="CD213" s="275"/>
      <c r="CE213" s="275"/>
      <c r="CF213" s="275"/>
      <c r="CG213" s="275"/>
      <c r="CH213" s="275"/>
      <c r="CI213" s="275"/>
    </row>
    <row r="214" spans="1:153" s="133" customFormat="1" ht="28.5">
      <c r="A214" s="284"/>
      <c r="B214" s="279" t="s">
        <v>191</v>
      </c>
      <c r="C214" s="272"/>
      <c r="D214" s="279" t="s">
        <v>178</v>
      </c>
      <c r="E214" s="272"/>
      <c r="F214" s="275"/>
      <c r="G214" s="275"/>
      <c r="H214" s="285"/>
      <c r="I214" s="285"/>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75"/>
      <c r="BJ214" s="275"/>
      <c r="BK214" s="275"/>
      <c r="BL214" s="275"/>
      <c r="BM214" s="275"/>
      <c r="BN214" s="275"/>
      <c r="BO214" s="275"/>
      <c r="BP214" s="275"/>
      <c r="BQ214" s="275"/>
      <c r="BR214" s="275"/>
      <c r="BS214" s="275"/>
      <c r="BT214" s="275"/>
      <c r="BU214" s="275"/>
      <c r="BV214" s="275"/>
      <c r="BW214" s="275"/>
      <c r="BX214" s="275"/>
      <c r="BY214" s="275"/>
      <c r="BZ214" s="275"/>
      <c r="CA214" s="275"/>
      <c r="CB214" s="275"/>
      <c r="CC214" s="275"/>
      <c r="CD214" s="275"/>
      <c r="CE214" s="275"/>
      <c r="CF214" s="275"/>
      <c r="CG214" s="275"/>
      <c r="CH214" s="275"/>
      <c r="CI214" s="275"/>
    </row>
    <row r="215" spans="1:153" s="133" customFormat="1">
      <c r="A215" s="284"/>
      <c r="B215" s="277"/>
      <c r="C215" s="2"/>
      <c r="D215" s="2"/>
      <c r="E215" s="2"/>
      <c r="F215" s="275"/>
      <c r="G215" s="275"/>
      <c r="H215" s="285"/>
      <c r="I215" s="285"/>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75"/>
      <c r="BJ215" s="275"/>
      <c r="BK215" s="275"/>
      <c r="BL215" s="275"/>
      <c r="BM215" s="275"/>
      <c r="BN215" s="275"/>
      <c r="BO215" s="275"/>
      <c r="BP215" s="275"/>
      <c r="BQ215" s="275"/>
      <c r="BR215" s="275"/>
      <c r="BS215" s="275"/>
      <c r="BT215" s="275"/>
      <c r="BU215" s="275"/>
      <c r="BV215" s="275"/>
      <c r="BW215" s="275"/>
      <c r="BX215" s="275"/>
      <c r="BY215" s="275"/>
      <c r="BZ215" s="275"/>
      <c r="CA215" s="275"/>
      <c r="CB215" s="275"/>
      <c r="CC215" s="275"/>
      <c r="CD215" s="275"/>
      <c r="CE215" s="275"/>
      <c r="CF215" s="275"/>
      <c r="CG215" s="275"/>
      <c r="CH215" s="275"/>
      <c r="CI215" s="275"/>
    </row>
    <row r="216" spans="1:153" s="133" customFormat="1">
      <c r="A216" s="284"/>
      <c r="B216" s="287" t="s">
        <v>179</v>
      </c>
      <c r="C216" s="283"/>
      <c r="D216" s="2"/>
      <c r="E216" s="2"/>
      <c r="F216" s="275"/>
      <c r="G216" s="275"/>
      <c r="H216" s="285"/>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75"/>
      <c r="BJ216" s="275"/>
      <c r="BK216" s="275"/>
      <c r="BL216" s="275"/>
      <c r="BM216" s="275"/>
      <c r="BN216" s="275"/>
      <c r="BO216" s="275"/>
      <c r="BP216" s="275"/>
      <c r="BQ216" s="275"/>
      <c r="BR216" s="275"/>
      <c r="BS216" s="275"/>
      <c r="BT216" s="275"/>
      <c r="BU216" s="275"/>
      <c r="BV216" s="275"/>
      <c r="BW216" s="275"/>
      <c r="BX216" s="275"/>
      <c r="BY216" s="275"/>
      <c r="BZ216" s="275"/>
      <c r="CA216" s="275"/>
      <c r="CB216" s="275"/>
      <c r="CC216" s="275"/>
      <c r="CD216" s="275"/>
      <c r="CE216" s="275"/>
      <c r="CF216" s="275"/>
      <c r="CG216" s="275"/>
      <c r="CH216" s="275"/>
      <c r="CI216" s="275"/>
    </row>
    <row r="217" spans="1:153" s="133" customFormat="1">
      <c r="A217" s="281"/>
      <c r="B217" s="275"/>
      <c r="C217" s="275"/>
      <c r="D217" s="275"/>
      <c r="E217" s="275"/>
      <c r="F217" s="2"/>
      <c r="G217" s="5"/>
      <c r="H217" s="285"/>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row>
    <row r="218" spans="1:153" s="133" customFormat="1" ht="28.5">
      <c r="A218" s="284" t="s">
        <v>447</v>
      </c>
      <c r="B218" s="288" t="s">
        <v>180</v>
      </c>
      <c r="C218" s="289" t="s">
        <v>181</v>
      </c>
      <c r="D218" s="5" t="s">
        <v>182</v>
      </c>
      <c r="E218" s="5" t="s">
        <v>183</v>
      </c>
      <c r="F218" s="275"/>
      <c r="G218" s="275"/>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81"/>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153" s="133" customFormat="1" ht="28.5">
      <c r="A219" s="284"/>
      <c r="B219" s="4" t="s">
        <v>184</v>
      </c>
      <c r="C219" s="511" t="str">
        <f>IF(F230=0,"תא זה יתעדכן עם מילוי תקופת הדיווח",DATE(D230,E230,F230))</f>
        <v>תא זה יתעדכן עם מילוי תקופת הדיווח</v>
      </c>
      <c r="D219" s="511" t="str">
        <f>IF(F231=0,"תא זה יתעדכן עם מילוי תקופת הדיווח",DATE(D231,E231,F231))</f>
        <v>תא זה יתעדכן עם מילוי תקופת הדיווח</v>
      </c>
      <c r="E219" s="512" t="str">
        <f>IF(D308&gt;0,D308,"תא זה יתעדכן עם מילוי נתוני תקופת הדיווח")</f>
        <v>תא זה יתעדכן עם מילוי נתוני תקופת הדיווח</v>
      </c>
      <c r="F219" s="275"/>
      <c r="G219" s="275"/>
      <c r="H219" s="275"/>
      <c r="I219" s="275"/>
      <c r="J219" s="275"/>
      <c r="K219" s="275"/>
      <c r="L219" s="275"/>
      <c r="M219" s="275"/>
      <c r="N219" s="275"/>
      <c r="O219" s="275"/>
      <c r="P219" s="275"/>
      <c r="Q219" s="275"/>
      <c r="R219" s="275"/>
      <c r="S219" s="275"/>
      <c r="T219" s="275"/>
      <c r="U219" s="275"/>
      <c r="V219" s="275"/>
      <c r="W219" s="275"/>
      <c r="X219" s="275"/>
      <c r="Y219" s="275"/>
      <c r="Z219" s="275"/>
      <c r="AA219" s="275"/>
      <c r="AB219" s="275"/>
      <c r="AC219" s="275"/>
      <c r="AD219" s="275"/>
      <c r="AE219" s="275"/>
      <c r="AF219" s="284"/>
      <c r="AG219" s="275"/>
      <c r="AH219" s="275"/>
      <c r="AI219" s="275"/>
      <c r="AJ219" s="275"/>
      <c r="AK219" s="275"/>
      <c r="AL219" s="275"/>
      <c r="AM219" s="275"/>
      <c r="AN219" s="275"/>
      <c r="AO219" s="275"/>
      <c r="AP219" s="275"/>
      <c r="AQ219" s="275"/>
      <c r="AR219" s="275"/>
      <c r="AS219" s="275"/>
      <c r="AT219" s="275"/>
      <c r="AU219" s="275"/>
      <c r="AV219" s="275"/>
      <c r="AW219" s="275"/>
      <c r="AX219" s="275"/>
      <c r="AY219" s="275"/>
      <c r="AZ219" s="275"/>
      <c r="BA219" s="275"/>
      <c r="BB219" s="275"/>
      <c r="BC219" s="275"/>
      <c r="BD219" s="275"/>
      <c r="BE219" s="275"/>
      <c r="BF219" s="275"/>
      <c r="BG219" s="275"/>
      <c r="BH219" s="275"/>
      <c r="BI219" s="275"/>
      <c r="BJ219" s="275"/>
      <c r="BK219" s="275"/>
      <c r="BL219" s="275"/>
      <c r="BM219" s="275"/>
      <c r="BN219" s="275"/>
      <c r="BO219" s="275"/>
      <c r="BP219" s="275"/>
      <c r="BQ219" s="275"/>
      <c r="BR219" s="275"/>
      <c r="BS219" s="275"/>
      <c r="BT219" s="275"/>
      <c r="BU219" s="275"/>
      <c r="BV219" s="275"/>
      <c r="BW219" s="275"/>
      <c r="BX219" s="275"/>
      <c r="BY219" s="275"/>
      <c r="BZ219" s="275"/>
    </row>
    <row r="220" spans="1:153" s="133" customFormat="1" ht="28.5">
      <c r="A220" s="284"/>
      <c r="B220" s="4" t="s">
        <v>185</v>
      </c>
      <c r="C220" s="291" t="str">
        <f>IF(F323=0,"תא זה יתעדכן עם מילוי תקופת הדיווח",DATE(D323,E323,F323))</f>
        <v>תא זה יתעדכן עם מילוי תקופת הדיווח</v>
      </c>
      <c r="D220" s="291" t="str">
        <f>IF(F324=0,"תא זה יתעדכן עם מילוי תקופת הדיווח",DATE(D324,E324,F324))</f>
        <v>תא זה יתעדכן עם מילוי תקופת הדיווח</v>
      </c>
      <c r="E220" s="423" t="str">
        <f>IF(D401&gt;0,D401,"תא זה יתעדכן עם מילוי נתוני תקופת הדיווח")</f>
        <v>תא זה יתעדכן עם מילוי נתוני תקופת הדיווח</v>
      </c>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c r="AE220" s="275"/>
      <c r="AF220" s="284"/>
      <c r="AG220" s="275"/>
      <c r="AH220" s="275"/>
      <c r="AI220" s="275"/>
      <c r="AJ220" s="275"/>
      <c r="AK220" s="275"/>
      <c r="AL220" s="275"/>
      <c r="AM220" s="275"/>
      <c r="AN220" s="275"/>
      <c r="AO220" s="275"/>
      <c r="AP220" s="275"/>
      <c r="AQ220" s="275"/>
      <c r="AR220" s="275"/>
      <c r="AS220" s="275"/>
      <c r="AT220" s="275"/>
      <c r="AU220" s="275"/>
      <c r="AV220" s="275"/>
      <c r="AW220" s="275"/>
      <c r="AX220" s="275"/>
      <c r="AY220" s="275"/>
      <c r="AZ220" s="275"/>
      <c r="BA220" s="275"/>
      <c r="BB220" s="275"/>
      <c r="BC220" s="275"/>
      <c r="BD220" s="275"/>
      <c r="BE220" s="275"/>
      <c r="BF220" s="275"/>
      <c r="BG220" s="275"/>
      <c r="BH220" s="275"/>
      <c r="BI220" s="275"/>
      <c r="BJ220" s="275"/>
      <c r="BK220" s="275"/>
      <c r="BL220" s="275"/>
      <c r="BM220" s="275"/>
      <c r="BN220" s="275"/>
      <c r="BO220" s="275"/>
      <c r="BP220" s="275"/>
      <c r="BQ220" s="275"/>
      <c r="BR220" s="275"/>
      <c r="BS220" s="275"/>
      <c r="BT220" s="275"/>
      <c r="BU220" s="275"/>
      <c r="BV220" s="275"/>
      <c r="BW220" s="275"/>
      <c r="BX220" s="275"/>
      <c r="BY220" s="275"/>
      <c r="BZ220" s="275"/>
    </row>
    <row r="221" spans="1:153" s="133" customFormat="1" ht="28.5">
      <c r="A221" s="284"/>
      <c r="B221" s="4" t="s">
        <v>186</v>
      </c>
      <c r="C221" s="291" t="str">
        <f>IF(F416=0,"תא זה יתעדכן עם מילוי תקופת הדיווח",DATE(D416,E416,F416))</f>
        <v>תא זה יתעדכן עם מילוי תקופת הדיווח</v>
      </c>
      <c r="D221" s="291" t="str">
        <f>IF(F417=0,"תא זה יתעדכן עם מילוי תקופת הדיווח",DATE(D417,E417,F417))</f>
        <v>תא זה יתעדכן עם מילוי תקופת הדיווח</v>
      </c>
      <c r="E221" s="423" t="str">
        <f>IF(D494&gt;0,D494,"תא זה יתעדכן עם מילוי נתוני תקופת הדיווח")</f>
        <v>תא זה יתעדכן עם מילוי נתוני תקופת הדיווח</v>
      </c>
      <c r="F221" s="275"/>
      <c r="G221" s="275"/>
      <c r="H221" s="275"/>
      <c r="I221" s="275"/>
      <c r="J221" s="275"/>
      <c r="K221" s="275"/>
      <c r="L221" s="275"/>
      <c r="M221" s="275"/>
      <c r="N221" s="275"/>
      <c r="O221" s="275"/>
      <c r="P221" s="275"/>
      <c r="Q221" s="275"/>
      <c r="R221" s="275"/>
      <c r="S221" s="275"/>
      <c r="T221" s="275"/>
      <c r="U221" s="275"/>
      <c r="V221" s="275"/>
      <c r="W221" s="275"/>
      <c r="X221" s="275"/>
      <c r="Y221" s="275"/>
      <c r="Z221" s="275"/>
      <c r="AA221" s="275"/>
      <c r="AB221" s="275"/>
      <c r="AC221" s="275"/>
      <c r="AD221" s="275"/>
      <c r="AE221" s="275"/>
      <c r="AF221" s="284"/>
      <c r="AG221" s="275"/>
      <c r="AH221" s="275"/>
      <c r="AI221" s="275"/>
      <c r="AJ221" s="275"/>
      <c r="AK221" s="275"/>
      <c r="AL221" s="275"/>
      <c r="AM221" s="275"/>
      <c r="AN221" s="275"/>
      <c r="AO221" s="275"/>
      <c r="AP221" s="275"/>
      <c r="AQ221" s="275"/>
      <c r="AR221" s="275"/>
      <c r="AS221" s="275"/>
      <c r="AT221" s="275"/>
      <c r="AU221" s="275"/>
      <c r="AV221" s="275"/>
      <c r="AW221" s="275"/>
      <c r="AX221" s="275"/>
      <c r="AY221" s="275"/>
      <c r="AZ221" s="275"/>
      <c r="BA221" s="275"/>
      <c r="BB221" s="275"/>
      <c r="BC221" s="275"/>
      <c r="BD221" s="275"/>
      <c r="BE221" s="275"/>
      <c r="BF221" s="275"/>
      <c r="BG221" s="275"/>
      <c r="BH221" s="275"/>
      <c r="BI221" s="275"/>
      <c r="BJ221" s="275"/>
      <c r="BK221" s="275"/>
      <c r="BL221" s="275"/>
      <c r="BM221" s="275"/>
      <c r="BN221" s="275"/>
      <c r="BO221" s="275"/>
      <c r="BP221" s="275"/>
      <c r="BQ221" s="275"/>
      <c r="BR221" s="275"/>
      <c r="BS221" s="275"/>
      <c r="BT221" s="275"/>
      <c r="BU221" s="275"/>
      <c r="BV221" s="275"/>
      <c r="BW221" s="275"/>
      <c r="BX221" s="275"/>
      <c r="BY221" s="275"/>
      <c r="BZ221" s="275"/>
    </row>
    <row r="222" spans="1:153" s="133" customFormat="1">
      <c r="A222" s="284"/>
      <c r="B222" s="295"/>
      <c r="C222" s="289"/>
      <c r="D222" s="289" t="s">
        <v>187</v>
      </c>
      <c r="E222" s="504">
        <f>SUM(E219:E221)</f>
        <v>0</v>
      </c>
      <c r="F222" s="275"/>
      <c r="G222" s="275"/>
      <c r="H222" s="275"/>
      <c r="I222" s="275"/>
      <c r="J222" s="275"/>
      <c r="K222" s="275"/>
      <c r="L222" s="275"/>
      <c r="M222" s="275"/>
      <c r="N222" s="275"/>
      <c r="O222" s="275"/>
      <c r="P222" s="275"/>
      <c r="Q222" s="275"/>
      <c r="R222" s="275"/>
      <c r="S222" s="275"/>
      <c r="T222" s="275"/>
      <c r="U222" s="275"/>
      <c r="V222" s="275"/>
      <c r="W222" s="275"/>
      <c r="X222" s="275"/>
      <c r="Y222" s="275"/>
      <c r="Z222" s="275"/>
      <c r="AA222" s="275"/>
      <c r="AB222" s="275"/>
      <c r="AC222" s="275"/>
      <c r="AD222" s="275"/>
      <c r="AE222" s="275"/>
      <c r="AF222" s="284"/>
      <c r="AG222" s="275"/>
      <c r="AH222" s="275"/>
      <c r="AI222" s="275"/>
      <c r="AJ222" s="275"/>
      <c r="AK222" s="275"/>
      <c r="AL222" s="275"/>
      <c r="AM222" s="275"/>
      <c r="AN222" s="275"/>
      <c r="AO222" s="275"/>
      <c r="AP222" s="275"/>
      <c r="AQ222" s="275"/>
      <c r="AR222" s="275"/>
      <c r="AS222" s="275"/>
      <c r="AT222" s="275"/>
      <c r="AU222" s="275"/>
      <c r="AV222" s="275"/>
      <c r="AW222" s="275"/>
      <c r="AX222" s="275"/>
      <c r="AY222" s="275"/>
      <c r="AZ222" s="275"/>
      <c r="BA222" s="275"/>
      <c r="BB222" s="275"/>
      <c r="BC222" s="275"/>
      <c r="BD222" s="275"/>
      <c r="BE222" s="275"/>
      <c r="BF222" s="275"/>
      <c r="BG222" s="275"/>
      <c r="BH222" s="275"/>
      <c r="BI222" s="275"/>
      <c r="BJ222" s="275"/>
      <c r="BK222" s="275"/>
      <c r="BL222" s="275"/>
      <c r="BM222" s="275"/>
      <c r="BN222" s="275"/>
      <c r="BO222" s="275"/>
      <c r="BP222" s="275"/>
      <c r="BQ222" s="275"/>
      <c r="BR222" s="275"/>
      <c r="BS222" s="275"/>
      <c r="BT222" s="275"/>
      <c r="BU222" s="275"/>
      <c r="BV222" s="275"/>
      <c r="BW222" s="275"/>
      <c r="BX222" s="275"/>
      <c r="BY222" s="275"/>
      <c r="BZ222" s="275"/>
      <c r="CA222" s="275"/>
      <c r="CB222" s="275"/>
      <c r="CC222" s="275"/>
      <c r="CD222" s="275"/>
      <c r="CE222" s="275"/>
      <c r="CF222" s="275"/>
      <c r="CG222" s="275"/>
      <c r="CH222" s="275"/>
      <c r="CI222" s="275"/>
      <c r="CJ222" s="275"/>
      <c r="CK222" s="275"/>
      <c r="CL222" s="275"/>
      <c r="CM222" s="275"/>
      <c r="CN222" s="275"/>
      <c r="CO222" s="275"/>
      <c r="CP222" s="275"/>
      <c r="CQ222" s="275"/>
      <c r="CR222" s="275"/>
      <c r="CS222" s="275"/>
      <c r="CT222" s="275"/>
      <c r="CU222" s="275"/>
      <c r="CV222" s="275"/>
      <c r="CW222" s="275"/>
      <c r="CX222" s="275"/>
      <c r="CY222" s="275"/>
      <c r="CZ222" s="275"/>
      <c r="DA222" s="275"/>
      <c r="DB222" s="275"/>
      <c r="DC222" s="275"/>
      <c r="DD222" s="275"/>
      <c r="DE222" s="275"/>
      <c r="DF222" s="275"/>
      <c r="DG222" s="275"/>
      <c r="DH222" s="275"/>
      <c r="DI222" s="275"/>
      <c r="DJ222" s="275"/>
      <c r="DK222" s="275"/>
      <c r="DL222" s="275"/>
      <c r="DM222" s="275"/>
      <c r="DN222" s="275"/>
      <c r="DO222" s="275"/>
      <c r="DP222" s="275"/>
      <c r="DQ222" s="275"/>
      <c r="DR222" s="275"/>
      <c r="DS222" s="275"/>
      <c r="DT222" s="275"/>
      <c r="DU222" s="275"/>
      <c r="DV222" s="275"/>
      <c r="DW222" s="275"/>
      <c r="DX222" s="275"/>
      <c r="DY222" s="275"/>
      <c r="DZ222" s="275"/>
      <c r="EA222" s="275"/>
      <c r="EB222" s="275"/>
      <c r="EC222" s="275"/>
      <c r="ED222" s="275"/>
      <c r="EE222" s="275"/>
      <c r="EF222" s="275"/>
      <c r="EG222" s="275"/>
      <c r="EH222" s="275"/>
      <c r="EI222" s="275"/>
      <c r="EJ222" s="275"/>
      <c r="EK222" s="275"/>
      <c r="EL222" s="275"/>
      <c r="EM222" s="275"/>
      <c r="EN222" s="275"/>
      <c r="EO222" s="275"/>
      <c r="EP222" s="275"/>
      <c r="EQ222" s="275"/>
      <c r="ER222" s="275"/>
      <c r="ES222" s="275"/>
      <c r="ET222" s="275"/>
      <c r="EU222" s="275"/>
      <c r="EV222" s="275"/>
      <c r="EW222" s="275"/>
    </row>
    <row r="223" spans="1:153" s="133" customFormat="1">
      <c r="A223" s="281"/>
      <c r="B223" s="2"/>
      <c r="C223" s="2"/>
      <c r="D223" s="5"/>
      <c r="E223" s="2"/>
      <c r="F223" s="2"/>
      <c r="G223" s="2"/>
      <c r="H223" s="5"/>
      <c r="I223" s="2"/>
      <c r="J223" s="2"/>
      <c r="K223" s="2"/>
      <c r="L223" s="5"/>
      <c r="M223" s="2"/>
      <c r="N223" s="2"/>
      <c r="O223" s="5"/>
      <c r="P223" s="2"/>
      <c r="Q223" s="2"/>
      <c r="R223" s="2"/>
      <c r="S223" s="5"/>
      <c r="T223" s="2"/>
      <c r="U223" s="2"/>
      <c r="V223" s="5"/>
      <c r="W223" s="2"/>
      <c r="X223" s="2"/>
      <c r="Y223" s="2"/>
      <c r="Z223" s="5"/>
      <c r="AA223" s="2"/>
      <c r="AB223" s="2"/>
      <c r="AC223" s="5"/>
      <c r="AD223" s="2"/>
      <c r="AE223" s="2"/>
      <c r="AF223" s="2"/>
      <c r="AG223" s="5"/>
      <c r="AH223" s="2"/>
      <c r="AI223" s="2"/>
      <c r="AJ223" s="5"/>
      <c r="AK223" s="2"/>
      <c r="AL223" s="2"/>
      <c r="AM223" s="2"/>
      <c r="AN223" s="5"/>
      <c r="AO223" s="2"/>
      <c r="AP223" s="2"/>
      <c r="AQ223" s="5"/>
      <c r="AR223" s="2"/>
      <c r="AS223" s="2"/>
      <c r="AT223" s="2"/>
      <c r="AU223" s="5"/>
      <c r="AV223" s="2"/>
      <c r="AW223" s="2"/>
      <c r="AX223" s="5"/>
      <c r="AY223" s="2"/>
      <c r="AZ223" s="2"/>
      <c r="BA223" s="2"/>
      <c r="BB223" s="5"/>
      <c r="BC223" s="2"/>
      <c r="BD223" s="2"/>
      <c r="BE223" s="5"/>
      <c r="BF223" s="2"/>
      <c r="BG223" s="2"/>
      <c r="BH223" s="2"/>
      <c r="BI223" s="5"/>
      <c r="BJ223" s="2"/>
      <c r="BK223" s="2"/>
      <c r="BL223" s="5"/>
      <c r="BM223" s="2"/>
      <c r="BN223" s="2"/>
      <c r="BO223" s="2"/>
      <c r="BP223" s="5"/>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row>
    <row r="224" spans="1:153" s="133" customFormat="1" ht="15">
      <c r="A224" s="281"/>
      <c r="B224" s="2"/>
      <c r="C224" s="3"/>
      <c r="D224" s="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81"/>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row>
    <row r="225" spans="1:87" s="133" customFormat="1" ht="18">
      <c r="A225" s="513"/>
      <c r="B225" s="299" t="s">
        <v>743</v>
      </c>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298"/>
      <c r="AJ225" s="298"/>
      <c r="AK225" s="298"/>
      <c r="AL225" s="298"/>
      <c r="AM225" s="298"/>
      <c r="AN225" s="298"/>
      <c r="AO225" s="298"/>
      <c r="AP225" s="298"/>
      <c r="AQ225" s="298"/>
      <c r="AR225" s="298"/>
      <c r="AS225" s="298"/>
      <c r="AT225" s="298"/>
      <c r="AU225" s="298"/>
      <c r="AV225" s="298"/>
      <c r="AW225" s="298"/>
      <c r="AX225" s="298"/>
      <c r="AY225" s="298"/>
      <c r="AZ225" s="298"/>
      <c r="BA225" s="298"/>
      <c r="BB225" s="298"/>
      <c r="BC225" s="298"/>
      <c r="BD225" s="298"/>
      <c r="BE225" s="298"/>
      <c r="BF225" s="298"/>
      <c r="BG225" s="298"/>
      <c r="BH225" s="298"/>
      <c r="BI225" s="298"/>
      <c r="BJ225" s="298"/>
      <c r="BK225" s="298"/>
      <c r="BL225" s="298"/>
      <c r="BM225" s="298"/>
      <c r="BN225" s="298"/>
      <c r="BO225" s="298"/>
      <c r="BP225" s="298"/>
      <c r="BQ225" s="298"/>
      <c r="BR225" s="298"/>
      <c r="BS225" s="298"/>
      <c r="BT225" s="298"/>
      <c r="BU225" s="298"/>
      <c r="BV225" s="298"/>
      <c r="BW225" s="298"/>
      <c r="BX225" s="298"/>
      <c r="BY225" s="298"/>
      <c r="BZ225" s="298"/>
      <c r="CA225" s="298"/>
      <c r="CB225" s="298"/>
      <c r="CC225" s="298"/>
      <c r="CD225" s="298"/>
      <c r="CE225" s="298"/>
      <c r="CF225" s="298"/>
      <c r="CG225" s="298"/>
      <c r="CH225" s="298"/>
      <c r="CI225" s="298"/>
    </row>
    <row r="226" spans="1:87" s="133" customFormat="1">
      <c r="A226" s="284"/>
      <c r="B226" s="275"/>
      <c r="C226" s="275"/>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275"/>
      <c r="AA226" s="275"/>
      <c r="AB226" s="275"/>
      <c r="AC226" s="275"/>
      <c r="AD226" s="275"/>
      <c r="AE226" s="275"/>
      <c r="AF226" s="275"/>
      <c r="AG226" s="275"/>
      <c r="AH226" s="275"/>
      <c r="AI226" s="275"/>
      <c r="AJ226" s="275"/>
      <c r="AK226" s="275"/>
      <c r="AL226" s="275"/>
      <c r="AM226" s="275"/>
      <c r="AN226" s="275"/>
      <c r="AO226" s="275"/>
      <c r="AP226" s="275"/>
      <c r="AQ226" s="275"/>
      <c r="AR226" s="275"/>
      <c r="AS226" s="275"/>
      <c r="AT226" s="275"/>
      <c r="AU226" s="275"/>
      <c r="AV226" s="275"/>
      <c r="AW226" s="275"/>
      <c r="AX226" s="275"/>
      <c r="AY226" s="275"/>
      <c r="AZ226" s="275"/>
      <c r="BA226" s="275"/>
      <c r="BB226" s="275"/>
      <c r="BC226" s="275"/>
      <c r="BD226" s="275"/>
      <c r="BE226" s="275"/>
      <c r="BF226" s="275"/>
      <c r="BG226" s="275"/>
      <c r="BH226" s="275"/>
      <c r="BI226" s="275"/>
      <c r="BJ226" s="275"/>
      <c r="BK226" s="275"/>
      <c r="BL226" s="275"/>
      <c r="BM226" s="275"/>
      <c r="BN226" s="275"/>
      <c r="BO226" s="275"/>
      <c r="BP226" s="275"/>
      <c r="BQ226" s="275"/>
      <c r="BR226" s="275"/>
      <c r="BS226" s="275"/>
      <c r="BT226" s="275"/>
      <c r="BU226" s="275"/>
      <c r="BV226" s="275"/>
      <c r="BW226" s="275"/>
      <c r="BX226" s="275"/>
      <c r="BY226" s="275"/>
      <c r="BZ226" s="275"/>
      <c r="CA226" s="275"/>
      <c r="CB226" s="275"/>
      <c r="CC226" s="275"/>
      <c r="CD226" s="275"/>
      <c r="CE226" s="275"/>
      <c r="CF226" s="275"/>
      <c r="CG226" s="275"/>
      <c r="CH226" s="275"/>
      <c r="CI226" s="275"/>
    </row>
    <row r="227" spans="1:87" s="356" customFormat="1" ht="27.75">
      <c r="A227" s="514">
        <v>4.7</v>
      </c>
      <c r="B227" s="301" t="s">
        <v>192</v>
      </c>
      <c r="C227" s="352"/>
      <c r="D227" s="353"/>
      <c r="E227" s="354"/>
      <c r="F227" s="352"/>
      <c r="G227" s="352"/>
      <c r="H227" s="355"/>
      <c r="I227" s="355"/>
      <c r="J227" s="355"/>
      <c r="K227" s="355"/>
      <c r="L227" s="355"/>
      <c r="M227" s="355"/>
      <c r="N227" s="355"/>
      <c r="O227" s="355"/>
      <c r="P227" s="355"/>
      <c r="Q227" s="355"/>
      <c r="R227" s="355"/>
      <c r="S227" s="355"/>
      <c r="T227" s="355"/>
      <c r="U227" s="355"/>
      <c r="V227" s="355"/>
      <c r="W227" s="355"/>
      <c r="X227" s="355"/>
      <c r="Y227" s="355"/>
      <c r="Z227" s="355"/>
      <c r="AA227" s="355"/>
      <c r="AB227" s="355"/>
      <c r="AC227" s="355"/>
      <c r="AD227" s="355"/>
      <c r="AE227" s="355"/>
      <c r="AF227" s="355"/>
      <c r="AG227" s="355"/>
      <c r="AH227" s="355"/>
      <c r="AI227" s="355"/>
      <c r="AJ227" s="355"/>
      <c r="AK227" s="355"/>
      <c r="AL227" s="355"/>
      <c r="AM227" s="355"/>
      <c r="AN227" s="355"/>
      <c r="AO227" s="355"/>
      <c r="AP227" s="355"/>
      <c r="AQ227" s="355"/>
      <c r="AR227" s="355"/>
      <c r="AS227" s="355"/>
      <c r="AT227" s="355"/>
      <c r="AU227" s="355"/>
      <c r="AV227" s="355"/>
      <c r="AW227" s="355"/>
      <c r="AX227" s="355"/>
      <c r="AY227" s="355"/>
      <c r="AZ227" s="355"/>
      <c r="BA227" s="355"/>
      <c r="BB227" s="355"/>
      <c r="BC227" s="355"/>
      <c r="BD227" s="355"/>
      <c r="BE227" s="355"/>
      <c r="BF227" s="355"/>
      <c r="BG227" s="355"/>
      <c r="BH227" s="355"/>
      <c r="BI227" s="355"/>
      <c r="BJ227" s="355"/>
      <c r="BK227" s="355"/>
      <c r="BL227" s="355"/>
      <c r="BM227" s="355"/>
      <c r="BN227" s="355"/>
      <c r="BO227" s="355"/>
      <c r="BP227" s="355"/>
      <c r="BQ227" s="355"/>
      <c r="BR227" s="355"/>
      <c r="BS227" s="355"/>
      <c r="BT227" s="355"/>
      <c r="BU227" s="355"/>
      <c r="BV227" s="355"/>
      <c r="BW227" s="352"/>
      <c r="BX227" s="352"/>
      <c r="BY227" s="352"/>
      <c r="BZ227" s="352"/>
      <c r="CA227" s="352"/>
      <c r="CB227" s="352"/>
      <c r="CC227" s="352"/>
      <c r="CD227" s="352"/>
      <c r="CE227" s="352"/>
      <c r="CF227" s="352"/>
      <c r="CG227" s="352"/>
      <c r="CH227" s="352"/>
      <c r="CI227" s="352"/>
    </row>
    <row r="228" spans="1:87" s="133" customFormat="1" ht="15">
      <c r="A228" s="284"/>
      <c r="B228" s="515"/>
      <c r="C228" s="275"/>
      <c r="D228" s="358"/>
      <c r="E228" s="2"/>
      <c r="F228" s="275"/>
      <c r="G228" s="275"/>
      <c r="H228" s="315"/>
      <c r="I228" s="315"/>
      <c r="J228" s="315"/>
      <c r="K228" s="315"/>
      <c r="L228" s="315"/>
      <c r="M228" s="315"/>
      <c r="N228" s="315"/>
      <c r="O228" s="315"/>
      <c r="P228" s="315"/>
      <c r="Q228" s="315"/>
      <c r="R228" s="315"/>
      <c r="S228" s="315"/>
      <c r="T228" s="315"/>
      <c r="U228" s="315"/>
      <c r="V228" s="315"/>
      <c r="W228" s="315"/>
      <c r="X228" s="315"/>
      <c r="Y228" s="315"/>
      <c r="Z228" s="315"/>
      <c r="AA228" s="315"/>
      <c r="AB228" s="315"/>
      <c r="AC228" s="315"/>
      <c r="AD228" s="315"/>
      <c r="AE228" s="315"/>
      <c r="AF228" s="315"/>
      <c r="AG228" s="315"/>
      <c r="AH228" s="315"/>
      <c r="AI228" s="315"/>
      <c r="AJ228" s="315"/>
      <c r="AK228" s="315"/>
      <c r="AL228" s="315"/>
      <c r="AM228" s="315"/>
      <c r="AN228" s="315"/>
      <c r="AO228" s="315"/>
      <c r="AP228" s="315"/>
      <c r="AQ228" s="315"/>
      <c r="AR228" s="315"/>
      <c r="AS228" s="315"/>
      <c r="AT228" s="315"/>
      <c r="AU228" s="315"/>
      <c r="AV228" s="315"/>
      <c r="AW228" s="315"/>
      <c r="AX228" s="315"/>
      <c r="AY228" s="315"/>
      <c r="AZ228" s="315"/>
      <c r="BA228" s="315"/>
      <c r="BB228" s="315"/>
      <c r="BC228" s="315"/>
      <c r="BD228" s="315"/>
      <c r="BE228" s="315"/>
      <c r="BF228" s="315"/>
      <c r="BG228" s="315"/>
      <c r="BH228" s="315"/>
      <c r="BI228" s="315"/>
      <c r="BJ228" s="315"/>
      <c r="BK228" s="315"/>
      <c r="BL228" s="315"/>
      <c r="BM228" s="315"/>
      <c r="BN228" s="315"/>
      <c r="BO228" s="315"/>
      <c r="BP228" s="315"/>
      <c r="BQ228" s="315"/>
      <c r="BR228" s="315"/>
      <c r="BS228" s="315"/>
      <c r="BT228" s="315"/>
      <c r="BU228" s="315"/>
      <c r="BV228" s="315"/>
      <c r="BW228" s="275"/>
      <c r="BX228" s="275"/>
      <c r="BY228" s="275"/>
      <c r="BZ228" s="275"/>
      <c r="CA228" s="275"/>
      <c r="CB228" s="275"/>
      <c r="CC228" s="275"/>
      <c r="CD228" s="275"/>
      <c r="CE228" s="275"/>
      <c r="CF228" s="275"/>
      <c r="CG228" s="275"/>
      <c r="CH228" s="275"/>
      <c r="CI228" s="275"/>
    </row>
    <row r="229" spans="1:87" s="133" customFormat="1" ht="15">
      <c r="A229" s="284"/>
      <c r="B229" s="313" t="s">
        <v>193</v>
      </c>
      <c r="C229" s="280"/>
      <c r="D229" s="314" t="s">
        <v>53</v>
      </c>
      <c r="E229" s="314" t="s">
        <v>54</v>
      </c>
      <c r="F229" s="5" t="s">
        <v>175</v>
      </c>
      <c r="G229" s="5"/>
      <c r="H229" s="315"/>
      <c r="I229" s="315"/>
      <c r="J229" s="315"/>
      <c r="K229" s="315"/>
      <c r="L229" s="315"/>
      <c r="M229" s="315"/>
      <c r="N229" s="315"/>
      <c r="O229" s="315"/>
      <c r="P229" s="315"/>
      <c r="Q229" s="315"/>
      <c r="R229" s="315"/>
      <c r="S229" s="315"/>
      <c r="T229" s="315"/>
      <c r="U229" s="315"/>
      <c r="V229" s="315"/>
      <c r="W229" s="315"/>
      <c r="X229" s="315"/>
      <c r="Y229" s="315"/>
      <c r="Z229" s="315"/>
      <c r="AA229" s="315"/>
      <c r="AB229" s="315"/>
      <c r="AC229" s="315"/>
      <c r="AD229" s="315"/>
      <c r="AE229" s="315"/>
      <c r="AF229" s="315"/>
      <c r="AG229" s="315"/>
      <c r="AH229" s="315"/>
      <c r="AI229" s="315"/>
      <c r="AJ229" s="315"/>
      <c r="AK229" s="315"/>
      <c r="AL229" s="315"/>
      <c r="AM229" s="315"/>
      <c r="AN229" s="315"/>
      <c r="AO229" s="315"/>
      <c r="AP229" s="315"/>
      <c r="AQ229" s="315"/>
      <c r="AR229" s="315"/>
      <c r="AS229" s="315"/>
      <c r="AT229" s="315"/>
      <c r="AU229" s="315"/>
      <c r="AV229" s="315"/>
      <c r="AW229" s="315"/>
      <c r="AX229" s="315"/>
      <c r="AY229" s="315"/>
      <c r="AZ229" s="315"/>
      <c r="BA229" s="315"/>
      <c r="BB229" s="315"/>
      <c r="BC229" s="315"/>
      <c r="BD229" s="315"/>
      <c r="BE229" s="315"/>
      <c r="BF229" s="315"/>
      <c r="BG229" s="315"/>
      <c r="BH229" s="315"/>
      <c r="BI229" s="315"/>
      <c r="BJ229" s="315"/>
      <c r="BK229" s="315"/>
      <c r="BL229" s="315"/>
      <c r="BM229" s="315"/>
      <c r="BN229" s="315"/>
      <c r="BO229" s="315"/>
      <c r="BP229" s="315"/>
      <c r="BQ229" s="315"/>
      <c r="BR229" s="315"/>
      <c r="BS229" s="315"/>
      <c r="BT229" s="315"/>
      <c r="BU229" s="315"/>
      <c r="BV229" s="315"/>
      <c r="BW229" s="275"/>
      <c r="BX229" s="275"/>
      <c r="BY229" s="275"/>
      <c r="BZ229" s="275"/>
      <c r="CA229" s="275"/>
      <c r="CB229" s="275"/>
      <c r="CC229" s="275"/>
      <c r="CD229" s="275"/>
      <c r="CE229" s="275"/>
      <c r="CF229" s="275"/>
      <c r="CG229" s="275"/>
      <c r="CH229" s="275"/>
      <c r="CI229" s="275"/>
    </row>
    <row r="230" spans="1:87" s="133" customFormat="1" ht="28.5">
      <c r="A230" s="284"/>
      <c r="B230" s="316" t="s">
        <v>194</v>
      </c>
      <c r="C230" s="279" t="s">
        <v>181</v>
      </c>
      <c r="D230" s="283"/>
      <c r="E230" s="283"/>
      <c r="F230" s="283"/>
      <c r="G230" s="5"/>
      <c r="H230" s="315"/>
      <c r="I230" s="315"/>
      <c r="J230" s="315"/>
      <c r="K230" s="315"/>
      <c r="L230" s="315"/>
      <c r="M230" s="315"/>
      <c r="N230" s="315"/>
      <c r="O230" s="315"/>
      <c r="P230" s="315"/>
      <c r="Q230" s="315"/>
      <c r="R230" s="315"/>
      <c r="S230" s="315"/>
      <c r="T230" s="315"/>
      <c r="U230" s="315"/>
      <c r="V230" s="315"/>
      <c r="W230" s="315"/>
      <c r="X230" s="315"/>
      <c r="Y230" s="315"/>
      <c r="Z230" s="315"/>
      <c r="AA230" s="315"/>
      <c r="AB230" s="315"/>
      <c r="AC230" s="315"/>
      <c r="AD230" s="315"/>
      <c r="AE230" s="315"/>
      <c r="AF230" s="315"/>
      <c r="AG230" s="315"/>
      <c r="AH230" s="315"/>
      <c r="AI230" s="315"/>
      <c r="AJ230" s="315"/>
      <c r="AK230" s="315"/>
      <c r="AL230" s="315"/>
      <c r="AM230" s="315"/>
      <c r="AN230" s="315"/>
      <c r="AO230" s="315"/>
      <c r="AP230" s="315"/>
      <c r="AQ230" s="315"/>
      <c r="AR230" s="315"/>
      <c r="AS230" s="315"/>
      <c r="AT230" s="315"/>
      <c r="AU230" s="315"/>
      <c r="AV230" s="315"/>
      <c r="AW230" s="315"/>
      <c r="AX230" s="315"/>
      <c r="AY230" s="315"/>
      <c r="AZ230" s="315"/>
      <c r="BA230" s="315"/>
      <c r="BB230" s="315"/>
      <c r="BC230" s="315"/>
      <c r="BD230" s="315"/>
      <c r="BE230" s="315"/>
      <c r="BF230" s="315"/>
      <c r="BG230" s="315"/>
      <c r="BH230" s="315"/>
      <c r="BI230" s="315"/>
      <c r="BJ230" s="315"/>
      <c r="BK230" s="315"/>
      <c r="BL230" s="315"/>
      <c r="BM230" s="315"/>
      <c r="BN230" s="315"/>
      <c r="BO230" s="315"/>
      <c r="BP230" s="315"/>
      <c r="BQ230" s="315"/>
      <c r="BR230" s="315"/>
      <c r="BS230" s="315"/>
      <c r="BT230" s="315"/>
      <c r="BU230" s="315"/>
      <c r="BV230" s="315"/>
      <c r="BW230" s="275"/>
      <c r="BX230" s="275"/>
      <c r="BY230" s="275"/>
      <c r="BZ230" s="275"/>
      <c r="CA230" s="275"/>
      <c r="CB230" s="275"/>
      <c r="CC230" s="275"/>
      <c r="CD230" s="275"/>
      <c r="CE230" s="275"/>
      <c r="CF230" s="275"/>
      <c r="CG230" s="275"/>
      <c r="CH230" s="275"/>
      <c r="CI230" s="275"/>
    </row>
    <row r="231" spans="1:87" s="133" customFormat="1">
      <c r="A231" s="284"/>
      <c r="B231" s="289"/>
      <c r="C231" s="317" t="s">
        <v>182</v>
      </c>
      <c r="D231" s="283"/>
      <c r="E231" s="283"/>
      <c r="F231" s="283"/>
      <c r="G231" s="5"/>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c r="AG231" s="315"/>
      <c r="AH231" s="315"/>
      <c r="AI231" s="315"/>
      <c r="AJ231" s="315"/>
      <c r="AK231" s="315"/>
      <c r="AL231" s="315"/>
      <c r="AM231" s="315"/>
      <c r="AN231" s="315"/>
      <c r="AO231" s="315"/>
      <c r="AP231" s="315"/>
      <c r="AQ231" s="315"/>
      <c r="AR231" s="315"/>
      <c r="AS231" s="315"/>
      <c r="AT231" s="315"/>
      <c r="AU231" s="315"/>
      <c r="AV231" s="315"/>
      <c r="AW231" s="315"/>
      <c r="AX231" s="315"/>
      <c r="AY231" s="315"/>
      <c r="AZ231" s="315"/>
      <c r="BA231" s="315"/>
      <c r="BB231" s="315"/>
      <c r="BC231" s="315"/>
      <c r="BD231" s="315"/>
      <c r="BE231" s="315"/>
      <c r="BF231" s="315"/>
      <c r="BG231" s="315"/>
      <c r="BH231" s="315"/>
      <c r="BI231" s="315"/>
      <c r="BJ231" s="315"/>
      <c r="BK231" s="315"/>
      <c r="BL231" s="315"/>
      <c r="BM231" s="315"/>
      <c r="BN231" s="315"/>
      <c r="BO231" s="315"/>
      <c r="BP231" s="315"/>
      <c r="BQ231" s="315"/>
      <c r="BR231" s="315"/>
      <c r="BS231" s="315"/>
      <c r="BT231" s="315"/>
      <c r="BU231" s="315"/>
      <c r="BV231" s="315"/>
      <c r="BW231" s="275"/>
      <c r="BX231" s="275"/>
      <c r="BY231" s="275"/>
      <c r="BZ231" s="275"/>
      <c r="CA231" s="275"/>
      <c r="CB231" s="275"/>
      <c r="CC231" s="275"/>
      <c r="CD231" s="275"/>
      <c r="CE231" s="275"/>
      <c r="CF231" s="275"/>
      <c r="CG231" s="275"/>
      <c r="CH231" s="275"/>
      <c r="CI231" s="275"/>
    </row>
    <row r="232" spans="1:87" s="133" customFormat="1" ht="15">
      <c r="A232" s="284"/>
      <c r="B232" s="318" t="s">
        <v>195</v>
      </c>
      <c r="C232" s="319"/>
      <c r="D232" s="320" t="s">
        <v>196</v>
      </c>
      <c r="E232" s="320" t="s">
        <v>197</v>
      </c>
      <c r="F232" s="320" t="s">
        <v>198</v>
      </c>
      <c r="G232" s="321" t="s">
        <v>199</v>
      </c>
      <c r="H232" s="315"/>
      <c r="I232" s="315"/>
      <c r="J232" s="315"/>
      <c r="K232" s="315"/>
      <c r="L232" s="315"/>
      <c r="M232" s="315"/>
      <c r="N232" s="315"/>
      <c r="O232" s="315"/>
      <c r="P232" s="315"/>
      <c r="Q232" s="315"/>
      <c r="R232" s="315"/>
      <c r="S232" s="315"/>
      <c r="T232" s="315"/>
      <c r="U232" s="315"/>
      <c r="V232" s="315"/>
      <c r="W232" s="315"/>
      <c r="X232" s="315"/>
      <c r="Y232" s="315"/>
      <c r="Z232" s="315"/>
      <c r="AA232" s="315"/>
      <c r="AB232" s="315"/>
      <c r="AC232" s="315"/>
      <c r="AD232" s="315"/>
      <c r="AE232" s="315"/>
      <c r="AF232" s="315"/>
      <c r="AG232" s="315"/>
      <c r="AH232" s="315"/>
      <c r="AI232" s="315"/>
      <c r="AJ232" s="315"/>
      <c r="AK232" s="315"/>
      <c r="AL232" s="315"/>
      <c r="AM232" s="315"/>
      <c r="AN232" s="315"/>
      <c r="AO232" s="315"/>
      <c r="AP232" s="315"/>
      <c r="AQ232" s="315"/>
      <c r="AR232" s="315"/>
      <c r="AS232" s="315"/>
      <c r="AT232" s="315"/>
      <c r="AU232" s="315"/>
      <c r="AV232" s="315"/>
      <c r="AW232" s="315"/>
      <c r="AX232" s="315"/>
      <c r="AY232" s="315"/>
      <c r="AZ232" s="315"/>
      <c r="BA232" s="315"/>
      <c r="BB232" s="315"/>
      <c r="BC232" s="315"/>
      <c r="BD232" s="315"/>
      <c r="BE232" s="315"/>
      <c r="BF232" s="315"/>
      <c r="BG232" s="315"/>
      <c r="BH232" s="315"/>
      <c r="BI232" s="315"/>
      <c r="BJ232" s="315"/>
      <c r="BK232" s="315"/>
      <c r="BL232" s="315"/>
      <c r="BM232" s="315"/>
      <c r="BN232" s="315"/>
      <c r="BO232" s="315"/>
      <c r="BP232" s="315"/>
      <c r="BQ232" s="315"/>
      <c r="BR232" s="315"/>
      <c r="BS232" s="315"/>
      <c r="BT232" s="315"/>
      <c r="BU232" s="315"/>
      <c r="BV232" s="315"/>
      <c r="BW232" s="275"/>
      <c r="BX232" s="275"/>
      <c r="BY232" s="275"/>
      <c r="BZ232" s="275"/>
      <c r="CA232" s="275"/>
      <c r="CB232" s="275"/>
      <c r="CC232" s="275"/>
      <c r="CD232" s="275"/>
      <c r="CE232" s="275"/>
      <c r="CF232" s="275"/>
      <c r="CG232" s="275"/>
      <c r="CH232" s="275"/>
      <c r="CI232" s="275"/>
    </row>
    <row r="233" spans="1:87" s="133" customFormat="1" ht="28.5">
      <c r="A233" s="284"/>
      <c r="B233" s="5"/>
      <c r="C233" s="322" t="s">
        <v>200</v>
      </c>
      <c r="D233" s="283"/>
      <c r="E233" s="283"/>
      <c r="F233" s="283"/>
      <c r="G233" s="283"/>
      <c r="H233" s="285"/>
      <c r="I233" s="285"/>
      <c r="J233" s="285"/>
      <c r="K233" s="285"/>
      <c r="L233" s="285"/>
      <c r="M233" s="285"/>
      <c r="N233" s="315"/>
      <c r="O233" s="315"/>
      <c r="P233" s="315"/>
      <c r="Q233" s="315"/>
      <c r="R233" s="315"/>
      <c r="S233" s="315"/>
      <c r="T233" s="315"/>
      <c r="U233" s="315"/>
      <c r="V233" s="315"/>
      <c r="W233" s="315"/>
      <c r="X233" s="315"/>
      <c r="Y233" s="315"/>
      <c r="Z233" s="315"/>
      <c r="AA233" s="315"/>
      <c r="AB233" s="315"/>
      <c r="AC233" s="315"/>
      <c r="AD233" s="315"/>
      <c r="AE233" s="315"/>
      <c r="AF233" s="315"/>
      <c r="AG233" s="315"/>
      <c r="AH233" s="315"/>
      <c r="AI233" s="315"/>
      <c r="AJ233" s="315"/>
      <c r="AK233" s="315"/>
      <c r="AL233" s="315"/>
      <c r="AM233" s="315"/>
      <c r="AN233" s="315"/>
      <c r="AO233" s="315"/>
      <c r="AP233" s="315"/>
      <c r="AQ233" s="315"/>
      <c r="AR233" s="315"/>
      <c r="AS233" s="315"/>
      <c r="AT233" s="315"/>
      <c r="AU233" s="315"/>
      <c r="AV233" s="315"/>
      <c r="AW233" s="315"/>
      <c r="AX233" s="315"/>
      <c r="AY233" s="315"/>
      <c r="AZ233" s="315"/>
      <c r="BA233" s="315"/>
      <c r="BB233" s="315"/>
      <c r="BC233" s="315"/>
      <c r="BD233" s="315"/>
      <c r="BE233" s="315"/>
      <c r="BF233" s="315"/>
      <c r="BG233" s="315"/>
      <c r="BH233" s="315"/>
      <c r="BI233" s="315"/>
      <c r="BJ233" s="315"/>
      <c r="BK233" s="315"/>
      <c r="BL233" s="315"/>
      <c r="BM233" s="315"/>
      <c r="BN233" s="315"/>
      <c r="BO233" s="315"/>
      <c r="BP233" s="315"/>
      <c r="BQ233" s="315"/>
      <c r="BR233" s="315"/>
      <c r="BS233" s="315"/>
      <c r="BT233" s="315"/>
      <c r="BU233" s="315"/>
      <c r="BV233" s="315"/>
      <c r="BW233" s="275"/>
      <c r="BX233" s="275"/>
      <c r="BY233" s="275"/>
      <c r="BZ233" s="275"/>
      <c r="CA233" s="275"/>
      <c r="CB233" s="275"/>
      <c r="CC233" s="275"/>
      <c r="CD233" s="275"/>
      <c r="CE233" s="275"/>
      <c r="CF233" s="275"/>
      <c r="CG233" s="275"/>
      <c r="CH233" s="275"/>
      <c r="CI233" s="275"/>
    </row>
    <row r="234" spans="1:87" s="133" customFormat="1">
      <c r="A234" s="284"/>
      <c r="B234" s="4"/>
      <c r="C234" s="323"/>
      <c r="D234" s="283"/>
      <c r="E234" s="283"/>
      <c r="F234" s="283"/>
      <c r="G234" s="283"/>
      <c r="H234" s="285"/>
      <c r="I234" s="285"/>
      <c r="J234" s="285"/>
      <c r="K234" s="285"/>
      <c r="L234" s="285"/>
      <c r="M234" s="285"/>
      <c r="N234" s="315"/>
      <c r="O234" s="315"/>
      <c r="P234" s="315"/>
      <c r="Q234" s="315"/>
      <c r="R234" s="315"/>
      <c r="S234" s="315"/>
      <c r="T234" s="315"/>
      <c r="U234" s="315"/>
      <c r="V234" s="315"/>
      <c r="W234" s="315"/>
      <c r="X234" s="315"/>
      <c r="Y234" s="315"/>
      <c r="Z234" s="315"/>
      <c r="AA234" s="315"/>
      <c r="AB234" s="315"/>
      <c r="AC234" s="315"/>
      <c r="AD234" s="315"/>
      <c r="AE234" s="315"/>
      <c r="AF234" s="315"/>
      <c r="AG234" s="315"/>
      <c r="AH234" s="315"/>
      <c r="AI234" s="315"/>
      <c r="AJ234" s="315"/>
      <c r="AK234" s="315"/>
      <c r="AL234" s="315"/>
      <c r="AM234" s="315"/>
      <c r="AN234" s="315"/>
      <c r="AO234" s="315"/>
      <c r="AP234" s="315"/>
      <c r="AQ234" s="315"/>
      <c r="AR234" s="315"/>
      <c r="AS234" s="315"/>
      <c r="AT234" s="315"/>
      <c r="AU234" s="315"/>
      <c r="AV234" s="315"/>
      <c r="AW234" s="315"/>
      <c r="AX234" s="315"/>
      <c r="AY234" s="315"/>
      <c r="AZ234" s="315"/>
      <c r="BA234" s="315"/>
      <c r="BB234" s="315"/>
      <c r="BC234" s="315"/>
      <c r="BD234" s="315"/>
      <c r="BE234" s="315"/>
      <c r="BF234" s="315"/>
      <c r="BG234" s="315"/>
      <c r="BH234" s="315"/>
      <c r="BI234" s="315"/>
      <c r="BJ234" s="315"/>
      <c r="BK234" s="315"/>
      <c r="BL234" s="315"/>
      <c r="BM234" s="315"/>
      <c r="BN234" s="315"/>
      <c r="BO234" s="315"/>
      <c r="BP234" s="315"/>
      <c r="BQ234" s="315"/>
      <c r="BR234" s="315"/>
      <c r="BS234" s="315"/>
      <c r="BT234" s="315"/>
      <c r="BU234" s="315"/>
      <c r="BV234" s="315"/>
      <c r="BW234" s="275"/>
      <c r="BX234" s="275"/>
      <c r="BY234" s="275"/>
      <c r="BZ234" s="275"/>
      <c r="CA234" s="275"/>
      <c r="CB234" s="275"/>
      <c r="CC234" s="275"/>
      <c r="CD234" s="275"/>
      <c r="CE234" s="275"/>
      <c r="CF234" s="275"/>
      <c r="CG234" s="275"/>
      <c r="CH234" s="275"/>
      <c r="CI234" s="275"/>
    </row>
    <row r="235" spans="1:87" s="133" customFormat="1" ht="14.25" customHeight="1">
      <c r="A235" s="284"/>
      <c r="B235" s="289"/>
      <c r="C235" s="2"/>
      <c r="D235" s="2"/>
      <c r="E235" s="5"/>
      <c r="F235" s="5"/>
      <c r="G235" s="5"/>
      <c r="H235" s="285"/>
      <c r="I235" s="285"/>
      <c r="J235" s="285"/>
      <c r="K235" s="285"/>
      <c r="L235" s="285"/>
      <c r="M235" s="285"/>
      <c r="N235" s="315"/>
      <c r="O235" s="315"/>
      <c r="P235" s="315"/>
      <c r="Q235" s="315"/>
      <c r="R235" s="315"/>
      <c r="S235" s="315"/>
      <c r="T235" s="315"/>
      <c r="U235" s="315"/>
      <c r="V235" s="315"/>
      <c r="W235" s="315"/>
      <c r="X235" s="315"/>
      <c r="Y235" s="315"/>
      <c r="Z235" s="315"/>
      <c r="AA235" s="315"/>
      <c r="AB235" s="315"/>
      <c r="AC235" s="315"/>
      <c r="AD235" s="315"/>
      <c r="AE235" s="315"/>
      <c r="AF235" s="315"/>
      <c r="AG235" s="315"/>
      <c r="AH235" s="315"/>
      <c r="AI235" s="315"/>
      <c r="AJ235" s="315"/>
      <c r="AK235" s="315"/>
      <c r="AL235" s="315"/>
      <c r="AM235" s="315"/>
      <c r="AN235" s="315"/>
      <c r="AO235" s="315"/>
      <c r="AP235" s="315"/>
      <c r="AQ235" s="315"/>
      <c r="AR235" s="315"/>
      <c r="AS235" s="315"/>
      <c r="AT235" s="315"/>
      <c r="AU235" s="315"/>
      <c r="AV235" s="315"/>
      <c r="AW235" s="315"/>
      <c r="AX235" s="315"/>
      <c r="AY235" s="315"/>
      <c r="AZ235" s="315"/>
      <c r="BA235" s="315"/>
      <c r="BB235" s="315"/>
      <c r="BC235" s="315"/>
      <c r="BD235" s="315"/>
      <c r="BE235" s="315"/>
      <c r="BF235" s="315"/>
      <c r="BG235" s="315"/>
      <c r="BH235" s="315"/>
      <c r="BI235" s="315"/>
      <c r="BJ235" s="315"/>
      <c r="BK235" s="315"/>
      <c r="BL235" s="315"/>
      <c r="BM235" s="315"/>
      <c r="BN235" s="315"/>
      <c r="BO235" s="315"/>
      <c r="BP235" s="315"/>
      <c r="BQ235" s="315"/>
      <c r="BR235" s="315"/>
      <c r="BS235" s="315"/>
      <c r="BT235" s="315"/>
      <c r="BU235" s="315"/>
      <c r="BV235" s="315"/>
    </row>
    <row r="236" spans="1:87" s="133" customFormat="1" ht="15" collapsed="1">
      <c r="A236" s="174"/>
      <c r="B236" s="516" t="s">
        <v>201</v>
      </c>
      <c r="C236" s="2"/>
      <c r="D236" s="2"/>
      <c r="E236" s="5"/>
      <c r="F236" s="5"/>
      <c r="G236" s="5"/>
      <c r="H236" s="285"/>
      <c r="I236" s="285"/>
      <c r="J236" s="285"/>
      <c r="K236" s="285"/>
      <c r="L236" s="285"/>
      <c r="M236" s="285"/>
      <c r="N236" s="315"/>
      <c r="O236" s="315"/>
      <c r="P236" s="315"/>
      <c r="Q236" s="315"/>
      <c r="R236" s="315"/>
      <c r="S236" s="315"/>
      <c r="T236" s="315"/>
      <c r="U236" s="315"/>
      <c r="V236" s="315"/>
      <c r="W236" s="315"/>
      <c r="X236" s="315"/>
      <c r="Y236" s="315"/>
      <c r="Z236" s="315"/>
      <c r="AA236" s="315"/>
      <c r="AB236" s="315"/>
      <c r="AC236" s="315"/>
      <c r="AD236" s="315"/>
      <c r="AE236" s="315"/>
      <c r="AF236" s="315"/>
      <c r="AG236" s="315"/>
      <c r="AH236" s="315"/>
      <c r="AI236" s="315"/>
      <c r="AJ236" s="315"/>
      <c r="AK236" s="315"/>
      <c r="AL236" s="315"/>
      <c r="AM236" s="315"/>
      <c r="AN236" s="315"/>
      <c r="AO236" s="315"/>
      <c r="AP236" s="315"/>
      <c r="AQ236" s="315"/>
      <c r="AR236" s="315"/>
      <c r="AS236" s="315"/>
      <c r="AT236" s="315"/>
      <c r="AU236" s="315"/>
      <c r="AV236" s="315"/>
      <c r="AW236" s="315"/>
      <c r="AX236" s="315"/>
      <c r="AY236" s="315"/>
      <c r="AZ236" s="315"/>
      <c r="BA236" s="315"/>
      <c r="BB236" s="315"/>
      <c r="BC236" s="315"/>
      <c r="BD236" s="315"/>
      <c r="BE236" s="315"/>
      <c r="BF236" s="315"/>
      <c r="BG236" s="315"/>
      <c r="BH236" s="315"/>
      <c r="BI236" s="315"/>
      <c r="BJ236" s="315"/>
      <c r="BK236" s="315"/>
      <c r="BL236" s="315"/>
      <c r="BM236" s="315"/>
      <c r="BN236" s="315"/>
      <c r="BO236" s="315"/>
      <c r="BP236" s="315"/>
      <c r="BQ236" s="315"/>
      <c r="BR236" s="315"/>
      <c r="BS236" s="315"/>
      <c r="BT236" s="315"/>
      <c r="BU236" s="315"/>
      <c r="BV236" s="315"/>
    </row>
    <row r="237" spans="1:87" s="133" customFormat="1" ht="15">
      <c r="A237" s="516"/>
      <c r="B237" s="289"/>
      <c r="C237" s="2"/>
      <c r="D237" s="2"/>
      <c r="E237" s="5"/>
      <c r="F237" s="5"/>
      <c r="G237" s="5"/>
      <c r="H237" s="285"/>
      <c r="I237" s="285"/>
      <c r="J237" s="285"/>
      <c r="K237" s="285"/>
      <c r="L237" s="285"/>
      <c r="M237" s="285"/>
      <c r="N237" s="315"/>
      <c r="O237" s="315"/>
      <c r="P237" s="315"/>
      <c r="Q237" s="315"/>
      <c r="R237" s="315"/>
      <c r="S237" s="315"/>
      <c r="T237" s="315"/>
      <c r="U237" s="315"/>
      <c r="V237" s="315"/>
      <c r="W237" s="315"/>
      <c r="X237" s="315"/>
      <c r="Y237" s="315"/>
      <c r="Z237" s="315"/>
      <c r="AA237" s="315"/>
      <c r="AB237" s="315"/>
      <c r="AC237" s="315"/>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5"/>
      <c r="AY237" s="315"/>
      <c r="AZ237" s="315"/>
      <c r="BA237" s="315"/>
      <c r="BB237" s="315"/>
      <c r="BC237" s="315"/>
      <c r="BD237" s="315"/>
      <c r="BE237" s="315"/>
      <c r="BF237" s="315"/>
      <c r="BG237" s="315"/>
      <c r="BH237" s="315"/>
      <c r="BI237" s="315"/>
      <c r="BJ237" s="315"/>
      <c r="BK237" s="315"/>
      <c r="BL237" s="315"/>
      <c r="BM237" s="315"/>
      <c r="BN237" s="315"/>
      <c r="BO237" s="315"/>
      <c r="BP237" s="315"/>
      <c r="BQ237" s="315"/>
      <c r="BR237" s="315"/>
      <c r="BS237" s="315"/>
      <c r="BT237" s="315"/>
      <c r="BU237" s="315"/>
      <c r="BV237" s="315"/>
    </row>
    <row r="238" spans="1:87" s="135" customFormat="1" ht="49.5" customHeight="1" thickBot="1">
      <c r="A238" s="139"/>
      <c r="B238" s="1063" t="s">
        <v>288</v>
      </c>
      <c r="C238" s="469" t="s">
        <v>2692</v>
      </c>
      <c r="D238" s="469" t="s">
        <v>409</v>
      </c>
      <c r="E238" s="469" t="s">
        <v>12</v>
      </c>
      <c r="F238" s="469" t="s">
        <v>2693</v>
      </c>
      <c r="G238" s="469" t="s">
        <v>113</v>
      </c>
      <c r="I238" s="9"/>
      <c r="J238" s="11"/>
      <c r="K238" s="11"/>
      <c r="L238" s="11"/>
      <c r="M238" s="9"/>
      <c r="BI238" s="139"/>
    </row>
    <row r="239" spans="1:87" s="135" customFormat="1" ht="15">
      <c r="A239" s="139"/>
      <c r="B239" s="1063"/>
      <c r="C239" s="219"/>
      <c r="D239" s="472"/>
      <c r="E239" s="473" t="str">
        <f>IF(D239="","",IF(D239='10. קבועים'!$A$38,'10. קבועים'!$B$38,IF(D239='10. קבועים'!$A$39,'10. קבועים'!$B$39,IF(D239='10. קבועים'!$A$40,'10. קבועים'!$B$40,IF(D239='10. קבועים'!$A$41,'10. קבועים'!$B$41,IF(D239='10. קבועים'!$A$42,'10. קבועים'!$B$42))))))</f>
        <v/>
      </c>
      <c r="F239" s="219"/>
      <c r="G239" s="205"/>
      <c r="I239" s="401"/>
      <c r="J239" s="391"/>
      <c r="K239" s="401"/>
      <c r="L239" s="401"/>
      <c r="M239" s="401"/>
      <c r="BI239" s="139"/>
    </row>
    <row r="240" spans="1:87" s="135" customFormat="1" ht="15">
      <c r="A240" s="139"/>
      <c r="B240" s="1063"/>
      <c r="C240" s="205"/>
      <c r="D240" s="232"/>
      <c r="E240" s="477" t="str">
        <f>IF(D240="","",IF(D240='10. קבועים'!$A$38,'10. קבועים'!$B$38,IF(D240='10. קבועים'!$A$39,'10. קבועים'!$B$39,IF(D240='10. קבועים'!$A$40,'10. קבועים'!$B$40,IF(D240='10. קבועים'!$A$41,'10. קבועים'!$B$41,IF(D240='10. קבועים'!$A$42,'10. קבועים'!$B$42))))))</f>
        <v/>
      </c>
      <c r="F240" s="205"/>
      <c r="G240" s="205"/>
      <c r="I240" s="401"/>
      <c r="J240" s="391"/>
      <c r="K240" s="401"/>
      <c r="L240" s="401"/>
      <c r="M240" s="401"/>
      <c r="BI240" s="139"/>
    </row>
    <row r="241" spans="1:61" s="135" customFormat="1" ht="15.75" thickBot="1">
      <c r="A241" s="139"/>
      <c r="B241" s="1063"/>
      <c r="C241" s="480"/>
      <c r="D241" s="395"/>
      <c r="E241" s="479" t="str">
        <f>IF(D241="","",IF(D241='10. קבועים'!$A$38,'10. קבועים'!$B$38,IF(D241='10. קבועים'!$A$39,'10. קבועים'!$B$39,IF(D241='10. קבועים'!$A$40,'10. קבועים'!$B$40,IF(D241='10. קבועים'!$A$41,'10. קבועים'!$B$41,IF(D241='10. קבועים'!$A$42,'10. קבועים'!$B$42))))))</f>
        <v/>
      </c>
      <c r="F241" s="480"/>
      <c r="G241" s="480"/>
      <c r="I241" s="401"/>
      <c r="J241" s="391"/>
      <c r="K241" s="401"/>
      <c r="L241" s="401"/>
      <c r="M241" s="401"/>
      <c r="BI241" s="139"/>
    </row>
    <row r="242" spans="1:61" s="135" customFormat="1">
      <c r="A242" s="139"/>
      <c r="BI242" s="139"/>
    </row>
    <row r="243" spans="1:61" s="135" customFormat="1" ht="59.25" thickBot="1">
      <c r="A243" s="139"/>
      <c r="B243" s="199" t="s">
        <v>2712</v>
      </c>
      <c r="C243" s="199" t="s">
        <v>2695</v>
      </c>
      <c r="D243" s="199" t="s">
        <v>2696</v>
      </c>
      <c r="E243" s="469" t="s">
        <v>113</v>
      </c>
      <c r="I243" s="9"/>
      <c r="J243" s="11"/>
      <c r="K243" s="11"/>
      <c r="L243" s="11"/>
      <c r="M243" s="9"/>
      <c r="BH243" s="139"/>
    </row>
    <row r="244" spans="1:61" s="135" customFormat="1" ht="15.75" thickBot="1">
      <c r="A244" s="139"/>
      <c r="B244" s="480"/>
      <c r="C244" s="480"/>
      <c r="D244" s="517"/>
      <c r="E244" s="480"/>
      <c r="I244" s="401"/>
      <c r="J244" s="391"/>
      <c r="K244" s="401"/>
      <c r="L244" s="401"/>
      <c r="M244" s="401"/>
      <c r="BH244" s="139"/>
    </row>
    <row r="245" spans="1:61" s="135" customFormat="1">
      <c r="A245" s="139"/>
      <c r="BI245" s="139"/>
    </row>
    <row r="246" spans="1:61" s="135" customFormat="1" ht="44.25" thickBot="1">
      <c r="A246" s="139"/>
      <c r="B246" s="1071" t="s">
        <v>292</v>
      </c>
      <c r="C246" s="469" t="s">
        <v>2692</v>
      </c>
      <c r="D246" s="469" t="s">
        <v>409</v>
      </c>
      <c r="E246" s="469" t="s">
        <v>12</v>
      </c>
      <c r="F246" s="469" t="s">
        <v>2693</v>
      </c>
      <c r="G246" s="469" t="s">
        <v>113</v>
      </c>
      <c r="I246" s="9"/>
      <c r="J246" s="11"/>
      <c r="K246" s="11"/>
      <c r="L246" s="11"/>
      <c r="M246" s="9"/>
      <c r="BI246" s="139"/>
    </row>
    <row r="247" spans="1:61" s="135" customFormat="1" ht="15">
      <c r="A247" s="139"/>
      <c r="B247" s="1071"/>
      <c r="C247" s="219"/>
      <c r="D247" s="472"/>
      <c r="E247" s="473" t="str">
        <f>IF(D247="","",IF(D247='10. קבועים'!$A$38,'10. קבועים'!$B$38,IF(D247='10. קבועים'!$A$39,'10. קבועים'!$B$39,IF(D247='10. קבועים'!$A$40,'10. קבועים'!$B$40,IF(D247='10. קבועים'!$A$41,'10. קבועים'!$B$41,IF(D247='10. קבועים'!$A$42,'10. קבועים'!$B$42))))))</f>
        <v/>
      </c>
      <c r="F247" s="219"/>
      <c r="G247" s="1010"/>
      <c r="I247" s="401"/>
      <c r="J247" s="391"/>
      <c r="K247" s="401"/>
      <c r="L247" s="401"/>
      <c r="M247" s="401"/>
      <c r="BI247" s="139"/>
    </row>
    <row r="248" spans="1:61" s="135" customFormat="1" ht="15">
      <c r="A248" s="139"/>
      <c r="B248" s="1071"/>
      <c r="C248" s="205"/>
      <c r="D248" s="232"/>
      <c r="E248" s="477" t="str">
        <f>IF(D248="","",IF(D248='10. קבועים'!$A$38,'10. קבועים'!$B$38,IF(D248='10. קבועים'!$A$39,'10. קבועים'!$B$39,IF(D248='10. קבועים'!$A$40,'10. קבועים'!$B$40,IF(D248='10. קבועים'!$A$41,'10. קבועים'!$B$41,IF(D248='10. קבועים'!$A$42,'10. קבועים'!$B$42))))))</f>
        <v/>
      </c>
      <c r="F248" s="205"/>
      <c r="G248" s="219"/>
      <c r="I248" s="401"/>
      <c r="J248" s="391"/>
      <c r="K248" s="401"/>
      <c r="L248" s="401"/>
      <c r="M248" s="401"/>
      <c r="BI248" s="139"/>
    </row>
    <row r="249" spans="1:61" s="135" customFormat="1" ht="15.75" thickBot="1">
      <c r="A249" s="139"/>
      <c r="B249" s="1071"/>
      <c r="C249" s="480"/>
      <c r="D249" s="395"/>
      <c r="E249" s="479" t="str">
        <f>IF(D249="","",IF(D249='10. קבועים'!$A$38,'10. קבועים'!$B$38,IF(D249='10. קבועים'!$A$39,'10. קבועים'!$B$39,IF(D249='10. קבועים'!$A$40,'10. קבועים'!$B$40,IF(D249='10. קבועים'!$A$41,'10. קבועים'!$B$41,IF(D249='10. קבועים'!$A$42,'10. קבועים'!$B$42))))))</f>
        <v/>
      </c>
      <c r="F249" s="480"/>
      <c r="G249" s="481"/>
      <c r="I249" s="401"/>
      <c r="J249" s="391"/>
      <c r="K249" s="401"/>
      <c r="L249" s="401"/>
      <c r="M249" s="401"/>
      <c r="BI249" s="139"/>
    </row>
    <row r="250" spans="1:61" s="135" customFormat="1" ht="15">
      <c r="A250" s="139"/>
      <c r="I250" s="401"/>
      <c r="J250" s="391"/>
      <c r="K250" s="401"/>
      <c r="L250" s="401"/>
      <c r="M250" s="401"/>
      <c r="BI250" s="139"/>
    </row>
    <row r="251" spans="1:61" s="135" customFormat="1" ht="58.5">
      <c r="A251" s="139"/>
      <c r="B251" s="199" t="s">
        <v>2712</v>
      </c>
      <c r="C251" s="199" t="s">
        <v>2695</v>
      </c>
      <c r="D251" s="199" t="s">
        <v>2696</v>
      </c>
      <c r="E251" s="199" t="s">
        <v>113</v>
      </c>
      <c r="I251" s="9"/>
      <c r="J251" s="11"/>
      <c r="K251" s="11"/>
      <c r="L251" s="11"/>
      <c r="M251" s="9"/>
      <c r="BI251" s="139"/>
    </row>
    <row r="252" spans="1:61" s="135" customFormat="1" ht="15.75" thickBot="1">
      <c r="A252" s="139"/>
      <c r="B252" s="480"/>
      <c r="C252" s="480"/>
      <c r="D252" s="517"/>
      <c r="E252" s="480"/>
      <c r="I252" s="401"/>
      <c r="J252" s="391"/>
      <c r="K252" s="401"/>
      <c r="L252" s="401"/>
      <c r="M252" s="401"/>
      <c r="BI252" s="139"/>
    </row>
    <row r="253" spans="1:61" s="135" customFormat="1" ht="15">
      <c r="A253" s="139"/>
      <c r="I253" s="401"/>
      <c r="J253" s="391"/>
      <c r="K253" s="401"/>
      <c r="L253" s="401"/>
      <c r="M253" s="401"/>
      <c r="BI253" s="139"/>
    </row>
    <row r="254" spans="1:61" s="135" customFormat="1" ht="44.25" thickBot="1">
      <c r="A254" s="139"/>
      <c r="B254" s="1066" t="s">
        <v>294</v>
      </c>
      <c r="C254" s="469" t="s">
        <v>2692</v>
      </c>
      <c r="D254" s="469" t="s">
        <v>409</v>
      </c>
      <c r="E254" s="469" t="s">
        <v>12</v>
      </c>
      <c r="F254" s="469" t="s">
        <v>2697</v>
      </c>
      <c r="G254" s="469" t="s">
        <v>113</v>
      </c>
      <c r="I254" s="9"/>
      <c r="J254" s="11"/>
      <c r="K254" s="11"/>
      <c r="L254" s="11"/>
      <c r="M254" s="9"/>
      <c r="BI254" s="139"/>
    </row>
    <row r="255" spans="1:61" s="135" customFormat="1" ht="15">
      <c r="A255" s="139"/>
      <c r="B255" s="1067"/>
      <c r="C255" s="219"/>
      <c r="D255" s="472"/>
      <c r="E255" s="473" t="str">
        <f>IF(D255="","",IF(D255='10. קבועים'!$A$38,'10. קבועים'!$B$38,IF(D255='10. קבועים'!$A$39,'10. קבועים'!$B$39,IF(D255='10. קבועים'!$A$40,'10. קבועים'!$B$40,IF(D255='10. קבועים'!$A$41,'10. קבועים'!$B$41,IF(D255='10. קבועים'!$A$42,'10. קבועים'!$B$42))))))</f>
        <v/>
      </c>
      <c r="F255" s="219"/>
      <c r="G255" s="1010"/>
      <c r="I255" s="401"/>
      <c r="J255" s="391"/>
      <c r="K255" s="401"/>
      <c r="L255" s="401"/>
      <c r="M255" s="401"/>
      <c r="BI255" s="139"/>
    </row>
    <row r="256" spans="1:61" s="135" customFormat="1" ht="15">
      <c r="A256" s="139"/>
      <c r="B256" s="1067"/>
      <c r="C256" s="205"/>
      <c r="D256" s="232"/>
      <c r="E256" s="477" t="str">
        <f>IF(D256="","",IF(D256='10. קבועים'!$A$38,'10. קבועים'!$B$38,IF(D256='10. קבועים'!$A$39,'10. קבועים'!$B$39,IF(D256='10. קבועים'!$A$40,'10. קבועים'!$B$40,IF(D256='10. קבועים'!$A$41,'10. קבועים'!$B$41,IF(D256='10. קבועים'!$A$42,'10. קבועים'!$B$42))))))</f>
        <v/>
      </c>
      <c r="F256" s="205"/>
      <c r="G256" s="219"/>
      <c r="I256" s="401"/>
      <c r="J256" s="391"/>
      <c r="K256" s="401"/>
      <c r="L256" s="401"/>
      <c r="M256" s="401"/>
      <c r="BI256" s="139"/>
    </row>
    <row r="257" spans="1:61" s="135" customFormat="1" ht="15.75" thickBot="1">
      <c r="A257" s="139"/>
      <c r="B257" s="1068"/>
      <c r="C257" s="480"/>
      <c r="D257" s="395"/>
      <c r="E257" s="479" t="str">
        <f>IF(D257="","",IF(D257='10. קבועים'!$A$38,'10. קבועים'!$B$38,IF(D257='10. קבועים'!$A$39,'10. קבועים'!$B$39,IF(D257='10. קבועים'!$A$40,'10. קבועים'!$B$40,IF(D257='10. קבועים'!$A$41,'10. קבועים'!$B$41,IF(D257='10. קבועים'!$A$42,'10. קבועים'!$B$42))))))</f>
        <v/>
      </c>
      <c r="F257" s="480"/>
      <c r="G257" s="481"/>
      <c r="I257" s="401"/>
      <c r="J257" s="391"/>
      <c r="K257" s="401"/>
      <c r="L257" s="401"/>
      <c r="M257" s="401"/>
      <c r="BI257" s="139"/>
    </row>
    <row r="258" spans="1:61" s="135" customFormat="1">
      <c r="A258" s="139"/>
      <c r="BI258" s="139"/>
    </row>
    <row r="259" spans="1:61" s="135" customFormat="1" ht="58.5">
      <c r="A259" s="139"/>
      <c r="B259" s="199" t="s">
        <v>2712</v>
      </c>
      <c r="C259" s="199" t="s">
        <v>2695</v>
      </c>
      <c r="D259" s="199" t="s">
        <v>2696</v>
      </c>
      <c r="E259" s="199" t="s">
        <v>113</v>
      </c>
      <c r="I259" s="9"/>
      <c r="J259" s="11"/>
      <c r="K259" s="11"/>
      <c r="L259" s="11"/>
      <c r="M259" s="9"/>
      <c r="BI259" s="139"/>
    </row>
    <row r="260" spans="1:61" s="135" customFormat="1" ht="15.75" thickBot="1">
      <c r="A260" s="139"/>
      <c r="B260" s="480"/>
      <c r="C260" s="480"/>
      <c r="D260" s="517"/>
      <c r="E260" s="480"/>
      <c r="I260" s="401"/>
      <c r="J260" s="391"/>
      <c r="K260" s="401"/>
      <c r="L260" s="401"/>
      <c r="M260" s="401"/>
      <c r="BI260" s="139"/>
    </row>
    <row r="261" spans="1:61" s="135" customFormat="1" ht="15">
      <c r="A261" s="139"/>
      <c r="I261" s="401"/>
      <c r="J261" s="391"/>
      <c r="K261" s="401"/>
      <c r="L261" s="401"/>
      <c r="M261" s="401"/>
      <c r="BI261" s="139"/>
    </row>
    <row r="262" spans="1:61" s="135" customFormat="1" ht="44.25" thickBot="1">
      <c r="A262" s="139"/>
      <c r="B262" s="1063" t="s">
        <v>296</v>
      </c>
      <c r="C262" s="469" t="s">
        <v>2692</v>
      </c>
      <c r="D262" s="469" t="s">
        <v>409</v>
      </c>
      <c r="E262" s="469" t="s">
        <v>12</v>
      </c>
      <c r="F262" s="469" t="s">
        <v>2693</v>
      </c>
      <c r="G262" s="469" t="s">
        <v>113</v>
      </c>
      <c r="I262" s="9"/>
      <c r="J262" s="11"/>
      <c r="K262" s="11"/>
      <c r="L262" s="11"/>
      <c r="M262" s="9"/>
      <c r="BI262" s="139"/>
    </row>
    <row r="263" spans="1:61" s="135" customFormat="1" ht="15">
      <c r="A263" s="139"/>
      <c r="B263" s="1063"/>
      <c r="C263" s="219"/>
      <c r="D263" s="472"/>
      <c r="E263" s="473" t="str">
        <f>IF(D263="","",IF(D263='10. קבועים'!$A$38,'10. קבועים'!$B$38,IF(D263='10. קבועים'!$A$39,'10. קבועים'!$B$39,IF(D263='10. קבועים'!$A$40,'10. קבועים'!$B$40,IF(D263='10. קבועים'!$A$41,'10. קבועים'!$B$41,IF(D263='10. קבועים'!$A$42,'10. קבועים'!$B$42))))))</f>
        <v/>
      </c>
      <c r="F263" s="219"/>
      <c r="G263" s="1010"/>
      <c r="I263" s="401"/>
      <c r="J263" s="391"/>
      <c r="K263" s="401"/>
      <c r="L263" s="401"/>
      <c r="M263" s="401"/>
      <c r="BI263" s="139"/>
    </row>
    <row r="264" spans="1:61" s="135" customFormat="1" ht="15">
      <c r="A264" s="139"/>
      <c r="B264" s="1063"/>
      <c r="C264" s="205"/>
      <c r="D264" s="232"/>
      <c r="E264" s="477" t="str">
        <f>IF(D264="","",IF(D264='10. קבועים'!$A$38,'10. קבועים'!$B$38,IF(D264='10. קבועים'!$A$39,'10. קבועים'!$B$39,IF(D264='10. קבועים'!$A$40,'10. קבועים'!$B$40,IF(D264='10. קבועים'!$A$41,'10. קבועים'!$B$41,IF(D264='10. קבועים'!$A$42,'10. קבועים'!$B$42))))))</f>
        <v/>
      </c>
      <c r="F264" s="205"/>
      <c r="G264" s="219"/>
      <c r="I264" s="401"/>
      <c r="J264" s="391"/>
      <c r="K264" s="401"/>
      <c r="L264" s="401"/>
      <c r="M264" s="401"/>
      <c r="BI264" s="139"/>
    </row>
    <row r="265" spans="1:61" s="135" customFormat="1" ht="15.75" thickBot="1">
      <c r="A265" s="139"/>
      <c r="B265" s="1063"/>
      <c r="C265" s="480"/>
      <c r="D265" s="395"/>
      <c r="E265" s="479" t="str">
        <f>IF(D265="","",IF(D265='10. קבועים'!$A$38,'10. קבועים'!$B$38,IF(D265='10. קבועים'!$A$39,'10. קבועים'!$B$39,IF(D265='10. קבועים'!$A$40,'10. קבועים'!$B$40,IF(D265='10. קבועים'!$A$41,'10. קבועים'!$B$41,IF(D265='10. קבועים'!$A$42,'10. קבועים'!$B$42))))))</f>
        <v/>
      </c>
      <c r="F265" s="480"/>
      <c r="G265" s="481"/>
      <c r="I265" s="401"/>
      <c r="J265" s="391"/>
      <c r="K265" s="401"/>
      <c r="L265" s="401"/>
      <c r="M265" s="401"/>
      <c r="BI265" s="139"/>
    </row>
    <row r="266" spans="1:61" s="135" customFormat="1">
      <c r="A266" s="139"/>
      <c r="BI266" s="139"/>
    </row>
    <row r="267" spans="1:61" s="135" customFormat="1" ht="58.5">
      <c r="A267" s="139"/>
      <c r="B267" s="199" t="s">
        <v>2712</v>
      </c>
      <c r="C267" s="199" t="s">
        <v>2695</v>
      </c>
      <c r="D267" s="199" t="s">
        <v>2696</v>
      </c>
      <c r="E267" s="199" t="s">
        <v>113</v>
      </c>
      <c r="I267" s="9"/>
      <c r="J267" s="11"/>
      <c r="K267" s="11"/>
      <c r="L267" s="11"/>
      <c r="M267" s="9"/>
      <c r="BI267" s="139"/>
    </row>
    <row r="268" spans="1:61" s="135" customFormat="1" ht="15.75" thickBot="1">
      <c r="A268" s="139"/>
      <c r="B268" s="480"/>
      <c r="C268" s="480"/>
      <c r="D268" s="517"/>
      <c r="E268" s="480"/>
      <c r="I268" s="401"/>
      <c r="J268" s="391"/>
      <c r="K268" s="401"/>
      <c r="L268" s="401"/>
      <c r="M268" s="401"/>
      <c r="BI268" s="139"/>
    </row>
    <row r="269" spans="1:61" s="135" customFormat="1" ht="15">
      <c r="A269" s="139"/>
      <c r="I269" s="401"/>
      <c r="J269" s="391"/>
      <c r="K269" s="401"/>
      <c r="L269" s="401"/>
      <c r="M269" s="401"/>
      <c r="BI269" s="139"/>
    </row>
    <row r="270" spans="1:61" s="135" customFormat="1" ht="44.25" thickBot="1">
      <c r="A270" s="139"/>
      <c r="B270" s="1063" t="s">
        <v>298</v>
      </c>
      <c r="C270" s="469" t="s">
        <v>2692</v>
      </c>
      <c r="D270" s="469" t="s">
        <v>409</v>
      </c>
      <c r="E270" s="469" t="s">
        <v>12</v>
      </c>
      <c r="F270" s="469" t="s">
        <v>2693</v>
      </c>
      <c r="G270" s="469" t="s">
        <v>113</v>
      </c>
      <c r="I270" s="9"/>
      <c r="J270" s="11"/>
      <c r="K270" s="11"/>
      <c r="L270" s="11"/>
      <c r="M270" s="9"/>
      <c r="BI270" s="139"/>
    </row>
    <row r="271" spans="1:61" s="135" customFormat="1" ht="15">
      <c r="A271" s="139"/>
      <c r="B271" s="1063"/>
      <c r="C271" s="219"/>
      <c r="D271" s="472"/>
      <c r="E271" s="473" t="str">
        <f>IF(D271="","",IF(D271='10. קבועים'!$A$38,'10. קבועים'!$B$38,IF(D271='10. קבועים'!$A$39,'10. קבועים'!$B$39,IF(D271='10. קבועים'!$A$40,'10. קבועים'!$B$40,IF(D271='10. קבועים'!$A$41,'10. קבועים'!$B$41,IF(D271='10. קבועים'!$A$42,'10. קבועים'!$B$42))))))</f>
        <v/>
      </c>
      <c r="F271" s="219"/>
      <c r="G271" s="219"/>
      <c r="I271" s="401"/>
      <c r="J271" s="391"/>
      <c r="K271" s="401"/>
      <c r="L271" s="401"/>
      <c r="M271" s="401"/>
      <c r="BI271" s="139"/>
    </row>
    <row r="272" spans="1:61" s="135" customFormat="1" ht="15">
      <c r="A272" s="139"/>
      <c r="B272" s="1063"/>
      <c r="C272" s="205"/>
      <c r="D272" s="232"/>
      <c r="E272" s="477" t="str">
        <f>IF(D272="","",IF(D272='10. קבועים'!$A$38,'10. קבועים'!$B$38,IF(D272='10. קבועים'!$A$39,'10. קבועים'!$B$39,IF(D272='10. קבועים'!$A$40,'10. קבועים'!$B$40,IF(D272='10. קבועים'!$A$41,'10. קבועים'!$B$41,IF(D272='10. קבועים'!$A$42,'10. קבועים'!$B$42))))))</f>
        <v/>
      </c>
      <c r="F272" s="205"/>
      <c r="G272" s="205"/>
      <c r="I272" s="401"/>
      <c r="J272" s="391"/>
      <c r="K272" s="401"/>
      <c r="L272" s="401"/>
      <c r="M272" s="401"/>
      <c r="BI272" s="139"/>
    </row>
    <row r="273" spans="1:74" s="135" customFormat="1" ht="15" thickBot="1">
      <c r="A273" s="139"/>
      <c r="B273" s="1063"/>
      <c r="C273" s="480"/>
      <c r="D273" s="395"/>
      <c r="E273" s="479" t="str">
        <f>IF(D273="","",IF(D273='10. קבועים'!$A$38,'10. קבועים'!$B$38,IF(D273='10. קבועים'!$A$39,'10. קבועים'!$B$39,IF(D273='10. קבועים'!$A$40,'10. קבועים'!$B$40,IF(D273='10. קבועים'!$A$41,'10. קבועים'!$B$41,IF(D273='10. קבועים'!$A$42,'10. קבועים'!$B$42))))))</f>
        <v/>
      </c>
      <c r="F273" s="480"/>
      <c r="G273" s="480"/>
      <c r="I273" s="401"/>
      <c r="J273" s="401"/>
      <c r="K273" s="401"/>
      <c r="L273" s="401"/>
      <c r="M273" s="401"/>
      <c r="BI273" s="139"/>
    </row>
    <row r="274" spans="1:74" s="135" customFormat="1" ht="15">
      <c r="A274" s="139"/>
      <c r="I274" s="401"/>
      <c r="J274" s="391"/>
      <c r="K274" s="401"/>
      <c r="L274" s="401"/>
      <c r="M274" s="401"/>
      <c r="BI274" s="139"/>
    </row>
    <row r="275" spans="1:74" s="135" customFormat="1" ht="58.5">
      <c r="A275" s="139"/>
      <c r="B275" s="199" t="s">
        <v>2712</v>
      </c>
      <c r="C275" s="199" t="s">
        <v>2695</v>
      </c>
      <c r="D275" s="199" t="s">
        <v>2696</v>
      </c>
      <c r="E275" s="199" t="s">
        <v>113</v>
      </c>
      <c r="I275" s="9"/>
      <c r="J275" s="11"/>
      <c r="K275" s="11"/>
      <c r="L275" s="11"/>
      <c r="M275" s="9"/>
      <c r="BI275" s="139"/>
    </row>
    <row r="276" spans="1:74" s="135" customFormat="1" ht="15.75" thickBot="1">
      <c r="A276" s="139"/>
      <c r="B276" s="480"/>
      <c r="C276" s="480"/>
      <c r="D276" s="517"/>
      <c r="E276" s="480"/>
      <c r="I276" s="401"/>
      <c r="J276" s="391"/>
      <c r="K276" s="401"/>
      <c r="L276" s="401"/>
      <c r="M276" s="401"/>
      <c r="BI276" s="139"/>
    </row>
    <row r="277" spans="1:74" s="135" customFormat="1" ht="15">
      <c r="A277" s="139"/>
      <c r="I277" s="401"/>
      <c r="J277" s="391"/>
      <c r="K277" s="401"/>
      <c r="L277" s="401"/>
      <c r="M277" s="401"/>
      <c r="BI277" s="139"/>
    </row>
    <row r="278" spans="1:74" s="135" customFormat="1" ht="44.25" thickBot="1">
      <c r="A278" s="139"/>
      <c r="B278" s="1063" t="s">
        <v>300</v>
      </c>
      <c r="C278" s="469" t="s">
        <v>2692</v>
      </c>
      <c r="D278" s="469" t="s">
        <v>409</v>
      </c>
      <c r="E278" s="469" t="s">
        <v>12</v>
      </c>
      <c r="F278" s="469" t="s">
        <v>2697</v>
      </c>
      <c r="G278" s="469" t="s">
        <v>113</v>
      </c>
      <c r="I278" s="9"/>
      <c r="J278" s="11"/>
      <c r="K278" s="11"/>
      <c r="L278" s="11"/>
      <c r="M278" s="9"/>
      <c r="BI278" s="139"/>
    </row>
    <row r="279" spans="1:74" s="135" customFormat="1" ht="15">
      <c r="A279" s="139"/>
      <c r="B279" s="1063"/>
      <c r="C279" s="219"/>
      <c r="D279" s="472"/>
      <c r="E279" s="477" t="str">
        <f>IF(D279="","",IF(D279='10. קבועים'!$A$38,'10. קבועים'!$B$38,IF(D279='10. קבועים'!$A$39,'10. קבועים'!$B$39,IF(D279='10. קבועים'!$A$40,'10. קבועים'!$B$40,IF(D279='10. קבועים'!$A$41,'10. קבועים'!$B$41,IF(D279='10. קבועים'!$A$42,'10. קבועים'!$B$42))))))</f>
        <v/>
      </c>
      <c r="F279" s="219"/>
      <c r="G279" s="1010"/>
      <c r="I279" s="401"/>
      <c r="J279" s="391"/>
      <c r="K279" s="401"/>
      <c r="L279" s="401"/>
      <c r="M279" s="401"/>
      <c r="BI279" s="139"/>
    </row>
    <row r="280" spans="1:74" s="135" customFormat="1" ht="15">
      <c r="A280" s="139"/>
      <c r="B280" s="1063"/>
      <c r="C280" s="205"/>
      <c r="D280" s="232"/>
      <c r="E280" s="477" t="str">
        <f>IF(D280="","",IF(D280='10. קבועים'!$A$38,'10. קבועים'!$B$38,IF(D280='10. קבועים'!$A$39,'10. קבועים'!$B$39,IF(D280='10. קבועים'!$A$40,'10. קבועים'!$B$40,IF(D280='10. קבועים'!$A$41,'10. קבועים'!$B$41,IF(D280='10. קבועים'!$A$42,'10. קבועים'!$B$42))))))</f>
        <v/>
      </c>
      <c r="F280" s="205"/>
      <c r="G280" s="219"/>
      <c r="I280" s="401"/>
      <c r="J280" s="391"/>
      <c r="K280" s="401"/>
      <c r="L280" s="401"/>
      <c r="M280" s="401"/>
      <c r="BI280" s="139"/>
    </row>
    <row r="281" spans="1:74" s="135" customFormat="1" ht="15.75" thickBot="1">
      <c r="A281" s="139"/>
      <c r="B281" s="1063"/>
      <c r="C281" s="480"/>
      <c r="D281" s="395"/>
      <c r="E281" s="479" t="str">
        <f>IF(D281="","",IF(D281='10. קבועים'!$A$38,'10. קבועים'!$B$38,IF(D281='10. קבועים'!$A$39,'10. קבועים'!$B$39,IF(D281='10. קבועים'!$A$40,'10. קבועים'!$B$40,IF(D281='10. קבועים'!$A$41,'10. קבועים'!$B$41,IF(D281='10. קבועים'!$A$42,'10. קבועים'!$B$42))))))</f>
        <v/>
      </c>
      <c r="F281" s="480"/>
      <c r="G281" s="481"/>
      <c r="I281" s="401"/>
      <c r="J281" s="391"/>
      <c r="K281" s="401"/>
      <c r="L281" s="401"/>
      <c r="M281" s="401"/>
      <c r="BJ281" s="139"/>
    </row>
    <row r="282" spans="1:74" s="135" customFormat="1" ht="15">
      <c r="A282" s="139"/>
      <c r="I282" s="401"/>
      <c r="J282" s="391"/>
      <c r="K282" s="401"/>
      <c r="L282" s="401"/>
      <c r="M282" s="401"/>
      <c r="BI282" s="139"/>
    </row>
    <row r="283" spans="1:74" s="135" customFormat="1" ht="58.5">
      <c r="A283" s="139"/>
      <c r="B283" s="199" t="s">
        <v>2712</v>
      </c>
      <c r="C283" s="199" t="s">
        <v>2695</v>
      </c>
      <c r="D283" s="199" t="s">
        <v>2696</v>
      </c>
      <c r="E283" s="199" t="s">
        <v>113</v>
      </c>
      <c r="I283" s="9"/>
      <c r="J283" s="11"/>
      <c r="K283" s="11"/>
      <c r="L283" s="11"/>
      <c r="M283" s="9"/>
      <c r="BI283" s="139"/>
    </row>
    <row r="284" spans="1:74" s="135" customFormat="1" ht="15.75" thickBot="1">
      <c r="A284" s="139"/>
      <c r="B284" s="480"/>
      <c r="C284" s="480"/>
      <c r="D284" s="517"/>
      <c r="E284" s="480"/>
      <c r="I284" s="401"/>
      <c r="J284" s="391"/>
      <c r="K284" s="401"/>
      <c r="L284" s="401"/>
      <c r="M284" s="401"/>
      <c r="BI284" s="139"/>
    </row>
    <row r="285" spans="1:74" s="135" customFormat="1">
      <c r="A285" s="139"/>
    </row>
    <row r="286" spans="1:74" s="135" customFormat="1" ht="15.75" thickBot="1">
      <c r="A286" s="281"/>
      <c r="B286" s="137"/>
      <c r="C286" s="345"/>
      <c r="D286" s="345"/>
      <c r="E286" s="5"/>
      <c r="F286" s="2"/>
      <c r="G286" s="2"/>
      <c r="J286" s="285"/>
      <c r="K286" s="285"/>
      <c r="L286" s="285"/>
      <c r="M286" s="285"/>
      <c r="N286" s="285"/>
      <c r="O286" s="285"/>
      <c r="P286" s="285"/>
      <c r="Q286" s="285"/>
      <c r="R286" s="285"/>
      <c r="S286" s="285"/>
      <c r="T286" s="285"/>
      <c r="U286" s="285"/>
      <c r="V286" s="285"/>
      <c r="W286" s="285"/>
      <c r="X286" s="285"/>
      <c r="Y286" s="285"/>
      <c r="Z286" s="285"/>
      <c r="AA286" s="285"/>
      <c r="AB286" s="285"/>
      <c r="AC286" s="285"/>
      <c r="AD286" s="285"/>
      <c r="AE286" s="285"/>
      <c r="AF286" s="285"/>
      <c r="AG286" s="285"/>
      <c r="AH286" s="285"/>
      <c r="AI286" s="285"/>
      <c r="AJ286" s="285"/>
      <c r="AK286" s="285"/>
      <c r="AL286" s="285"/>
      <c r="AM286" s="285"/>
      <c r="AN286" s="285"/>
      <c r="AO286" s="285"/>
      <c r="AP286" s="285"/>
      <c r="AQ286" s="285"/>
      <c r="AR286" s="285"/>
      <c r="AS286" s="285"/>
      <c r="AT286" s="285"/>
      <c r="AU286" s="285"/>
      <c r="AV286" s="285"/>
      <c r="AW286" s="285"/>
      <c r="AX286" s="285"/>
      <c r="AY286" s="285"/>
      <c r="AZ286" s="285"/>
      <c r="BA286" s="285"/>
      <c r="BB286" s="285"/>
      <c r="BC286" s="285"/>
      <c r="BD286" s="285"/>
      <c r="BE286" s="285"/>
      <c r="BF286" s="285"/>
      <c r="BG286" s="285"/>
      <c r="BH286" s="285"/>
      <c r="BI286" s="285"/>
      <c r="BJ286" s="285"/>
      <c r="BK286" s="285"/>
      <c r="BL286" s="285"/>
      <c r="BM286" s="285"/>
      <c r="BN286" s="285"/>
      <c r="BO286" s="285"/>
      <c r="BP286" s="285"/>
      <c r="BQ286" s="285"/>
      <c r="BR286" s="285"/>
      <c r="BS286" s="285"/>
      <c r="BT286" s="285"/>
      <c r="BU286" s="285"/>
      <c r="BV286" s="285"/>
    </row>
    <row r="287" spans="1:74" s="135" customFormat="1" ht="30.75" customHeight="1" thickBot="1">
      <c r="A287" s="281"/>
      <c r="B287" s="158" t="s">
        <v>302</v>
      </c>
      <c r="C287" s="1075" t="s">
        <v>204</v>
      </c>
      <c r="D287" s="1076"/>
      <c r="E287" s="1077"/>
      <c r="F287" s="1064" t="s">
        <v>306</v>
      </c>
      <c r="G287" s="1064"/>
      <c r="H287" s="106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5"/>
      <c r="AG287" s="285"/>
      <c r="AH287" s="285"/>
      <c r="AI287" s="285"/>
      <c r="AJ287" s="285"/>
      <c r="AK287" s="285"/>
      <c r="AL287" s="285"/>
      <c r="AM287" s="285"/>
      <c r="AN287" s="285"/>
      <c r="AO287" s="285"/>
      <c r="AP287" s="285"/>
      <c r="AQ287" s="285"/>
      <c r="AR287" s="285"/>
      <c r="AS287" s="285"/>
      <c r="AT287" s="285"/>
      <c r="AU287" s="285"/>
      <c r="AV287" s="285"/>
      <c r="AW287" s="285"/>
      <c r="AX287" s="285"/>
      <c r="AY287" s="285"/>
      <c r="AZ287" s="285"/>
      <c r="BA287" s="285"/>
      <c r="BB287" s="285"/>
      <c r="BC287" s="285"/>
      <c r="BD287" s="285"/>
      <c r="BE287" s="285"/>
      <c r="BF287" s="285"/>
      <c r="BG287" s="285"/>
      <c r="BH287" s="285"/>
      <c r="BI287" s="285"/>
      <c r="BJ287" s="285"/>
      <c r="BK287" s="285"/>
      <c r="BL287" s="285"/>
      <c r="BM287" s="285"/>
      <c r="BN287" s="285"/>
      <c r="BO287" s="285"/>
      <c r="BP287" s="285"/>
      <c r="BQ287" s="285"/>
      <c r="BR287" s="285"/>
      <c r="BS287" s="285"/>
      <c r="BT287" s="285"/>
      <c r="BU287" s="285"/>
      <c r="BV287" s="285"/>
    </row>
    <row r="288" spans="1:74" s="135" customFormat="1" ht="29.25">
      <c r="A288" s="281"/>
      <c r="B288" s="518" t="s">
        <v>220</v>
      </c>
      <c r="C288" s="519" t="s">
        <v>2713</v>
      </c>
      <c r="D288" s="520" t="s">
        <v>2714</v>
      </c>
      <c r="E288" s="521" t="s">
        <v>2715</v>
      </c>
      <c r="F288" s="522" t="s">
        <v>2713</v>
      </c>
      <c r="G288" s="520" t="s">
        <v>2716</v>
      </c>
      <c r="H288" s="521" t="s">
        <v>2715</v>
      </c>
      <c r="J288" s="285"/>
      <c r="K288" s="285"/>
      <c r="L288" s="285"/>
      <c r="M288" s="285"/>
      <c r="N288" s="285"/>
      <c r="O288" s="285"/>
      <c r="P288" s="285"/>
      <c r="Q288" s="285"/>
      <c r="R288" s="285"/>
      <c r="S288" s="285"/>
      <c r="T288" s="285"/>
      <c r="U288" s="285"/>
      <c r="V288" s="285"/>
      <c r="W288" s="285"/>
      <c r="X288" s="285"/>
      <c r="Y288" s="285"/>
      <c r="Z288" s="285"/>
      <c r="AA288" s="285"/>
      <c r="AB288" s="285"/>
      <c r="AC288" s="285"/>
      <c r="AD288" s="285"/>
      <c r="AE288" s="285"/>
      <c r="AF288" s="285"/>
      <c r="AG288" s="285"/>
      <c r="AH288" s="285"/>
      <c r="AI288" s="285"/>
      <c r="AJ288" s="285"/>
      <c r="AK288" s="285"/>
      <c r="AL288" s="285"/>
      <c r="AM288" s="285"/>
      <c r="AN288" s="285"/>
      <c r="AO288" s="285"/>
      <c r="AP288" s="285"/>
      <c r="AQ288" s="285"/>
      <c r="AR288" s="285"/>
      <c r="AS288" s="285"/>
      <c r="AT288" s="285"/>
      <c r="AU288" s="285"/>
      <c r="AV288" s="285"/>
      <c r="AW288" s="285"/>
      <c r="AX288" s="285"/>
      <c r="AY288" s="285"/>
      <c r="AZ288" s="285"/>
      <c r="BA288" s="285"/>
      <c r="BB288" s="285"/>
      <c r="BC288" s="285"/>
      <c r="BD288" s="285"/>
      <c r="BE288" s="285"/>
      <c r="BF288" s="285"/>
      <c r="BG288" s="285"/>
      <c r="BH288" s="285"/>
      <c r="BI288" s="285"/>
      <c r="BJ288" s="285"/>
      <c r="BK288" s="285"/>
      <c r="BL288" s="285"/>
      <c r="BM288" s="285"/>
      <c r="BN288" s="285"/>
      <c r="BO288" s="285"/>
      <c r="BP288" s="285"/>
      <c r="BQ288" s="285"/>
      <c r="BR288" s="285"/>
      <c r="BS288" s="285"/>
      <c r="BT288" s="285"/>
      <c r="BU288" s="285"/>
      <c r="BV288" s="285"/>
    </row>
    <row r="289" spans="1:74" s="135" customFormat="1">
      <c r="A289" s="281"/>
      <c r="B289" s="523">
        <v>1</v>
      </c>
      <c r="C289" s="524">
        <f>'10. קבועים'!C246*'10. קבועים'!$B$213</f>
        <v>0</v>
      </c>
      <c r="D289" s="525">
        <f>'10. קבועים'!B247</f>
        <v>0</v>
      </c>
      <c r="E289" s="526">
        <f t="shared" ref="E289:E294" si="0">C289-D289</f>
        <v>0</v>
      </c>
      <c r="F289" s="527">
        <f>IF(B244="",0,$C$133)</f>
        <v>0</v>
      </c>
      <c r="G289" s="525">
        <f>IF(B244="",0,$D$133)</f>
        <v>0</v>
      </c>
      <c r="H289" s="526">
        <f t="shared" ref="H289:H294" si="1">F289-G289</f>
        <v>0</v>
      </c>
      <c r="J289" s="285"/>
      <c r="K289" s="285"/>
      <c r="L289" s="285"/>
      <c r="M289" s="285"/>
      <c r="N289" s="285"/>
      <c r="O289" s="285"/>
      <c r="P289" s="285"/>
      <c r="Q289" s="285"/>
      <c r="R289" s="285"/>
      <c r="S289" s="285"/>
      <c r="T289" s="285"/>
      <c r="U289" s="285"/>
      <c r="V289" s="285"/>
      <c r="W289" s="285"/>
      <c r="X289" s="285"/>
      <c r="Y289" s="285"/>
      <c r="Z289" s="285"/>
      <c r="AA289" s="285"/>
      <c r="AB289" s="285"/>
      <c r="AC289" s="285"/>
      <c r="AD289" s="285"/>
      <c r="AE289" s="285"/>
      <c r="AF289" s="285"/>
      <c r="AG289" s="285"/>
      <c r="AH289" s="285"/>
      <c r="AI289" s="285"/>
      <c r="AJ289" s="285"/>
      <c r="AK289" s="285"/>
      <c r="AL289" s="285"/>
      <c r="AM289" s="285"/>
      <c r="AN289" s="285"/>
      <c r="AO289" s="285"/>
      <c r="AP289" s="285"/>
      <c r="AQ289" s="285"/>
      <c r="AR289" s="285"/>
      <c r="AS289" s="285"/>
      <c r="AT289" s="285"/>
      <c r="AU289" s="285"/>
      <c r="AV289" s="285"/>
      <c r="AW289" s="285"/>
      <c r="AX289" s="285"/>
      <c r="AY289" s="285"/>
      <c r="AZ289" s="285"/>
      <c r="BA289" s="285"/>
      <c r="BB289" s="285"/>
      <c r="BC289" s="285"/>
      <c r="BD289" s="285"/>
      <c r="BE289" s="285"/>
      <c r="BF289" s="285"/>
      <c r="BG289" s="285"/>
      <c r="BH289" s="285"/>
      <c r="BI289" s="285"/>
      <c r="BJ289" s="285"/>
      <c r="BK289" s="285"/>
      <c r="BL289" s="285"/>
      <c r="BM289" s="285"/>
      <c r="BN289" s="285"/>
      <c r="BO289" s="285"/>
      <c r="BP289" s="285"/>
      <c r="BQ289" s="285"/>
      <c r="BR289" s="285"/>
      <c r="BS289" s="285"/>
      <c r="BT289" s="285"/>
      <c r="BU289" s="285"/>
      <c r="BV289" s="285"/>
    </row>
    <row r="290" spans="1:74" s="135" customFormat="1">
      <c r="A290" s="281"/>
      <c r="B290" s="523">
        <v>2</v>
      </c>
      <c r="C290" s="524">
        <f>'10. קבועים'!C321*'10. קבועים'!$B$213</f>
        <v>0</v>
      </c>
      <c r="D290" s="525">
        <f>'10. קבועים'!B322</f>
        <v>0</v>
      </c>
      <c r="E290" s="526">
        <f t="shared" si="0"/>
        <v>0</v>
      </c>
      <c r="F290" s="527">
        <f>IF(B252="",0,$C$134)</f>
        <v>0</v>
      </c>
      <c r="G290" s="525">
        <f>IF(B252="",0,$D$134)</f>
        <v>0</v>
      </c>
      <c r="H290" s="526">
        <f t="shared" si="1"/>
        <v>0</v>
      </c>
      <c r="J290" s="285"/>
      <c r="K290" s="285"/>
      <c r="L290" s="285"/>
      <c r="M290" s="285"/>
      <c r="N290" s="285"/>
      <c r="O290" s="285"/>
      <c r="P290" s="285"/>
      <c r="Q290" s="285"/>
      <c r="R290" s="285"/>
      <c r="S290" s="285"/>
      <c r="T290" s="285"/>
      <c r="U290" s="285"/>
      <c r="V290" s="285"/>
      <c r="W290" s="285"/>
      <c r="X290" s="285"/>
      <c r="Y290" s="285"/>
      <c r="Z290" s="285"/>
      <c r="AA290" s="285"/>
      <c r="AB290" s="285"/>
      <c r="AC290" s="285"/>
      <c r="AD290" s="285"/>
      <c r="AE290" s="285"/>
      <c r="AF290" s="285"/>
      <c r="AG290" s="285"/>
      <c r="AH290" s="285"/>
      <c r="AI290" s="285"/>
      <c r="AJ290" s="285"/>
      <c r="AK290" s="285"/>
      <c r="AL290" s="285"/>
      <c r="AM290" s="285"/>
      <c r="AN290" s="285"/>
      <c r="AO290" s="285"/>
      <c r="AP290" s="285"/>
      <c r="AQ290" s="285"/>
      <c r="AR290" s="285"/>
      <c r="AS290" s="285"/>
      <c r="AT290" s="285"/>
      <c r="AU290" s="285"/>
      <c r="AV290" s="285"/>
      <c r="AW290" s="285"/>
      <c r="AX290" s="285"/>
      <c r="AY290" s="285"/>
      <c r="AZ290" s="285"/>
      <c r="BA290" s="285"/>
      <c r="BB290" s="285"/>
      <c r="BC290" s="285"/>
      <c r="BD290" s="285"/>
      <c r="BE290" s="285"/>
      <c r="BF290" s="285"/>
      <c r="BG290" s="285"/>
      <c r="BH290" s="285"/>
      <c r="BI290" s="285"/>
      <c r="BJ290" s="285"/>
      <c r="BK290" s="285"/>
      <c r="BL290" s="285"/>
      <c r="BM290" s="285"/>
      <c r="BN290" s="285"/>
      <c r="BO290" s="285"/>
      <c r="BP290" s="285"/>
      <c r="BQ290" s="285"/>
      <c r="BR290" s="285"/>
      <c r="BS290" s="285"/>
      <c r="BT290" s="285"/>
      <c r="BU290" s="285"/>
      <c r="BV290" s="285"/>
    </row>
    <row r="291" spans="1:74" s="135" customFormat="1">
      <c r="A291" s="281"/>
      <c r="B291" s="523">
        <v>3</v>
      </c>
      <c r="C291" s="524">
        <f>'10. קבועים'!C397*'10. קבועים'!$B$213</f>
        <v>0</v>
      </c>
      <c r="D291" s="525">
        <f>'10. קבועים'!B398</f>
        <v>0</v>
      </c>
      <c r="E291" s="526">
        <f t="shared" si="0"/>
        <v>0</v>
      </c>
      <c r="F291" s="527">
        <f>IF(B260="",0,$C$135)</f>
        <v>0</v>
      </c>
      <c r="G291" s="525">
        <f>IF(B260="",0,$D$135)</f>
        <v>0</v>
      </c>
      <c r="H291" s="526">
        <f t="shared" si="1"/>
        <v>0</v>
      </c>
      <c r="J291" s="285"/>
      <c r="K291" s="285"/>
      <c r="L291" s="285"/>
      <c r="M291" s="285"/>
      <c r="N291" s="285"/>
      <c r="O291" s="285"/>
      <c r="P291" s="285"/>
      <c r="Q291" s="285"/>
      <c r="R291" s="285"/>
      <c r="S291" s="285"/>
      <c r="T291" s="285"/>
      <c r="U291" s="285"/>
      <c r="V291" s="285"/>
      <c r="W291" s="285"/>
      <c r="X291" s="285"/>
      <c r="Y291" s="285"/>
      <c r="Z291" s="285"/>
      <c r="AA291" s="285"/>
      <c r="AB291" s="285"/>
      <c r="AC291" s="285"/>
      <c r="AD291" s="285"/>
      <c r="AE291" s="285"/>
      <c r="AF291" s="285"/>
      <c r="AG291" s="285"/>
      <c r="AH291" s="285"/>
      <c r="AI291" s="285"/>
      <c r="AJ291" s="285"/>
      <c r="AK291" s="285"/>
      <c r="AL291" s="285"/>
      <c r="AM291" s="285"/>
      <c r="AN291" s="285"/>
      <c r="AO291" s="285"/>
      <c r="AP291" s="285"/>
      <c r="AQ291" s="285"/>
      <c r="AR291" s="285"/>
      <c r="AS291" s="285"/>
      <c r="AT291" s="285"/>
      <c r="AU291" s="285"/>
      <c r="AV291" s="285"/>
      <c r="AW291" s="285"/>
      <c r="AX291" s="285"/>
      <c r="AY291" s="285"/>
      <c r="AZ291" s="285"/>
      <c r="BA291" s="285"/>
      <c r="BB291" s="285"/>
      <c r="BC291" s="285"/>
      <c r="BD291" s="285"/>
      <c r="BE291" s="285"/>
      <c r="BF291" s="285"/>
      <c r="BG291" s="285"/>
      <c r="BH291" s="285"/>
      <c r="BI291" s="285"/>
      <c r="BJ291" s="285"/>
      <c r="BK291" s="285"/>
      <c r="BL291" s="285"/>
      <c r="BM291" s="285"/>
      <c r="BN291" s="285"/>
      <c r="BO291" s="285"/>
      <c r="BP291" s="285"/>
      <c r="BQ291" s="285"/>
      <c r="BR291" s="285"/>
      <c r="BS291" s="285"/>
      <c r="BT291" s="285"/>
      <c r="BU291" s="285"/>
      <c r="BV291" s="285"/>
    </row>
    <row r="292" spans="1:74" s="135" customFormat="1">
      <c r="A292" s="281"/>
      <c r="B292" s="523">
        <v>4</v>
      </c>
      <c r="C292" s="524">
        <f>'10. קבועים'!C472*'10. קבועים'!$B$213</f>
        <v>0</v>
      </c>
      <c r="D292" s="525">
        <f>'10. קבועים'!B473</f>
        <v>0</v>
      </c>
      <c r="E292" s="526">
        <f t="shared" si="0"/>
        <v>0</v>
      </c>
      <c r="F292" s="527">
        <f>IF(B268="",0,$C$136)</f>
        <v>0</v>
      </c>
      <c r="G292" s="525">
        <f>IF(B268="",0,$D$136)</f>
        <v>0</v>
      </c>
      <c r="H292" s="526">
        <f t="shared" si="1"/>
        <v>0</v>
      </c>
      <c r="J292" s="285"/>
      <c r="K292" s="285"/>
      <c r="L292" s="285"/>
      <c r="M292" s="285"/>
      <c r="N292" s="285"/>
      <c r="O292" s="285"/>
      <c r="P292" s="285"/>
      <c r="Q292" s="285"/>
      <c r="R292" s="285"/>
      <c r="S292" s="285"/>
      <c r="T292" s="285"/>
      <c r="U292" s="285"/>
      <c r="V292" s="285"/>
      <c r="W292" s="285"/>
      <c r="X292" s="285"/>
      <c r="Y292" s="285"/>
      <c r="Z292" s="285"/>
      <c r="AA292" s="285"/>
      <c r="AB292" s="285"/>
      <c r="AC292" s="285"/>
      <c r="AD292" s="285"/>
      <c r="AE292" s="285"/>
      <c r="AF292" s="285"/>
      <c r="AG292" s="285"/>
      <c r="AH292" s="285"/>
      <c r="AI292" s="285"/>
      <c r="AJ292" s="285"/>
      <c r="AK292" s="285"/>
      <c r="AL292" s="285"/>
      <c r="AM292" s="285"/>
      <c r="AN292" s="285"/>
      <c r="AO292" s="285"/>
      <c r="AP292" s="285"/>
      <c r="AQ292" s="285"/>
      <c r="AR292" s="285"/>
      <c r="AS292" s="285"/>
      <c r="AT292" s="285"/>
      <c r="AU292" s="285"/>
      <c r="AV292" s="285"/>
      <c r="AW292" s="285"/>
      <c r="AX292" s="285"/>
      <c r="AY292" s="285"/>
      <c r="AZ292" s="285"/>
      <c r="BA292" s="285"/>
      <c r="BB292" s="285"/>
      <c r="BC292" s="285"/>
      <c r="BD292" s="285"/>
      <c r="BE292" s="285"/>
      <c r="BF292" s="285"/>
      <c r="BG292" s="285"/>
      <c r="BH292" s="285"/>
      <c r="BI292" s="285"/>
      <c r="BJ292" s="285"/>
      <c r="BK292" s="285"/>
      <c r="BL292" s="285"/>
      <c r="BM292" s="285"/>
      <c r="BN292" s="285"/>
      <c r="BO292" s="285"/>
      <c r="BP292" s="285"/>
      <c r="BQ292" s="285"/>
      <c r="BR292" s="285"/>
      <c r="BS292" s="285"/>
      <c r="BT292" s="285"/>
      <c r="BU292" s="285"/>
      <c r="BV292" s="285"/>
    </row>
    <row r="293" spans="1:74" s="135" customFormat="1">
      <c r="A293" s="281"/>
      <c r="B293" s="523">
        <v>5</v>
      </c>
      <c r="C293" s="524">
        <f>'10. קבועים'!C547*'10. קבועים'!$B$213</f>
        <v>0</v>
      </c>
      <c r="D293" s="525">
        <f>'10. קבועים'!B548</f>
        <v>0</v>
      </c>
      <c r="E293" s="526">
        <f t="shared" si="0"/>
        <v>0</v>
      </c>
      <c r="F293" s="527">
        <f>IF(B276="",0,$C$137)</f>
        <v>0</v>
      </c>
      <c r="G293" s="525">
        <f>IF(B276="",0,$D$137)</f>
        <v>0</v>
      </c>
      <c r="H293" s="526">
        <f t="shared" si="1"/>
        <v>0</v>
      </c>
      <c r="J293" s="285"/>
      <c r="K293" s="285"/>
      <c r="L293" s="285"/>
      <c r="M293" s="285"/>
      <c r="N293" s="285"/>
      <c r="O293" s="285"/>
      <c r="P293" s="285"/>
      <c r="Q293" s="285"/>
      <c r="R293" s="285"/>
      <c r="S293" s="285"/>
      <c r="T293" s="285"/>
      <c r="U293" s="285"/>
      <c r="V293" s="285"/>
      <c r="W293" s="285"/>
      <c r="X293" s="285"/>
      <c r="Y293" s="285"/>
      <c r="Z293" s="285"/>
      <c r="AA293" s="285"/>
      <c r="AB293" s="285"/>
      <c r="AC293" s="285"/>
      <c r="AD293" s="285"/>
      <c r="AE293" s="285"/>
      <c r="AF293" s="285"/>
      <c r="AG293" s="285"/>
      <c r="AH293" s="285"/>
      <c r="AI293" s="285"/>
      <c r="AJ293" s="285"/>
      <c r="AK293" s="285"/>
      <c r="AL293" s="285"/>
      <c r="AM293" s="285"/>
      <c r="AN293" s="285"/>
      <c r="AO293" s="285"/>
      <c r="AP293" s="285"/>
      <c r="AQ293" s="285"/>
      <c r="AR293" s="285"/>
      <c r="AS293" s="285"/>
      <c r="AT293" s="285"/>
      <c r="AU293" s="285"/>
      <c r="AV293" s="285"/>
      <c r="AW293" s="285"/>
      <c r="AX293" s="285"/>
      <c r="AY293" s="285"/>
      <c r="AZ293" s="285"/>
      <c r="BA293" s="285"/>
      <c r="BB293" s="285"/>
      <c r="BC293" s="285"/>
      <c r="BD293" s="285"/>
      <c r="BE293" s="285"/>
      <c r="BF293" s="285"/>
      <c r="BG293" s="285"/>
      <c r="BH293" s="285"/>
      <c r="BI293" s="285"/>
      <c r="BJ293" s="285"/>
      <c r="BK293" s="285"/>
      <c r="BL293" s="285"/>
      <c r="BM293" s="285"/>
      <c r="BN293" s="285"/>
      <c r="BO293" s="285"/>
      <c r="BP293" s="285"/>
      <c r="BQ293" s="285"/>
      <c r="BR293" s="285"/>
      <c r="BS293" s="285"/>
      <c r="BT293" s="285"/>
      <c r="BU293" s="285"/>
      <c r="BV293" s="285"/>
    </row>
    <row r="294" spans="1:74" s="135" customFormat="1" ht="15" thickBot="1">
      <c r="A294" s="281"/>
      <c r="B294" s="528">
        <v>6</v>
      </c>
      <c r="C294" s="529">
        <f>'10. קבועים'!C622*'10. קבועים'!$B$213</f>
        <v>0</v>
      </c>
      <c r="D294" s="530">
        <f>'10. קבועים'!B623</f>
        <v>0</v>
      </c>
      <c r="E294" s="531">
        <f t="shared" si="0"/>
        <v>0</v>
      </c>
      <c r="F294" s="532">
        <f>IF(B284="",0,$C$138)</f>
        <v>0</v>
      </c>
      <c r="G294" s="530">
        <f>IF(B284="",0,$D$138)</f>
        <v>0</v>
      </c>
      <c r="H294" s="531">
        <f t="shared" si="1"/>
        <v>0</v>
      </c>
      <c r="J294" s="285"/>
      <c r="K294" s="285"/>
      <c r="L294" s="285"/>
      <c r="M294" s="285"/>
      <c r="N294" s="285"/>
      <c r="O294" s="285"/>
      <c r="P294" s="285"/>
      <c r="Q294" s="285"/>
      <c r="R294" s="285"/>
      <c r="S294" s="285"/>
      <c r="T294" s="285"/>
      <c r="U294" s="285"/>
      <c r="V294" s="285"/>
      <c r="W294" s="285"/>
      <c r="X294" s="285"/>
      <c r="Y294" s="285"/>
      <c r="Z294" s="285"/>
      <c r="AA294" s="285"/>
      <c r="AB294" s="285"/>
      <c r="AC294" s="285"/>
      <c r="AD294" s="285"/>
      <c r="AE294" s="285"/>
      <c r="AF294" s="285"/>
      <c r="AG294" s="285"/>
      <c r="AH294" s="285"/>
      <c r="AI294" s="285"/>
      <c r="AJ294" s="285"/>
      <c r="AK294" s="285"/>
      <c r="AL294" s="285"/>
      <c r="AM294" s="285"/>
      <c r="AN294" s="285"/>
      <c r="AO294" s="285"/>
      <c r="AP294" s="285"/>
      <c r="AQ294" s="285"/>
      <c r="AR294" s="285"/>
      <c r="AS294" s="285"/>
      <c r="AT294" s="285"/>
      <c r="AU294" s="285"/>
      <c r="AV294" s="285"/>
      <c r="AW294" s="285"/>
      <c r="AX294" s="285"/>
      <c r="AY294" s="285"/>
      <c r="AZ294" s="285"/>
      <c r="BA294" s="285"/>
      <c r="BB294" s="285"/>
      <c r="BC294" s="285"/>
      <c r="BD294" s="285"/>
      <c r="BE294" s="285"/>
      <c r="BF294" s="285"/>
      <c r="BG294" s="285"/>
      <c r="BH294" s="285"/>
      <c r="BI294" s="285"/>
      <c r="BJ294" s="285"/>
      <c r="BK294" s="285"/>
      <c r="BL294" s="285"/>
      <c r="BM294" s="285"/>
      <c r="BN294" s="285"/>
      <c r="BO294" s="285"/>
      <c r="BP294" s="285"/>
      <c r="BQ294" s="285"/>
      <c r="BR294" s="285"/>
      <c r="BS294" s="285"/>
      <c r="BT294" s="285"/>
      <c r="BU294" s="285"/>
      <c r="BV294" s="285"/>
    </row>
    <row r="295" spans="1:74" s="135" customFormat="1" ht="15.75" thickBot="1">
      <c r="A295" s="281"/>
      <c r="B295" s="137"/>
      <c r="C295" s="345"/>
      <c r="D295" s="345"/>
      <c r="E295" s="5"/>
      <c r="F295" s="2"/>
      <c r="G295" s="2"/>
      <c r="J295" s="285"/>
      <c r="K295" s="285"/>
      <c r="L295" s="285"/>
      <c r="M295" s="285"/>
      <c r="N295" s="285"/>
      <c r="O295" s="285"/>
      <c r="P295" s="285"/>
      <c r="Q295" s="285"/>
      <c r="R295" s="285"/>
      <c r="S295" s="285"/>
      <c r="T295" s="285"/>
      <c r="U295" s="285"/>
      <c r="V295" s="285"/>
      <c r="W295" s="285"/>
      <c r="X295" s="285"/>
      <c r="Y295" s="285"/>
      <c r="Z295" s="285"/>
      <c r="AA295" s="285"/>
      <c r="AB295" s="285"/>
      <c r="AC295" s="285"/>
      <c r="AD295" s="285"/>
      <c r="AE295" s="285"/>
      <c r="AF295" s="285"/>
      <c r="AG295" s="285"/>
      <c r="AH295" s="285"/>
      <c r="AI295" s="285"/>
      <c r="AJ295" s="285"/>
      <c r="AK295" s="285"/>
      <c r="AL295" s="285"/>
      <c r="AM295" s="285"/>
      <c r="AN295" s="285"/>
      <c r="AO295" s="285"/>
      <c r="AP295" s="285"/>
      <c r="AQ295" s="285"/>
      <c r="AR295" s="285"/>
      <c r="AS295" s="285"/>
      <c r="AT295" s="285"/>
      <c r="AU295" s="285"/>
      <c r="AV295" s="285"/>
      <c r="AW295" s="285"/>
      <c r="AX295" s="285"/>
      <c r="AY295" s="285"/>
      <c r="AZ295" s="285"/>
      <c r="BA295" s="285"/>
      <c r="BB295" s="285"/>
      <c r="BC295" s="285"/>
      <c r="BD295" s="285"/>
      <c r="BE295" s="285"/>
      <c r="BF295" s="285"/>
      <c r="BG295" s="285"/>
      <c r="BH295" s="285"/>
      <c r="BI295" s="285"/>
      <c r="BJ295" s="285"/>
      <c r="BK295" s="285"/>
      <c r="BL295" s="285"/>
      <c r="BM295" s="285"/>
      <c r="BN295" s="285"/>
      <c r="BO295" s="285"/>
      <c r="BP295" s="285"/>
      <c r="BQ295" s="285"/>
      <c r="BR295" s="285"/>
      <c r="BS295" s="285"/>
      <c r="BT295" s="285"/>
      <c r="BU295" s="285"/>
      <c r="BV295" s="285"/>
    </row>
    <row r="296" spans="1:74" s="135" customFormat="1" ht="30.75" customHeight="1" thickBot="1">
      <c r="A296" s="281"/>
      <c r="B296" s="158" t="s">
        <v>302</v>
      </c>
      <c r="C296" s="1075" t="s">
        <v>204</v>
      </c>
      <c r="D296" s="1076"/>
      <c r="E296" s="1077"/>
      <c r="F296" s="1064" t="s">
        <v>306</v>
      </c>
      <c r="G296" s="1064"/>
      <c r="H296" s="1065"/>
      <c r="J296" s="285"/>
      <c r="K296" s="285"/>
      <c r="L296" s="285"/>
      <c r="M296" s="285"/>
      <c r="N296" s="285"/>
      <c r="O296" s="285"/>
      <c r="P296" s="285"/>
      <c r="Q296" s="285"/>
      <c r="R296" s="285"/>
      <c r="S296" s="285"/>
      <c r="T296" s="285"/>
      <c r="U296" s="285"/>
      <c r="V296" s="285"/>
      <c r="W296" s="285"/>
      <c r="X296" s="285"/>
      <c r="Y296" s="285"/>
      <c r="Z296" s="285"/>
      <c r="AA296" s="285"/>
      <c r="AB296" s="285"/>
      <c r="AC296" s="285"/>
      <c r="AD296" s="285"/>
      <c r="AE296" s="285"/>
      <c r="AF296" s="285"/>
      <c r="AG296" s="285"/>
      <c r="AH296" s="285"/>
      <c r="AI296" s="285"/>
      <c r="AJ296" s="285"/>
      <c r="AK296" s="285"/>
      <c r="AL296" s="285"/>
      <c r="AM296" s="285"/>
      <c r="AN296" s="285"/>
      <c r="AO296" s="285"/>
      <c r="AP296" s="285"/>
      <c r="AQ296" s="285"/>
      <c r="AR296" s="285"/>
      <c r="AS296" s="285"/>
      <c r="AT296" s="285"/>
      <c r="AU296" s="285"/>
      <c r="AV296" s="285"/>
      <c r="AW296" s="285"/>
      <c r="AX296" s="285"/>
      <c r="AY296" s="285"/>
      <c r="AZ296" s="285"/>
      <c r="BA296" s="285"/>
      <c r="BB296" s="285"/>
      <c r="BC296" s="285"/>
      <c r="BD296" s="285"/>
      <c r="BE296" s="285"/>
      <c r="BF296" s="285"/>
      <c r="BG296" s="285"/>
      <c r="BH296" s="285"/>
      <c r="BI296" s="285"/>
      <c r="BJ296" s="285"/>
      <c r="BK296" s="285"/>
      <c r="BL296" s="285"/>
      <c r="BM296" s="285"/>
      <c r="BN296" s="285"/>
      <c r="BO296" s="285"/>
      <c r="BP296" s="285"/>
      <c r="BQ296" s="285"/>
      <c r="BR296" s="285"/>
      <c r="BS296" s="285"/>
      <c r="BT296" s="285"/>
      <c r="BU296" s="285"/>
      <c r="BV296" s="285"/>
    </row>
    <row r="297" spans="1:74" s="135" customFormat="1" ht="44.25">
      <c r="A297" s="533"/>
      <c r="B297" s="518" t="s">
        <v>220</v>
      </c>
      <c r="C297" s="519" t="s">
        <v>2717</v>
      </c>
      <c r="D297" s="520" t="s">
        <v>2718</v>
      </c>
      <c r="E297" s="521" t="s">
        <v>2719</v>
      </c>
      <c r="F297" s="522" t="s">
        <v>2717</v>
      </c>
      <c r="G297" s="520" t="s">
        <v>2720</v>
      </c>
      <c r="H297" s="521" t="s">
        <v>2721</v>
      </c>
      <c r="J297" s="285"/>
      <c r="K297" s="285"/>
      <c r="L297" s="285"/>
      <c r="M297" s="285"/>
      <c r="N297" s="285"/>
      <c r="O297" s="285"/>
      <c r="P297" s="285"/>
      <c r="Q297" s="285"/>
      <c r="R297" s="285"/>
      <c r="S297" s="285"/>
      <c r="T297" s="285"/>
      <c r="U297" s="285"/>
      <c r="V297" s="285"/>
      <c r="W297" s="285"/>
      <c r="X297" s="285"/>
      <c r="Y297" s="285"/>
      <c r="Z297" s="285"/>
      <c r="AA297" s="285"/>
      <c r="AB297" s="285"/>
      <c r="AC297" s="285"/>
      <c r="AD297" s="285"/>
      <c r="AE297" s="285"/>
      <c r="AF297" s="285"/>
      <c r="AG297" s="285"/>
      <c r="AH297" s="285"/>
      <c r="AI297" s="285"/>
      <c r="AJ297" s="285"/>
      <c r="AK297" s="285"/>
      <c r="AL297" s="285"/>
      <c r="AM297" s="285"/>
      <c r="AN297" s="285"/>
      <c r="AO297" s="285"/>
      <c r="AP297" s="285"/>
      <c r="AQ297" s="285"/>
      <c r="AR297" s="285"/>
      <c r="AS297" s="285"/>
      <c r="AT297" s="285"/>
      <c r="AU297" s="285"/>
      <c r="AV297" s="285"/>
      <c r="AW297" s="285"/>
      <c r="AX297" s="285"/>
      <c r="AY297" s="285"/>
      <c r="AZ297" s="285"/>
      <c r="BA297" s="285"/>
      <c r="BB297" s="285"/>
      <c r="BC297" s="285"/>
      <c r="BD297" s="285"/>
      <c r="BE297" s="285"/>
      <c r="BF297" s="285"/>
      <c r="BG297" s="285"/>
      <c r="BH297" s="285"/>
      <c r="BI297" s="285"/>
      <c r="BJ297" s="285"/>
      <c r="BK297" s="285"/>
      <c r="BL297" s="285"/>
      <c r="BM297" s="285"/>
      <c r="BN297" s="285"/>
      <c r="BO297" s="285"/>
      <c r="BP297" s="285"/>
      <c r="BQ297" s="285"/>
      <c r="BR297" s="285"/>
      <c r="BS297" s="285"/>
      <c r="BT297" s="285"/>
      <c r="BU297" s="285"/>
      <c r="BV297" s="285"/>
    </row>
    <row r="298" spans="1:74" s="135" customFormat="1">
      <c r="A298" s="533"/>
      <c r="B298" s="523">
        <v>1</v>
      </c>
      <c r="C298" s="524">
        <f>'10. קבועים'!C246*'10. קבועים'!$B$216</f>
        <v>0</v>
      </c>
      <c r="D298" s="525">
        <f>'10. קבועים'!B248</f>
        <v>0</v>
      </c>
      <c r="E298" s="526">
        <f t="shared" ref="E298:E303" si="2">C298-D298</f>
        <v>0</v>
      </c>
      <c r="F298" s="527">
        <f>IF(B244="",0,$C$141)</f>
        <v>0</v>
      </c>
      <c r="G298" s="525">
        <f>IF(B244="",0,$D$141)</f>
        <v>0</v>
      </c>
      <c r="H298" s="526">
        <f t="shared" ref="H298:H303" si="3">F298-G298</f>
        <v>0</v>
      </c>
      <c r="J298" s="285"/>
      <c r="K298" s="285"/>
      <c r="L298" s="285"/>
      <c r="M298" s="285"/>
      <c r="N298" s="285"/>
      <c r="O298" s="285"/>
      <c r="P298" s="285"/>
      <c r="Q298" s="285"/>
      <c r="R298" s="285"/>
      <c r="S298" s="285"/>
      <c r="T298" s="285"/>
      <c r="U298" s="285"/>
      <c r="V298" s="285"/>
      <c r="W298" s="285"/>
      <c r="X298" s="285"/>
      <c r="Y298" s="285"/>
      <c r="Z298" s="285"/>
      <c r="AA298" s="285"/>
      <c r="AB298" s="285"/>
      <c r="AC298" s="285"/>
      <c r="AD298" s="285"/>
      <c r="AE298" s="285"/>
      <c r="AF298" s="285"/>
      <c r="AG298" s="285"/>
      <c r="AH298" s="285"/>
      <c r="AI298" s="285"/>
      <c r="AJ298" s="285"/>
      <c r="AK298" s="285"/>
      <c r="AL298" s="285"/>
      <c r="AM298" s="285"/>
      <c r="AN298" s="285"/>
      <c r="AO298" s="285"/>
      <c r="AP298" s="285"/>
      <c r="AQ298" s="285"/>
      <c r="AR298" s="285"/>
      <c r="AS298" s="285"/>
      <c r="AT298" s="285"/>
      <c r="AU298" s="285"/>
      <c r="AV298" s="285"/>
      <c r="AW298" s="285"/>
      <c r="AX298" s="285"/>
      <c r="AY298" s="285"/>
      <c r="AZ298" s="285"/>
      <c r="BA298" s="285"/>
      <c r="BB298" s="285"/>
      <c r="BC298" s="285"/>
      <c r="BD298" s="285"/>
      <c r="BE298" s="285"/>
      <c r="BF298" s="285"/>
      <c r="BG298" s="285"/>
      <c r="BH298" s="285"/>
      <c r="BI298" s="285"/>
      <c r="BJ298" s="285"/>
      <c r="BK298" s="285"/>
      <c r="BL298" s="285"/>
      <c r="BM298" s="285"/>
      <c r="BN298" s="285"/>
      <c r="BO298" s="285"/>
      <c r="BP298" s="285"/>
      <c r="BQ298" s="285"/>
      <c r="BR298" s="285"/>
      <c r="BS298" s="285"/>
      <c r="BT298" s="285"/>
      <c r="BU298" s="285"/>
      <c r="BV298" s="285"/>
    </row>
    <row r="299" spans="1:74" s="135" customFormat="1">
      <c r="A299" s="533"/>
      <c r="B299" s="523">
        <v>2</v>
      </c>
      <c r="C299" s="524">
        <f>'10. קבועים'!C321*'10. קבועים'!$B$216</f>
        <v>0</v>
      </c>
      <c r="D299" s="525">
        <f>'10. קבועים'!B323</f>
        <v>0</v>
      </c>
      <c r="E299" s="526">
        <f t="shared" si="2"/>
        <v>0</v>
      </c>
      <c r="F299" s="527">
        <f>IF(B252="",0,$C$142)</f>
        <v>0</v>
      </c>
      <c r="G299" s="525">
        <f>IF(B252="",0,$D$142)</f>
        <v>0</v>
      </c>
      <c r="H299" s="526">
        <f t="shared" si="3"/>
        <v>0</v>
      </c>
      <c r="J299" s="285"/>
      <c r="K299" s="285"/>
      <c r="L299" s="285"/>
      <c r="M299" s="285"/>
      <c r="N299" s="285"/>
      <c r="O299" s="285"/>
      <c r="P299" s="285"/>
      <c r="Q299" s="285"/>
      <c r="R299" s="285"/>
      <c r="S299" s="285"/>
      <c r="T299" s="285"/>
      <c r="U299" s="285"/>
      <c r="V299" s="285"/>
      <c r="W299" s="285"/>
      <c r="X299" s="285"/>
      <c r="Y299" s="285"/>
      <c r="Z299" s="285"/>
      <c r="AA299" s="285"/>
      <c r="AB299" s="285"/>
      <c r="AC299" s="285"/>
      <c r="AD299" s="285"/>
      <c r="AE299" s="285"/>
      <c r="AF299" s="285"/>
      <c r="AG299" s="285"/>
      <c r="AH299" s="285"/>
      <c r="AI299" s="285"/>
      <c r="AJ299" s="285"/>
      <c r="AK299" s="285"/>
      <c r="AL299" s="285"/>
      <c r="AM299" s="285"/>
      <c r="AN299" s="285"/>
      <c r="AO299" s="285"/>
      <c r="AP299" s="285"/>
      <c r="AQ299" s="285"/>
      <c r="AR299" s="285"/>
      <c r="AS299" s="285"/>
      <c r="AT299" s="285"/>
      <c r="AU299" s="285"/>
      <c r="AV299" s="285"/>
      <c r="AW299" s="285"/>
      <c r="AX299" s="285"/>
      <c r="AY299" s="285"/>
      <c r="AZ299" s="285"/>
      <c r="BA299" s="285"/>
      <c r="BB299" s="285"/>
      <c r="BC299" s="285"/>
      <c r="BD299" s="285"/>
      <c r="BE299" s="285"/>
      <c r="BF299" s="285"/>
      <c r="BG299" s="285"/>
      <c r="BH299" s="285"/>
      <c r="BI299" s="285"/>
      <c r="BJ299" s="285"/>
      <c r="BK299" s="285"/>
      <c r="BL299" s="285"/>
      <c r="BM299" s="285"/>
      <c r="BN299" s="285"/>
      <c r="BO299" s="285"/>
      <c r="BP299" s="285"/>
      <c r="BQ299" s="285"/>
      <c r="BR299" s="285"/>
      <c r="BS299" s="285"/>
      <c r="BT299" s="285"/>
      <c r="BU299" s="285"/>
      <c r="BV299" s="285"/>
    </row>
    <row r="300" spans="1:74" s="135" customFormat="1">
      <c r="A300" s="533"/>
      <c r="B300" s="523">
        <v>3</v>
      </c>
      <c r="C300" s="524">
        <f>'10. קבועים'!C397*'10. קבועים'!$B$216</f>
        <v>0</v>
      </c>
      <c r="D300" s="525">
        <f>'10. קבועים'!B399</f>
        <v>0</v>
      </c>
      <c r="E300" s="526">
        <f t="shared" si="2"/>
        <v>0</v>
      </c>
      <c r="F300" s="527">
        <f>IF(B260="",0,$C$143)</f>
        <v>0</v>
      </c>
      <c r="G300" s="525">
        <f>IF(B260="",0,$D$143)</f>
        <v>0</v>
      </c>
      <c r="H300" s="526">
        <f t="shared" si="3"/>
        <v>0</v>
      </c>
      <c r="J300" s="285"/>
      <c r="K300" s="285"/>
      <c r="L300" s="285"/>
      <c r="M300" s="285"/>
      <c r="N300" s="285"/>
      <c r="O300" s="285"/>
      <c r="P300" s="285"/>
      <c r="Q300" s="285"/>
      <c r="R300" s="285"/>
      <c r="S300" s="285"/>
      <c r="T300" s="285"/>
      <c r="U300" s="285"/>
      <c r="V300" s="285"/>
      <c r="W300" s="285"/>
      <c r="X300" s="285"/>
      <c r="Y300" s="285"/>
      <c r="Z300" s="285"/>
      <c r="AA300" s="285"/>
      <c r="AB300" s="285"/>
      <c r="AC300" s="285"/>
      <c r="AD300" s="285"/>
      <c r="AE300" s="285"/>
      <c r="AF300" s="285"/>
      <c r="AG300" s="285"/>
      <c r="AH300" s="285"/>
      <c r="AI300" s="285"/>
      <c r="AJ300" s="285"/>
      <c r="AK300" s="285"/>
      <c r="AL300" s="285"/>
      <c r="AM300" s="285"/>
      <c r="AN300" s="285"/>
      <c r="AO300" s="285"/>
      <c r="AP300" s="285"/>
      <c r="AQ300" s="285"/>
      <c r="AR300" s="285"/>
      <c r="AS300" s="285"/>
      <c r="AT300" s="285"/>
      <c r="AU300" s="285"/>
      <c r="AV300" s="285"/>
      <c r="AW300" s="285"/>
      <c r="AX300" s="285"/>
      <c r="AY300" s="285"/>
      <c r="AZ300" s="285"/>
      <c r="BA300" s="285"/>
      <c r="BB300" s="285"/>
      <c r="BC300" s="285"/>
      <c r="BD300" s="285"/>
      <c r="BE300" s="285"/>
      <c r="BF300" s="285"/>
      <c r="BG300" s="285"/>
      <c r="BH300" s="285"/>
      <c r="BI300" s="285"/>
      <c r="BJ300" s="285"/>
      <c r="BK300" s="285"/>
      <c r="BL300" s="285"/>
      <c r="BM300" s="285"/>
      <c r="BN300" s="285"/>
      <c r="BO300" s="285"/>
      <c r="BP300" s="285"/>
      <c r="BQ300" s="285"/>
      <c r="BR300" s="285"/>
      <c r="BS300" s="285"/>
      <c r="BT300" s="285"/>
      <c r="BU300" s="285"/>
      <c r="BV300" s="285"/>
    </row>
    <row r="301" spans="1:74" s="135" customFormat="1">
      <c r="A301" s="533"/>
      <c r="B301" s="523">
        <v>4</v>
      </c>
      <c r="C301" s="524">
        <f>'10. קבועים'!C472*'10. קבועים'!$B$216</f>
        <v>0</v>
      </c>
      <c r="D301" s="525">
        <f>'10. קבועים'!B474</f>
        <v>0</v>
      </c>
      <c r="E301" s="526">
        <f t="shared" si="2"/>
        <v>0</v>
      </c>
      <c r="F301" s="527">
        <f>IF(B268="",0,$C$144)</f>
        <v>0</v>
      </c>
      <c r="G301" s="525">
        <f>IF(B268="",0,$D$144)</f>
        <v>0</v>
      </c>
      <c r="H301" s="526">
        <f t="shared" si="3"/>
        <v>0</v>
      </c>
      <c r="J301" s="285"/>
      <c r="K301" s="285"/>
      <c r="L301" s="285"/>
      <c r="M301" s="285"/>
      <c r="N301" s="285"/>
      <c r="O301" s="285"/>
      <c r="P301" s="285"/>
      <c r="Q301" s="285"/>
      <c r="R301" s="285"/>
      <c r="S301" s="285"/>
      <c r="T301" s="285"/>
      <c r="U301" s="285"/>
      <c r="V301" s="285"/>
      <c r="W301" s="285"/>
      <c r="X301" s="285"/>
      <c r="Y301" s="285"/>
      <c r="Z301" s="285"/>
      <c r="AA301" s="285"/>
      <c r="AB301" s="285"/>
      <c r="AC301" s="285"/>
      <c r="AD301" s="285"/>
      <c r="AE301" s="285"/>
      <c r="AF301" s="285"/>
      <c r="AG301" s="285"/>
      <c r="AH301" s="285"/>
      <c r="AI301" s="285"/>
      <c r="AJ301" s="285"/>
      <c r="AK301" s="285"/>
      <c r="AL301" s="285"/>
      <c r="AM301" s="285"/>
      <c r="AN301" s="285"/>
      <c r="AO301" s="285"/>
      <c r="AP301" s="285"/>
      <c r="AQ301" s="285"/>
      <c r="AR301" s="285"/>
      <c r="AS301" s="285"/>
      <c r="AT301" s="285"/>
      <c r="AU301" s="285"/>
      <c r="AV301" s="285"/>
      <c r="AW301" s="285"/>
      <c r="AX301" s="285"/>
      <c r="AY301" s="285"/>
      <c r="AZ301" s="285"/>
      <c r="BA301" s="285"/>
      <c r="BB301" s="285"/>
      <c r="BC301" s="285"/>
      <c r="BD301" s="285"/>
      <c r="BE301" s="285"/>
      <c r="BF301" s="285"/>
      <c r="BG301" s="285"/>
      <c r="BH301" s="285"/>
      <c r="BI301" s="285"/>
      <c r="BJ301" s="285"/>
      <c r="BK301" s="285"/>
      <c r="BL301" s="285"/>
      <c r="BM301" s="285"/>
      <c r="BN301" s="285"/>
      <c r="BO301" s="285"/>
      <c r="BP301" s="285"/>
      <c r="BQ301" s="285"/>
      <c r="BR301" s="285"/>
      <c r="BS301" s="285"/>
      <c r="BT301" s="285"/>
      <c r="BU301" s="285"/>
      <c r="BV301" s="285"/>
    </row>
    <row r="302" spans="1:74" s="135" customFormat="1">
      <c r="A302" s="533"/>
      <c r="B302" s="523">
        <v>5</v>
      </c>
      <c r="C302" s="524">
        <f>'10. קבועים'!C547*'10. קבועים'!$B$216</f>
        <v>0</v>
      </c>
      <c r="D302" s="525">
        <f>'10. קבועים'!B549</f>
        <v>0</v>
      </c>
      <c r="E302" s="526">
        <f t="shared" si="2"/>
        <v>0</v>
      </c>
      <c r="F302" s="527">
        <f>IF(B276="",0,$C$145)</f>
        <v>0</v>
      </c>
      <c r="G302" s="525">
        <f>IF(B276="",0,$D$145)</f>
        <v>0</v>
      </c>
      <c r="H302" s="526">
        <f t="shared" si="3"/>
        <v>0</v>
      </c>
      <c r="J302" s="285"/>
      <c r="K302" s="285"/>
      <c r="L302" s="285"/>
      <c r="M302" s="285"/>
      <c r="N302" s="285"/>
      <c r="O302" s="285"/>
      <c r="P302" s="285"/>
      <c r="Q302" s="285"/>
      <c r="R302" s="285"/>
      <c r="S302" s="285"/>
      <c r="T302" s="285"/>
      <c r="U302" s="285"/>
      <c r="V302" s="285"/>
      <c r="W302" s="285"/>
      <c r="X302" s="285"/>
      <c r="Y302" s="285"/>
      <c r="Z302" s="285"/>
      <c r="AA302" s="285"/>
      <c r="AB302" s="285"/>
      <c r="AC302" s="285"/>
      <c r="AD302" s="285"/>
      <c r="AE302" s="285"/>
      <c r="AF302" s="285"/>
      <c r="AG302" s="285"/>
      <c r="AH302" s="285"/>
      <c r="AI302" s="285"/>
      <c r="AJ302" s="285"/>
      <c r="AK302" s="285"/>
      <c r="AL302" s="285"/>
      <c r="AM302" s="285"/>
      <c r="AN302" s="285"/>
      <c r="AO302" s="285"/>
      <c r="AP302" s="285"/>
      <c r="AQ302" s="285"/>
      <c r="AR302" s="285"/>
      <c r="AS302" s="285"/>
      <c r="AT302" s="285"/>
      <c r="AU302" s="285"/>
      <c r="AV302" s="285"/>
      <c r="AW302" s="285"/>
      <c r="AX302" s="285"/>
      <c r="AY302" s="285"/>
      <c r="AZ302" s="285"/>
      <c r="BA302" s="285"/>
      <c r="BB302" s="285"/>
      <c r="BC302" s="285"/>
      <c r="BD302" s="285"/>
      <c r="BE302" s="285"/>
      <c r="BF302" s="285"/>
      <c r="BG302" s="285"/>
      <c r="BH302" s="285"/>
      <c r="BI302" s="285"/>
      <c r="BJ302" s="285"/>
      <c r="BK302" s="285"/>
      <c r="BL302" s="285"/>
      <c r="BM302" s="285"/>
      <c r="BN302" s="285"/>
      <c r="BO302" s="285"/>
      <c r="BP302" s="285"/>
      <c r="BQ302" s="285"/>
      <c r="BR302" s="285"/>
      <c r="BS302" s="285"/>
      <c r="BT302" s="285"/>
      <c r="BU302" s="285"/>
      <c r="BV302" s="285"/>
    </row>
    <row r="303" spans="1:74" s="135" customFormat="1" ht="15" thickBot="1">
      <c r="A303" s="533"/>
      <c r="B303" s="528">
        <v>6</v>
      </c>
      <c r="C303" s="529">
        <f>'10. קבועים'!C622*'10. קבועים'!$B$216</f>
        <v>0</v>
      </c>
      <c r="D303" s="530">
        <f>'10. קבועים'!B624</f>
        <v>0</v>
      </c>
      <c r="E303" s="531">
        <f t="shared" si="2"/>
        <v>0</v>
      </c>
      <c r="F303" s="532">
        <f>IF(B284="",0,$C$146)</f>
        <v>0</v>
      </c>
      <c r="G303" s="530">
        <f>IF(B284="",0,$D$146)</f>
        <v>0</v>
      </c>
      <c r="H303" s="531">
        <f t="shared" si="3"/>
        <v>0</v>
      </c>
      <c r="J303" s="285"/>
      <c r="K303" s="285"/>
      <c r="L303" s="285"/>
      <c r="M303" s="285"/>
      <c r="N303" s="285"/>
      <c r="O303" s="285"/>
      <c r="P303" s="285"/>
      <c r="Q303" s="285"/>
      <c r="R303" s="285"/>
      <c r="S303" s="285"/>
      <c r="T303" s="285"/>
      <c r="U303" s="285"/>
      <c r="V303" s="285"/>
      <c r="W303" s="285"/>
      <c r="X303" s="285"/>
      <c r="Y303" s="285"/>
      <c r="Z303" s="285"/>
      <c r="AA303" s="285"/>
      <c r="AB303" s="285"/>
      <c r="AC303" s="285"/>
      <c r="AD303" s="285"/>
      <c r="AE303" s="285"/>
      <c r="AF303" s="285"/>
      <c r="AG303" s="285"/>
      <c r="AH303" s="285"/>
      <c r="AI303" s="285"/>
      <c r="AJ303" s="285"/>
      <c r="AK303" s="285"/>
      <c r="AL303" s="285"/>
      <c r="AM303" s="285"/>
      <c r="AN303" s="285"/>
      <c r="AO303" s="285"/>
      <c r="AP303" s="285"/>
      <c r="AQ303" s="285"/>
      <c r="AR303" s="285"/>
      <c r="AS303" s="285"/>
      <c r="AT303" s="285"/>
      <c r="AU303" s="285"/>
      <c r="AV303" s="285"/>
      <c r="AW303" s="285"/>
      <c r="AX303" s="285"/>
      <c r="AY303" s="285"/>
      <c r="AZ303" s="285"/>
      <c r="BA303" s="285"/>
      <c r="BB303" s="285"/>
      <c r="BC303" s="285"/>
      <c r="BD303" s="285"/>
      <c r="BE303" s="285"/>
      <c r="BF303" s="285"/>
      <c r="BG303" s="285"/>
      <c r="BH303" s="285"/>
      <c r="BI303" s="285"/>
      <c r="BJ303" s="285"/>
      <c r="BK303" s="285"/>
      <c r="BL303" s="285"/>
      <c r="BM303" s="285"/>
      <c r="BN303" s="285"/>
      <c r="BO303" s="285"/>
      <c r="BP303" s="285"/>
      <c r="BQ303" s="285"/>
      <c r="BR303" s="285"/>
      <c r="BS303" s="285"/>
      <c r="BT303" s="285"/>
      <c r="BU303" s="285"/>
      <c r="BV303" s="285"/>
    </row>
    <row r="304" spans="1:74" s="135" customFormat="1" ht="15.75" thickBot="1">
      <c r="A304" s="281"/>
      <c r="B304" s="137"/>
      <c r="C304" s="345"/>
      <c r="D304" s="345"/>
      <c r="E304" s="5"/>
      <c r="F304" s="2"/>
      <c r="G304" s="2"/>
      <c r="J304" s="285"/>
      <c r="K304" s="285"/>
      <c r="L304" s="285"/>
      <c r="M304" s="285"/>
      <c r="N304" s="285"/>
      <c r="O304" s="285"/>
      <c r="P304" s="285"/>
      <c r="Q304" s="285"/>
      <c r="R304" s="285"/>
      <c r="S304" s="285"/>
      <c r="T304" s="285"/>
      <c r="U304" s="285"/>
      <c r="V304" s="285"/>
      <c r="W304" s="285"/>
      <c r="X304" s="285"/>
      <c r="Y304" s="285"/>
      <c r="Z304" s="285"/>
      <c r="AA304" s="285"/>
      <c r="AB304" s="285"/>
      <c r="AC304" s="285"/>
      <c r="AD304" s="285"/>
      <c r="AE304" s="285"/>
      <c r="AF304" s="285"/>
      <c r="AG304" s="285"/>
      <c r="AH304" s="285"/>
      <c r="AI304" s="285"/>
      <c r="AJ304" s="285"/>
      <c r="AK304" s="285"/>
      <c r="AL304" s="285"/>
      <c r="AM304" s="285"/>
      <c r="AN304" s="285"/>
      <c r="AO304" s="285"/>
      <c r="AP304" s="285"/>
      <c r="AQ304" s="285"/>
      <c r="AR304" s="285"/>
      <c r="AS304" s="285"/>
      <c r="AT304" s="285"/>
      <c r="AU304" s="285"/>
      <c r="AV304" s="285"/>
      <c r="AW304" s="285"/>
      <c r="AX304" s="285"/>
      <c r="AY304" s="285"/>
      <c r="AZ304" s="285"/>
      <c r="BA304" s="285"/>
      <c r="BB304" s="285"/>
      <c r="BC304" s="285"/>
      <c r="BD304" s="285"/>
      <c r="BE304" s="285"/>
      <c r="BF304" s="285"/>
      <c r="BG304" s="285"/>
      <c r="BH304" s="285"/>
      <c r="BI304" s="285"/>
      <c r="BJ304" s="285"/>
      <c r="BK304" s="285"/>
      <c r="BL304" s="285"/>
      <c r="BM304" s="285"/>
      <c r="BN304" s="285"/>
      <c r="BO304" s="285"/>
      <c r="BP304" s="285"/>
      <c r="BQ304" s="285"/>
      <c r="BR304" s="285"/>
      <c r="BS304" s="285"/>
      <c r="BT304" s="285"/>
      <c r="BU304" s="285"/>
      <c r="BV304" s="285"/>
    </row>
    <row r="305" spans="1:75" s="135" customFormat="1" ht="28.5" customHeight="1">
      <c r="A305" s="139"/>
      <c r="B305" s="7" t="s">
        <v>203</v>
      </c>
      <c r="C305" s="432"/>
      <c r="D305" s="433" t="s">
        <v>204</v>
      </c>
      <c r="E305" s="434" t="s">
        <v>205</v>
      </c>
      <c r="F305" s="435" t="s">
        <v>206</v>
      </c>
      <c r="G305" s="436" t="s">
        <v>207</v>
      </c>
      <c r="H305" s="1040" t="s">
        <v>208</v>
      </c>
      <c r="J305" s="285"/>
      <c r="K305" s="285"/>
      <c r="L305" s="285"/>
      <c r="M305" s="285"/>
      <c r="N305" s="285"/>
      <c r="O305" s="285"/>
      <c r="P305" s="285"/>
      <c r="Q305" s="285"/>
      <c r="R305" s="285"/>
      <c r="S305" s="285"/>
      <c r="T305" s="285"/>
      <c r="U305" s="285"/>
      <c r="V305" s="285"/>
      <c r="W305" s="285"/>
      <c r="X305" s="285"/>
      <c r="Y305" s="285"/>
      <c r="Z305" s="285"/>
      <c r="AA305" s="285"/>
      <c r="AB305" s="285"/>
      <c r="AC305" s="285"/>
      <c r="AD305" s="285"/>
      <c r="AE305" s="285"/>
      <c r="AF305" s="285"/>
      <c r="AG305" s="285"/>
      <c r="AH305" s="285"/>
      <c r="AI305" s="285"/>
      <c r="AJ305" s="285"/>
      <c r="AK305" s="285"/>
      <c r="AL305" s="285"/>
      <c r="AM305" s="285"/>
      <c r="AN305" s="285"/>
      <c r="AO305" s="285"/>
      <c r="AP305" s="285"/>
      <c r="AQ305" s="285"/>
      <c r="AR305" s="285"/>
      <c r="AS305" s="285"/>
      <c r="AT305" s="285"/>
      <c r="AU305" s="285"/>
      <c r="AV305" s="285"/>
      <c r="AW305" s="285"/>
      <c r="AX305" s="285"/>
      <c r="AY305" s="285"/>
      <c r="AZ305" s="285"/>
      <c r="BA305" s="285"/>
      <c r="BB305" s="285"/>
      <c r="BC305" s="285"/>
      <c r="BD305" s="285"/>
      <c r="BE305" s="285"/>
      <c r="BF305" s="285"/>
      <c r="BG305" s="285"/>
      <c r="BH305" s="285"/>
      <c r="BI305" s="285"/>
      <c r="BJ305" s="285"/>
      <c r="BK305" s="285"/>
      <c r="BL305" s="285"/>
      <c r="BM305" s="285"/>
      <c r="BN305" s="285"/>
      <c r="BO305" s="285"/>
      <c r="BP305" s="285"/>
      <c r="BQ305" s="285"/>
      <c r="BR305" s="285"/>
      <c r="BS305" s="285"/>
      <c r="BT305" s="285"/>
      <c r="BU305" s="285"/>
      <c r="BV305" s="285"/>
      <c r="BW305" s="285"/>
    </row>
    <row r="306" spans="1:75" s="135" customFormat="1" ht="30">
      <c r="A306" s="139"/>
      <c r="C306" s="437" t="s">
        <v>655</v>
      </c>
      <c r="D306" s="438">
        <f>SUM(C289:C294)</f>
        <v>0</v>
      </c>
      <c r="E306" s="534">
        <f>SUM(F289:F294)</f>
        <v>0</v>
      </c>
      <c r="F306" s="535">
        <f>IF(E306=0,0,-1*(1-D306/E306))</f>
        <v>0</v>
      </c>
      <c r="G306" s="441"/>
      <c r="H306" s="1040"/>
      <c r="J306" s="285"/>
      <c r="K306" s="285"/>
      <c r="L306" s="285"/>
      <c r="M306" s="285"/>
      <c r="N306" s="285"/>
      <c r="O306" s="285"/>
      <c r="P306" s="285"/>
      <c r="Q306" s="285"/>
      <c r="R306" s="285"/>
      <c r="S306" s="285"/>
      <c r="T306" s="285"/>
      <c r="U306" s="285"/>
      <c r="V306" s="285"/>
      <c r="W306" s="285"/>
      <c r="X306" s="285"/>
      <c r="Y306" s="285"/>
      <c r="Z306" s="285"/>
      <c r="AA306" s="285"/>
      <c r="AB306" s="285"/>
      <c r="AC306" s="285"/>
      <c r="AD306" s="285"/>
      <c r="AE306" s="285"/>
      <c r="AF306" s="285"/>
      <c r="AG306" s="285"/>
      <c r="AH306" s="285"/>
      <c r="AI306" s="285"/>
      <c r="AJ306" s="285"/>
      <c r="AK306" s="285"/>
      <c r="AL306" s="285"/>
      <c r="AM306" s="285"/>
      <c r="AN306" s="285"/>
      <c r="AO306" s="285"/>
      <c r="AP306" s="285"/>
      <c r="AQ306" s="285"/>
      <c r="AR306" s="285"/>
      <c r="AS306" s="285"/>
      <c r="AT306" s="285"/>
      <c r="AU306" s="285"/>
      <c r="AV306" s="285"/>
      <c r="AW306" s="285"/>
      <c r="AX306" s="285"/>
      <c r="AY306" s="285"/>
      <c r="AZ306" s="285"/>
      <c r="BA306" s="285"/>
      <c r="BB306" s="285"/>
      <c r="BC306" s="285"/>
      <c r="BD306" s="285"/>
      <c r="BE306" s="285"/>
      <c r="BF306" s="285"/>
      <c r="BG306" s="285"/>
      <c r="BH306" s="285"/>
      <c r="BI306" s="285"/>
      <c r="BJ306" s="285"/>
      <c r="BK306" s="285"/>
      <c r="BL306" s="285"/>
      <c r="BM306" s="285"/>
      <c r="BN306" s="285"/>
      <c r="BO306" s="285"/>
      <c r="BP306" s="285"/>
      <c r="BQ306" s="285"/>
      <c r="BR306" s="285"/>
      <c r="BS306" s="285"/>
      <c r="BT306" s="285"/>
      <c r="BU306" s="285"/>
      <c r="BV306" s="285"/>
      <c r="BW306" s="285"/>
    </row>
    <row r="307" spans="1:75" s="135" customFormat="1" ht="15">
      <c r="A307" s="139"/>
      <c r="C307" s="536" t="s">
        <v>209</v>
      </c>
      <c r="D307" s="438">
        <f>SUM(D289:D294)</f>
        <v>0</v>
      </c>
      <c r="E307" s="534">
        <f>SUM(G289:G294)</f>
        <v>0</v>
      </c>
      <c r="F307" s="535">
        <f>IF(E307=0,0,-1*(1-D307/E307))</f>
        <v>0</v>
      </c>
      <c r="G307" s="441"/>
      <c r="H307" s="1040"/>
      <c r="J307" s="285"/>
      <c r="K307" s="285"/>
      <c r="L307" s="285"/>
      <c r="M307" s="285"/>
      <c r="N307" s="285"/>
      <c r="O307" s="285"/>
      <c r="P307" s="285"/>
      <c r="Q307" s="285"/>
      <c r="R307" s="285"/>
      <c r="S307" s="285"/>
      <c r="T307" s="285"/>
      <c r="U307" s="285"/>
      <c r="V307" s="285"/>
      <c r="W307" s="285"/>
      <c r="X307" s="285"/>
      <c r="Y307" s="285"/>
      <c r="Z307" s="285"/>
      <c r="AA307" s="285"/>
      <c r="AB307" s="285"/>
      <c r="AC307" s="285"/>
      <c r="AD307" s="285"/>
      <c r="AE307" s="285"/>
      <c r="AF307" s="285"/>
      <c r="AG307" s="285"/>
      <c r="AH307" s="285"/>
      <c r="AI307" s="285"/>
      <c r="AJ307" s="285"/>
      <c r="AK307" s="285"/>
      <c r="AL307" s="285"/>
      <c r="AM307" s="285"/>
      <c r="AN307" s="285"/>
      <c r="AO307" s="285"/>
      <c r="AP307" s="285"/>
      <c r="AQ307" s="285"/>
      <c r="AR307" s="285"/>
      <c r="AS307" s="285"/>
      <c r="AT307" s="285"/>
      <c r="AU307" s="285"/>
      <c r="AV307" s="285"/>
      <c r="AW307" s="285"/>
      <c r="AX307" s="285"/>
      <c r="AY307" s="285"/>
      <c r="AZ307" s="285"/>
      <c r="BA307" s="285"/>
      <c r="BB307" s="285"/>
      <c r="BC307" s="285"/>
      <c r="BD307" s="285"/>
      <c r="BE307" s="285"/>
      <c r="BF307" s="285"/>
      <c r="BG307" s="285"/>
      <c r="BH307" s="285"/>
      <c r="BI307" s="285"/>
      <c r="BJ307" s="285"/>
      <c r="BK307" s="285"/>
      <c r="BL307" s="285"/>
      <c r="BM307" s="285"/>
      <c r="BN307" s="285"/>
      <c r="BO307" s="285"/>
      <c r="BP307" s="285"/>
      <c r="BQ307" s="285"/>
      <c r="BR307" s="285"/>
      <c r="BS307" s="285"/>
      <c r="BT307" s="285"/>
      <c r="BU307" s="285"/>
      <c r="BV307" s="285"/>
      <c r="BW307" s="285"/>
    </row>
    <row r="308" spans="1:75" s="135" customFormat="1" ht="15.75" thickBot="1">
      <c r="A308" s="139"/>
      <c r="C308" s="537" t="s">
        <v>210</v>
      </c>
      <c r="D308" s="538">
        <f>SUM(E289:E294)</f>
        <v>0</v>
      </c>
      <c r="E308" s="539">
        <f>SUM(H289:H294)</f>
        <v>0</v>
      </c>
      <c r="F308" s="540">
        <f>IF(E308=0,0,-1*(1-D308/E308))</f>
        <v>0</v>
      </c>
      <c r="G308" s="447"/>
      <c r="H308" s="1040"/>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285"/>
      <c r="AY308" s="285"/>
      <c r="AZ308" s="285"/>
      <c r="BA308" s="285"/>
      <c r="BB308" s="285"/>
      <c r="BC308" s="285"/>
      <c r="BD308" s="285"/>
      <c r="BE308" s="285"/>
      <c r="BF308" s="285"/>
      <c r="BG308" s="285"/>
      <c r="BH308" s="285"/>
      <c r="BI308" s="285"/>
      <c r="BJ308" s="285"/>
      <c r="BK308" s="285"/>
      <c r="BL308" s="285"/>
      <c r="BM308" s="285"/>
      <c r="BN308" s="285"/>
      <c r="BO308" s="285"/>
      <c r="BP308" s="285"/>
      <c r="BQ308" s="285"/>
      <c r="BR308" s="285"/>
      <c r="BS308" s="285"/>
      <c r="BT308" s="285"/>
      <c r="BU308" s="285"/>
      <c r="BV308" s="285"/>
      <c r="BW308" s="285"/>
    </row>
    <row r="309" spans="1:75" s="135" customFormat="1" ht="15.75" thickBot="1">
      <c r="A309" s="139"/>
      <c r="B309" s="289"/>
      <c r="C309" s="3"/>
      <c r="D309" s="345"/>
      <c r="E309" s="5"/>
      <c r="F309" s="346"/>
      <c r="G309" s="2"/>
      <c r="H309" s="2"/>
      <c r="J309" s="285"/>
      <c r="K309" s="285"/>
      <c r="L309" s="285"/>
      <c r="M309" s="285"/>
      <c r="N309" s="285"/>
      <c r="O309" s="285"/>
      <c r="P309" s="285"/>
      <c r="Q309" s="285"/>
      <c r="R309" s="285"/>
      <c r="S309" s="285"/>
      <c r="T309" s="285"/>
      <c r="U309" s="285"/>
      <c r="V309" s="285"/>
      <c r="W309" s="285"/>
      <c r="X309" s="285"/>
      <c r="Y309" s="285"/>
      <c r="Z309" s="285"/>
      <c r="AA309" s="285"/>
      <c r="AB309" s="285"/>
      <c r="AC309" s="285"/>
      <c r="AD309" s="285"/>
      <c r="AE309" s="285"/>
      <c r="AF309" s="285"/>
      <c r="AG309" s="285"/>
      <c r="AH309" s="285"/>
      <c r="AI309" s="285"/>
      <c r="AJ309" s="285"/>
      <c r="AK309" s="285"/>
      <c r="AL309" s="285"/>
      <c r="AM309" s="285"/>
      <c r="AN309" s="285"/>
      <c r="AO309" s="285"/>
      <c r="AP309" s="285"/>
      <c r="AQ309" s="285"/>
      <c r="AR309" s="285"/>
      <c r="AS309" s="285"/>
      <c r="AT309" s="285"/>
      <c r="AU309" s="285"/>
      <c r="AV309" s="285"/>
      <c r="AW309" s="285"/>
      <c r="AX309" s="285"/>
      <c r="AY309" s="285"/>
      <c r="AZ309" s="285"/>
      <c r="BA309" s="285"/>
      <c r="BB309" s="285"/>
      <c r="BC309" s="285"/>
      <c r="BD309" s="285"/>
      <c r="BE309" s="285"/>
      <c r="BF309" s="285"/>
      <c r="BG309" s="285"/>
      <c r="BH309" s="285"/>
      <c r="BI309" s="285"/>
      <c r="BJ309" s="285"/>
      <c r="BK309" s="285"/>
      <c r="BL309" s="285"/>
      <c r="BM309" s="285"/>
      <c r="BN309" s="285"/>
      <c r="BO309" s="285"/>
      <c r="BP309" s="285"/>
      <c r="BQ309" s="285"/>
      <c r="BR309" s="285"/>
      <c r="BS309" s="285"/>
      <c r="BT309" s="285"/>
      <c r="BU309" s="285"/>
      <c r="BV309" s="285"/>
    </row>
    <row r="310" spans="1:75" s="135" customFormat="1" ht="30" customHeight="1">
      <c r="A310" s="139"/>
      <c r="B310" s="8" t="s">
        <v>218</v>
      </c>
      <c r="C310" s="448"/>
      <c r="D310" s="449" t="s">
        <v>204</v>
      </c>
      <c r="E310" s="450" t="s">
        <v>205</v>
      </c>
      <c r="F310" s="449" t="s">
        <v>206</v>
      </c>
      <c r="G310" s="451" t="s">
        <v>207</v>
      </c>
      <c r="H310" s="1040" t="s">
        <v>208</v>
      </c>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5"/>
      <c r="AY310" s="285"/>
      <c r="AZ310" s="285"/>
      <c r="BA310" s="285"/>
      <c r="BB310" s="285"/>
      <c r="BC310" s="285"/>
      <c r="BD310" s="285"/>
      <c r="BE310" s="285"/>
      <c r="BF310" s="285"/>
      <c r="BG310" s="285"/>
      <c r="BH310" s="285"/>
      <c r="BI310" s="285"/>
      <c r="BJ310" s="285"/>
      <c r="BK310" s="285"/>
      <c r="BL310" s="285"/>
      <c r="BM310" s="285"/>
      <c r="BN310" s="285"/>
      <c r="BO310" s="285"/>
      <c r="BP310" s="285"/>
      <c r="BQ310" s="285"/>
      <c r="BR310" s="285"/>
      <c r="BS310" s="285"/>
      <c r="BT310" s="285"/>
      <c r="BU310" s="285"/>
    </row>
    <row r="311" spans="1:75" s="135" customFormat="1" ht="30">
      <c r="A311" s="139"/>
      <c r="B311" s="289"/>
      <c r="C311" s="337" t="s">
        <v>656</v>
      </c>
      <c r="D311" s="442">
        <f>SUM(C298:C303)</f>
        <v>0</v>
      </c>
      <c r="E311" s="442">
        <f>SUM(F298:F303)</f>
        <v>0</v>
      </c>
      <c r="F311" s="535">
        <f>IF(E311=0,0,-1*(1-D311/E311))</f>
        <v>0</v>
      </c>
      <c r="G311" s="441"/>
      <c r="H311" s="1040"/>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5"/>
      <c r="AY311" s="285"/>
      <c r="AZ311" s="285"/>
      <c r="BA311" s="285"/>
      <c r="BB311" s="285"/>
      <c r="BC311" s="285"/>
      <c r="BD311" s="285"/>
      <c r="BE311" s="285"/>
      <c r="BF311" s="285"/>
      <c r="BG311" s="285"/>
      <c r="BH311" s="285"/>
      <c r="BI311" s="285"/>
      <c r="BJ311" s="285"/>
      <c r="BK311" s="285"/>
      <c r="BL311" s="285"/>
      <c r="BM311" s="285"/>
      <c r="BN311" s="285"/>
      <c r="BO311" s="285"/>
      <c r="BP311" s="285"/>
      <c r="BQ311" s="285"/>
      <c r="BR311" s="285"/>
      <c r="BS311" s="285"/>
      <c r="BT311" s="285"/>
      <c r="BU311" s="285"/>
    </row>
    <row r="312" spans="1:75" s="135" customFormat="1" ht="15">
      <c r="A312" s="139"/>
      <c r="B312" s="289"/>
      <c r="C312" s="337" t="s">
        <v>440</v>
      </c>
      <c r="D312" s="442">
        <f>SUM(D298:D303)</f>
        <v>0</v>
      </c>
      <c r="E312" s="442">
        <f>SUM(G298:G303)</f>
        <v>0</v>
      </c>
      <c r="F312" s="535">
        <f>IF(E312=0,0,-1*(1-D312/E312))</f>
        <v>0</v>
      </c>
      <c r="G312" s="441"/>
      <c r="H312" s="1040"/>
      <c r="J312" s="2"/>
      <c r="K312" s="285"/>
      <c r="L312" s="285"/>
      <c r="M312" s="285"/>
      <c r="N312" s="285"/>
      <c r="O312" s="285"/>
      <c r="P312" s="285"/>
      <c r="Q312" s="285"/>
      <c r="R312" s="285"/>
      <c r="S312" s="285"/>
      <c r="T312" s="285"/>
      <c r="U312" s="285"/>
      <c r="V312" s="285"/>
      <c r="W312" s="285"/>
      <c r="X312" s="285"/>
      <c r="Y312" s="285"/>
      <c r="Z312" s="285"/>
      <c r="AA312" s="285"/>
      <c r="AB312" s="285"/>
      <c r="AC312" s="285"/>
      <c r="AD312" s="285"/>
      <c r="AE312" s="285"/>
      <c r="AF312" s="285"/>
      <c r="AG312" s="285"/>
      <c r="AH312" s="285"/>
      <c r="AI312" s="285"/>
      <c r="AJ312" s="285"/>
      <c r="AK312" s="285"/>
      <c r="AL312" s="285"/>
      <c r="AM312" s="285"/>
      <c r="AN312" s="285"/>
      <c r="AO312" s="285"/>
      <c r="AP312" s="285"/>
      <c r="AQ312" s="285"/>
      <c r="AR312" s="285"/>
      <c r="AS312" s="285"/>
      <c r="AT312" s="285"/>
      <c r="AU312" s="285"/>
      <c r="AV312" s="285"/>
      <c r="AW312" s="285"/>
      <c r="AX312" s="285"/>
      <c r="AY312" s="285"/>
      <c r="AZ312" s="285"/>
      <c r="BA312" s="285"/>
      <c r="BB312" s="285"/>
      <c r="BC312" s="285"/>
      <c r="BD312" s="285"/>
      <c r="BE312" s="285"/>
      <c r="BF312" s="285"/>
      <c r="BG312" s="285"/>
      <c r="BH312" s="285"/>
      <c r="BI312" s="285"/>
      <c r="BJ312" s="285"/>
      <c r="BK312" s="285"/>
      <c r="BL312" s="285"/>
      <c r="BM312" s="285"/>
      <c r="BN312" s="285"/>
      <c r="BO312" s="285"/>
      <c r="BP312" s="285"/>
      <c r="BQ312" s="285"/>
      <c r="BR312" s="285"/>
      <c r="BS312" s="285"/>
      <c r="BT312" s="285"/>
      <c r="BU312" s="285"/>
    </row>
    <row r="313" spans="1:75" s="135" customFormat="1" ht="15.75" thickBot="1">
      <c r="A313" s="139"/>
      <c r="B313" s="289"/>
      <c r="C313" s="341" t="s">
        <v>441</v>
      </c>
      <c r="D313" s="444">
        <f>SUM(E298:E303)</f>
        <v>0</v>
      </c>
      <c r="E313" s="444">
        <f>SUM(H298:H303)</f>
        <v>0</v>
      </c>
      <c r="F313" s="541">
        <f>IF(E313=0,0,-1*(1-D313/E313))</f>
        <v>0</v>
      </c>
      <c r="G313" s="447"/>
      <c r="H313" s="1040"/>
      <c r="J313" s="285"/>
      <c r="K313" s="285"/>
      <c r="L313" s="285"/>
      <c r="M313" s="285"/>
      <c r="N313" s="285"/>
      <c r="O313" s="285"/>
      <c r="P313" s="285"/>
      <c r="Q313" s="285"/>
      <c r="R313" s="285"/>
      <c r="S313" s="285"/>
      <c r="T313" s="285"/>
      <c r="U313" s="285"/>
      <c r="V313" s="285"/>
      <c r="W313" s="285"/>
      <c r="X313" s="285"/>
      <c r="Y313" s="285"/>
      <c r="Z313" s="285"/>
      <c r="AA313" s="285"/>
      <c r="AB313" s="285"/>
      <c r="AC313" s="285"/>
      <c r="AD313" s="285"/>
      <c r="AE313" s="285"/>
      <c r="AF313" s="285"/>
      <c r="AG313" s="285"/>
      <c r="AH313" s="285"/>
      <c r="AI313" s="285"/>
      <c r="AJ313" s="285"/>
      <c r="AK313" s="285"/>
      <c r="AL313" s="285"/>
      <c r="AM313" s="285"/>
      <c r="AN313" s="285"/>
      <c r="AO313" s="285"/>
      <c r="AP313" s="285"/>
      <c r="AQ313" s="285"/>
      <c r="AR313" s="285"/>
      <c r="AS313" s="285"/>
      <c r="AT313" s="285"/>
      <c r="AU313" s="285"/>
      <c r="AV313" s="285"/>
      <c r="AW313" s="285"/>
      <c r="AX313" s="285"/>
      <c r="AY313" s="285"/>
      <c r="AZ313" s="285"/>
      <c r="BA313" s="285"/>
      <c r="BB313" s="285"/>
      <c r="BC313" s="285"/>
      <c r="BD313" s="285"/>
      <c r="BE313" s="285"/>
      <c r="BF313" s="285"/>
      <c r="BG313" s="285"/>
      <c r="BH313" s="285"/>
      <c r="BI313" s="285"/>
      <c r="BJ313" s="285"/>
      <c r="BK313" s="285"/>
      <c r="BL313" s="285"/>
      <c r="BM313" s="285"/>
      <c r="BN313" s="285"/>
      <c r="BO313" s="285"/>
      <c r="BP313" s="285"/>
      <c r="BQ313" s="285"/>
      <c r="BR313" s="285"/>
      <c r="BS313" s="285"/>
      <c r="BT313" s="285"/>
      <c r="BU313" s="285"/>
    </row>
    <row r="314" spans="1:75" s="135" customFormat="1" ht="15.75" thickBot="1">
      <c r="A314" s="139"/>
      <c r="B314" s="289"/>
      <c r="C314" s="3"/>
      <c r="D314" s="345"/>
      <c r="E314" s="5"/>
      <c r="F314" s="2"/>
      <c r="G314" s="2"/>
      <c r="J314" s="285"/>
      <c r="K314" s="285"/>
      <c r="L314" s="285"/>
      <c r="M314" s="285"/>
      <c r="N314" s="285"/>
      <c r="O314" s="285"/>
      <c r="P314" s="285"/>
      <c r="Q314" s="285"/>
      <c r="R314" s="285"/>
      <c r="S314" s="285"/>
      <c r="T314" s="285"/>
      <c r="U314" s="285"/>
      <c r="V314" s="285"/>
      <c r="W314" s="285"/>
      <c r="X314" s="285"/>
      <c r="Y314" s="285"/>
      <c r="Z314" s="285"/>
      <c r="AA314" s="285"/>
      <c r="AB314" s="285"/>
      <c r="AC314" s="285"/>
      <c r="AD314" s="285"/>
      <c r="AE314" s="285"/>
      <c r="AF314" s="285"/>
      <c r="AG314" s="285"/>
      <c r="AH314" s="285"/>
      <c r="AI314" s="285"/>
      <c r="AJ314" s="285"/>
      <c r="AK314" s="285"/>
      <c r="AL314" s="285"/>
      <c r="AM314" s="285"/>
      <c r="AN314" s="285"/>
      <c r="AO314" s="285"/>
      <c r="AP314" s="285"/>
      <c r="AQ314" s="285"/>
      <c r="AR314" s="285"/>
      <c r="AS314" s="285"/>
      <c r="AT314" s="285"/>
      <c r="AU314" s="285"/>
      <c r="AV314" s="285"/>
      <c r="AW314" s="285"/>
      <c r="AX314" s="285"/>
      <c r="AY314" s="285"/>
      <c r="AZ314" s="285"/>
      <c r="BA314" s="285"/>
      <c r="BB314" s="285"/>
      <c r="BC314" s="285"/>
      <c r="BD314" s="285"/>
      <c r="BE314" s="285"/>
      <c r="BF314" s="285"/>
      <c r="BG314" s="285"/>
      <c r="BH314" s="285"/>
      <c r="BI314" s="285"/>
      <c r="BJ314" s="285"/>
      <c r="BK314" s="285"/>
      <c r="BL314" s="285"/>
      <c r="BM314" s="285"/>
      <c r="BN314" s="285"/>
      <c r="BO314" s="285"/>
      <c r="BP314" s="285"/>
      <c r="BQ314" s="285"/>
      <c r="BR314" s="285"/>
      <c r="BS314" s="285"/>
      <c r="BT314" s="285"/>
      <c r="BU314" s="285"/>
      <c r="BV314" s="285"/>
    </row>
    <row r="315" spans="1:75" s="133" customFormat="1" ht="30">
      <c r="A315" s="542"/>
      <c r="B315" s="452" t="s">
        <v>507</v>
      </c>
      <c r="C315" s="543" t="s">
        <v>188</v>
      </c>
      <c r="D315" s="544" t="s">
        <v>189</v>
      </c>
      <c r="E315" s="455" t="s">
        <v>307</v>
      </c>
      <c r="F315" s="455" t="s">
        <v>478</v>
      </c>
      <c r="G315" s="456" t="s">
        <v>213</v>
      </c>
      <c r="H315" s="135"/>
      <c r="I315" s="135"/>
      <c r="J315" s="285"/>
      <c r="K315" s="285"/>
      <c r="L315" s="285"/>
      <c r="M315" s="285"/>
      <c r="N315" s="285"/>
      <c r="O315" s="285"/>
      <c r="P315" s="285"/>
      <c r="Q315" s="285"/>
      <c r="R315" s="285"/>
      <c r="S315" s="285"/>
      <c r="T315" s="285"/>
      <c r="U315" s="285"/>
      <c r="V315" s="285"/>
      <c r="W315" s="285"/>
      <c r="X315" s="285"/>
      <c r="Y315" s="285"/>
      <c r="Z315" s="285"/>
      <c r="AA315" s="285"/>
      <c r="AB315" s="285"/>
      <c r="AC315" s="285"/>
      <c r="AD315" s="285"/>
      <c r="AE315" s="285"/>
      <c r="AF315" s="285"/>
      <c r="AG315" s="285"/>
      <c r="AH315" s="285"/>
      <c r="AI315" s="285"/>
      <c r="AJ315" s="285"/>
      <c r="AK315" s="285"/>
      <c r="AL315" s="285"/>
      <c r="AM315" s="285"/>
      <c r="AN315" s="285"/>
      <c r="AO315" s="285"/>
      <c r="AP315" s="285"/>
      <c r="AQ315" s="285"/>
      <c r="AR315" s="285"/>
      <c r="AS315" s="285"/>
      <c r="AT315" s="285"/>
      <c r="AU315" s="285"/>
      <c r="AV315" s="285"/>
      <c r="AW315" s="285"/>
      <c r="AX315" s="285"/>
      <c r="AY315" s="285"/>
      <c r="AZ315" s="285"/>
      <c r="BA315" s="285"/>
      <c r="BB315" s="285"/>
      <c r="BC315" s="285"/>
      <c r="BD315" s="285"/>
      <c r="BE315" s="285"/>
      <c r="BF315" s="285"/>
      <c r="BG315" s="285"/>
      <c r="BH315" s="285"/>
      <c r="BI315" s="285"/>
      <c r="BJ315" s="285"/>
      <c r="BK315" s="285"/>
      <c r="BL315" s="285"/>
      <c r="BM315" s="285"/>
      <c r="BN315" s="285"/>
      <c r="BO315" s="285"/>
      <c r="BP315" s="285"/>
      <c r="BQ315" s="285"/>
      <c r="BR315" s="285"/>
      <c r="BS315" s="285"/>
      <c r="BT315" s="285"/>
      <c r="BU315" s="285"/>
      <c r="BV315" s="285"/>
    </row>
    <row r="316" spans="1:75" s="133" customFormat="1" ht="15" thickBot="1">
      <c r="A316" s="542"/>
      <c r="B316" s="542"/>
      <c r="C316" s="457" t="s">
        <v>56</v>
      </c>
      <c r="D316" s="458" t="s">
        <v>67</v>
      </c>
      <c r="E316" s="545">
        <f>SUM(IF(D239=C316,F239,0),IF(D240=C316,F240,0),IF(D241=C316,F241,0),IF(D247=C316,F247,0),IF(D248=C316,F248,0),IF(D249=C316,F249,0),IF(D255=C316,F255,0),IF(D256=C316,F256,0),IF(D257=C316,F257,0),IF(D263=C316,F263,0),IF(D264=C316,F264,0),IF(D265=C316,F265,0),IF(D271=C316,F271,0),IF(D272=C316,F272,0),IF(D273=C316,F273,0),IF(D279=C316,F279,0),IF(D280=C316,F280,0),IF(D281=C316,F281,0))</f>
        <v>0</v>
      </c>
      <c r="F316" s="545">
        <f>SUM('10. קבועים'!C246*'10. קבועים'!$B$194/10^12*$C$160,'10. קבועים'!C321*'10. קבועים'!$B$194/10^12*$D$160, '10. קבועים'!C397*'10. קבועים'!$B$194/10^12*$E$160, '10. קבועים'!C472*'10. קבועים'!$B$194/10^12*$F$160, '10. קבועים'!C547*'10. קבועים'!$B$194/10^12*$G$160, '10. קבועים'!C622*'10. קבועים'!$B$194/10^12*$H$160)</f>
        <v>0</v>
      </c>
      <c r="G316" s="546">
        <f>F316-E316</f>
        <v>0</v>
      </c>
      <c r="H316" s="135"/>
      <c r="I316" s="135"/>
      <c r="J316" s="285"/>
      <c r="K316" s="285"/>
      <c r="L316" s="285"/>
      <c r="M316" s="285"/>
      <c r="N316" s="285"/>
      <c r="O316" s="285"/>
      <c r="P316" s="285"/>
      <c r="Q316" s="285"/>
      <c r="R316" s="285"/>
      <c r="S316" s="285"/>
      <c r="T316" s="285"/>
      <c r="U316" s="285"/>
      <c r="V316" s="285"/>
      <c r="W316" s="285"/>
      <c r="X316" s="285"/>
      <c r="Y316" s="285"/>
      <c r="Z316" s="285"/>
      <c r="AA316" s="285"/>
      <c r="AB316" s="285"/>
      <c r="AC316" s="285"/>
      <c r="AD316" s="285"/>
      <c r="AE316" s="285"/>
      <c r="AF316" s="285"/>
      <c r="AG316" s="285"/>
      <c r="AH316" s="285"/>
      <c r="AI316" s="285"/>
      <c r="AJ316" s="285"/>
      <c r="AK316" s="285"/>
      <c r="AL316" s="285"/>
      <c r="AM316" s="285"/>
      <c r="AN316" s="285"/>
      <c r="AO316" s="285"/>
      <c r="AP316" s="285"/>
      <c r="AQ316" s="285"/>
      <c r="AR316" s="285"/>
      <c r="AS316" s="285"/>
      <c r="AT316" s="285"/>
      <c r="AU316" s="285"/>
      <c r="AV316" s="285"/>
      <c r="AW316" s="285"/>
      <c r="AX316" s="285"/>
      <c r="AY316" s="285"/>
      <c r="AZ316" s="285"/>
      <c r="BA316" s="285"/>
      <c r="BB316" s="285"/>
      <c r="BC316" s="285"/>
      <c r="BD316" s="285"/>
      <c r="BE316" s="285"/>
      <c r="BF316" s="285"/>
      <c r="BG316" s="285"/>
      <c r="BH316" s="285"/>
      <c r="BI316" s="285"/>
      <c r="BJ316" s="285"/>
      <c r="BK316" s="285"/>
      <c r="BL316" s="285"/>
      <c r="BM316" s="285"/>
      <c r="BN316" s="285"/>
      <c r="BO316" s="285"/>
      <c r="BP316" s="285"/>
      <c r="BQ316" s="285"/>
      <c r="BR316" s="285"/>
      <c r="BS316" s="285"/>
      <c r="BT316" s="285"/>
      <c r="BU316" s="285"/>
      <c r="BV316" s="285"/>
    </row>
    <row r="317" spans="1:75" s="133" customFormat="1" ht="15">
      <c r="A317" s="174"/>
      <c r="B317" s="289"/>
      <c r="C317" s="3"/>
      <c r="D317" s="345"/>
      <c r="E317" s="5"/>
      <c r="F317" s="2"/>
      <c r="G317" s="2"/>
      <c r="H317" s="135"/>
      <c r="I317" s="135"/>
      <c r="J317" s="285"/>
      <c r="K317" s="285"/>
      <c r="L317" s="285"/>
      <c r="M317" s="285"/>
      <c r="N317" s="285"/>
      <c r="O317" s="285"/>
      <c r="P317" s="285"/>
      <c r="Q317" s="285"/>
      <c r="R317" s="285"/>
      <c r="S317" s="285"/>
      <c r="T317" s="285"/>
      <c r="U317" s="285"/>
      <c r="V317" s="285"/>
      <c r="W317" s="285"/>
      <c r="X317" s="285"/>
      <c r="Y317" s="285"/>
      <c r="Z317" s="285"/>
      <c r="AA317" s="285"/>
      <c r="AB317" s="285"/>
      <c r="AC317" s="285"/>
      <c r="AD317" s="285"/>
      <c r="AE317" s="285"/>
      <c r="AF317" s="285"/>
      <c r="AG317" s="285"/>
      <c r="AH317" s="285"/>
      <c r="AI317" s="285"/>
      <c r="AJ317" s="285"/>
      <c r="AK317" s="285"/>
      <c r="AL317" s="285"/>
      <c r="AM317" s="285"/>
      <c r="AN317" s="285"/>
      <c r="AO317" s="285"/>
      <c r="AP317" s="285"/>
      <c r="AQ317" s="285"/>
      <c r="AR317" s="285"/>
      <c r="AS317" s="285"/>
      <c r="AT317" s="285"/>
      <c r="AU317" s="285"/>
      <c r="AV317" s="285"/>
      <c r="AW317" s="285"/>
      <c r="AX317" s="285"/>
      <c r="AY317" s="285"/>
      <c r="AZ317" s="285"/>
      <c r="BA317" s="285"/>
      <c r="BB317" s="285"/>
      <c r="BC317" s="285"/>
      <c r="BD317" s="285"/>
      <c r="BE317" s="285"/>
      <c r="BF317" s="285"/>
      <c r="BG317" s="285"/>
      <c r="BH317" s="285"/>
      <c r="BI317" s="285"/>
      <c r="BJ317" s="285"/>
      <c r="BK317" s="285"/>
      <c r="BL317" s="285"/>
      <c r="BM317" s="285"/>
      <c r="BN317" s="285"/>
      <c r="BO317" s="285"/>
      <c r="BP317" s="285"/>
      <c r="BQ317" s="285"/>
      <c r="BR317" s="285"/>
      <c r="BS317" s="285"/>
      <c r="BT317" s="285"/>
      <c r="BU317" s="285"/>
      <c r="BV317" s="285"/>
    </row>
    <row r="318" spans="1:75" s="356" customFormat="1" ht="27.75">
      <c r="A318" s="514">
        <v>4.8</v>
      </c>
      <c r="B318" s="351" t="s">
        <v>214</v>
      </c>
      <c r="C318" s="352"/>
      <c r="D318" s="353"/>
      <c r="E318" s="354"/>
      <c r="F318" s="352"/>
      <c r="G318" s="352"/>
      <c r="H318" s="355"/>
      <c r="I318" s="355"/>
      <c r="J318" s="547"/>
      <c r="K318" s="547"/>
      <c r="L318" s="547"/>
      <c r="M318" s="547"/>
      <c r="N318" s="355"/>
      <c r="O318" s="355"/>
      <c r="P318" s="355"/>
      <c r="Q318" s="355"/>
      <c r="R318" s="355"/>
      <c r="S318" s="355"/>
      <c r="T318" s="355"/>
      <c r="U318" s="355"/>
      <c r="V318" s="355"/>
      <c r="W318" s="355"/>
      <c r="X318" s="355"/>
      <c r="Y318" s="355"/>
      <c r="Z318" s="355"/>
      <c r="AA318" s="355"/>
      <c r="AB318" s="355"/>
      <c r="AC318" s="355"/>
      <c r="AD318" s="355"/>
      <c r="AE318" s="355"/>
      <c r="AF318" s="355"/>
      <c r="AG318" s="355"/>
      <c r="AH318" s="355"/>
      <c r="AI318" s="355"/>
      <c r="AJ318" s="355"/>
      <c r="AK318" s="355"/>
      <c r="AL318" s="355"/>
      <c r="AM318" s="355"/>
      <c r="AN318" s="355"/>
      <c r="AO318" s="355"/>
      <c r="AP318" s="355"/>
      <c r="AQ318" s="355"/>
      <c r="AR318" s="355"/>
      <c r="AS318" s="355"/>
      <c r="AT318" s="355"/>
      <c r="AU318" s="355"/>
      <c r="AV318" s="355"/>
      <c r="AW318" s="355"/>
      <c r="AX318" s="355"/>
      <c r="AY318" s="355"/>
      <c r="AZ318" s="355"/>
      <c r="BA318" s="355"/>
      <c r="BB318" s="355"/>
      <c r="BC318" s="355"/>
      <c r="BD318" s="355"/>
      <c r="BE318" s="355"/>
      <c r="BF318" s="355"/>
      <c r="BG318" s="355"/>
      <c r="BH318" s="355"/>
      <c r="BI318" s="355"/>
      <c r="BJ318" s="355"/>
      <c r="BK318" s="355"/>
      <c r="BL318" s="355"/>
      <c r="BM318" s="355"/>
      <c r="BN318" s="355"/>
      <c r="BO318" s="355"/>
      <c r="BP318" s="355"/>
      <c r="BQ318" s="355"/>
      <c r="BR318" s="355"/>
      <c r="BS318" s="355"/>
      <c r="BT318" s="355"/>
      <c r="BU318" s="355"/>
      <c r="BV318" s="355"/>
    </row>
    <row r="319" spans="1:75" s="133" customFormat="1" ht="15">
      <c r="A319" s="284"/>
      <c r="B319" s="357"/>
      <c r="C319" s="275"/>
      <c r="D319" s="358"/>
      <c r="E319" s="2"/>
      <c r="F319" s="275"/>
      <c r="G319" s="275"/>
      <c r="H319" s="315"/>
      <c r="I319" s="285"/>
      <c r="J319" s="285"/>
      <c r="K319" s="285"/>
      <c r="L319" s="285"/>
      <c r="M319" s="285"/>
      <c r="N319" s="315"/>
      <c r="O319" s="315"/>
      <c r="P319" s="315"/>
      <c r="Q319" s="315"/>
      <c r="R319" s="315"/>
      <c r="S319" s="315"/>
      <c r="T319" s="315"/>
      <c r="U319" s="315"/>
      <c r="V319" s="315"/>
      <c r="W319" s="315"/>
      <c r="X319" s="315"/>
      <c r="Y319" s="315"/>
      <c r="Z319" s="315"/>
      <c r="AA319" s="315"/>
      <c r="AB319" s="315"/>
      <c r="AC319" s="315"/>
      <c r="AD319" s="315"/>
      <c r="AE319" s="315"/>
      <c r="AF319" s="315"/>
      <c r="AG319" s="315"/>
      <c r="AH319" s="315"/>
      <c r="AI319" s="315"/>
      <c r="AJ319" s="315"/>
      <c r="AK319" s="315"/>
      <c r="AL319" s="315"/>
      <c r="AM319" s="315"/>
      <c r="AN319" s="315"/>
      <c r="AO319" s="315"/>
      <c r="AP319" s="315"/>
      <c r="AQ319" s="315"/>
      <c r="AR319" s="315"/>
      <c r="AS319" s="315"/>
      <c r="AT319" s="315"/>
      <c r="AU319" s="315"/>
      <c r="AV319" s="315"/>
      <c r="AW319" s="315"/>
      <c r="AX319" s="315"/>
      <c r="AY319" s="315"/>
      <c r="AZ319" s="315"/>
      <c r="BA319" s="315"/>
      <c r="BB319" s="315"/>
      <c r="BC319" s="315"/>
      <c r="BD319" s="315"/>
      <c r="BE319" s="315"/>
      <c r="BF319" s="315"/>
      <c r="BG319" s="315"/>
      <c r="BH319" s="315"/>
      <c r="BI319" s="315"/>
      <c r="BJ319" s="315"/>
      <c r="BK319" s="315"/>
      <c r="BL319" s="315"/>
      <c r="BM319" s="315"/>
      <c r="BN319" s="315"/>
      <c r="BO319" s="315"/>
      <c r="BP319" s="315"/>
      <c r="BQ319" s="315"/>
      <c r="BR319" s="315"/>
      <c r="BS319" s="315"/>
      <c r="BT319" s="315"/>
      <c r="BU319" s="315"/>
      <c r="BV319" s="315"/>
    </row>
    <row r="320" spans="1:75" s="133" customFormat="1" ht="28.5">
      <c r="A320" s="284"/>
      <c r="B320" s="226" t="s">
        <v>286</v>
      </c>
      <c r="C320" s="272"/>
      <c r="D320" s="358"/>
      <c r="E320" s="2"/>
      <c r="F320" s="275"/>
      <c r="G320" s="275"/>
      <c r="H320" s="285"/>
      <c r="I320" s="285"/>
      <c r="J320" s="285"/>
      <c r="K320" s="285"/>
      <c r="L320" s="285"/>
      <c r="M320" s="285"/>
      <c r="N320" s="315"/>
      <c r="O320" s="315"/>
      <c r="P320" s="315"/>
      <c r="Q320" s="315"/>
      <c r="R320" s="315"/>
      <c r="S320" s="315"/>
      <c r="T320" s="315"/>
      <c r="U320" s="315"/>
      <c r="V320" s="315"/>
      <c r="W320" s="315"/>
      <c r="X320" s="315"/>
      <c r="Y320" s="315"/>
      <c r="Z320" s="315"/>
      <c r="AA320" s="315"/>
      <c r="AB320" s="315"/>
      <c r="AC320" s="315"/>
      <c r="AD320" s="315"/>
      <c r="AE320" s="315"/>
      <c r="AF320" s="315"/>
      <c r="AG320" s="315"/>
      <c r="AH320" s="315"/>
      <c r="AI320" s="315"/>
      <c r="AJ320" s="315"/>
      <c r="AK320" s="315"/>
      <c r="AL320" s="315"/>
      <c r="AM320" s="315"/>
      <c r="AN320" s="315"/>
      <c r="AO320" s="315"/>
      <c r="AP320" s="315"/>
      <c r="AQ320" s="315"/>
      <c r="AR320" s="315"/>
      <c r="AS320" s="315"/>
      <c r="AT320" s="315"/>
      <c r="AU320" s="315"/>
      <c r="AV320" s="315"/>
      <c r="AW320" s="315"/>
      <c r="AX320" s="315"/>
      <c r="AY320" s="315"/>
      <c r="AZ320" s="315"/>
      <c r="BA320" s="315"/>
      <c r="BB320" s="315"/>
      <c r="BC320" s="315"/>
      <c r="BD320" s="315"/>
      <c r="BE320" s="315"/>
      <c r="BF320" s="315"/>
      <c r="BG320" s="315"/>
      <c r="BH320" s="315"/>
      <c r="BI320" s="315"/>
      <c r="BJ320" s="315"/>
      <c r="BK320" s="315"/>
      <c r="BL320" s="315"/>
      <c r="BM320" s="315"/>
      <c r="BN320" s="315"/>
      <c r="BO320" s="315"/>
      <c r="BP320" s="315"/>
      <c r="BQ320" s="315"/>
      <c r="BR320" s="315"/>
      <c r="BS320" s="315"/>
      <c r="BT320" s="315"/>
      <c r="BU320" s="315"/>
      <c r="BV320" s="315"/>
    </row>
    <row r="321" spans="1:74" s="133" customFormat="1" ht="15">
      <c r="A321" s="284"/>
      <c r="B321" s="226"/>
      <c r="C321" s="358"/>
      <c r="D321" s="358"/>
      <c r="E321" s="2"/>
      <c r="F321" s="275"/>
      <c r="G321" s="275"/>
      <c r="H321" s="285"/>
      <c r="I321" s="285"/>
      <c r="J321" s="285"/>
      <c r="K321" s="285"/>
      <c r="L321" s="285"/>
      <c r="M321" s="285"/>
      <c r="N321" s="315"/>
      <c r="O321" s="315"/>
      <c r="P321" s="315"/>
      <c r="Q321" s="315"/>
      <c r="R321" s="315"/>
      <c r="S321" s="315"/>
      <c r="T321" s="315"/>
      <c r="U321" s="315"/>
      <c r="V321" s="315"/>
      <c r="W321" s="315"/>
      <c r="X321" s="315"/>
      <c r="Y321" s="315"/>
      <c r="Z321" s="315"/>
      <c r="AA321" s="315"/>
      <c r="AB321" s="315"/>
      <c r="AC321" s="315"/>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5"/>
      <c r="AY321" s="315"/>
      <c r="AZ321" s="315"/>
      <c r="BA321" s="315"/>
      <c r="BB321" s="315"/>
      <c r="BC321" s="315"/>
      <c r="BD321" s="315"/>
      <c r="BE321" s="315"/>
      <c r="BF321" s="315"/>
      <c r="BG321" s="315"/>
      <c r="BH321" s="315"/>
      <c r="BI321" s="315"/>
      <c r="BJ321" s="315"/>
      <c r="BK321" s="315"/>
      <c r="BL321" s="315"/>
      <c r="BM321" s="315"/>
      <c r="BN321" s="315"/>
      <c r="BO321" s="315"/>
      <c r="BP321" s="315"/>
      <c r="BQ321" s="315"/>
      <c r="BR321" s="315"/>
      <c r="BS321" s="315"/>
      <c r="BT321" s="315"/>
      <c r="BU321" s="315"/>
      <c r="BV321" s="315"/>
    </row>
    <row r="322" spans="1:74" s="135" customFormat="1" ht="15">
      <c r="A322" s="281"/>
      <c r="B322" s="313" t="s">
        <v>193</v>
      </c>
      <c r="C322" s="280"/>
      <c r="D322" s="314" t="s">
        <v>53</v>
      </c>
      <c r="E322" s="314" t="s">
        <v>54</v>
      </c>
      <c r="F322" s="5" t="s">
        <v>175</v>
      </c>
      <c r="G322" s="5"/>
      <c r="H322" s="285"/>
      <c r="I322" s="285"/>
      <c r="J322" s="285"/>
      <c r="K322" s="285"/>
      <c r="L322" s="285"/>
      <c r="M322" s="285"/>
      <c r="N322" s="285"/>
      <c r="O322" s="285"/>
      <c r="P322" s="285"/>
      <c r="Q322" s="285"/>
      <c r="R322" s="285"/>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5"/>
      <c r="AY322" s="285"/>
      <c r="AZ322" s="285"/>
      <c r="BA322" s="285"/>
      <c r="BB322" s="285"/>
      <c r="BC322" s="285"/>
      <c r="BD322" s="285"/>
      <c r="BE322" s="285"/>
      <c r="BF322" s="285"/>
      <c r="BG322" s="285"/>
      <c r="BH322" s="285"/>
      <c r="BI322" s="285"/>
      <c r="BJ322" s="285"/>
      <c r="BK322" s="285"/>
      <c r="BL322" s="285"/>
      <c r="BM322" s="285"/>
      <c r="BN322" s="285"/>
      <c r="BO322" s="285"/>
      <c r="BP322" s="285"/>
      <c r="BQ322" s="285"/>
      <c r="BR322" s="285"/>
      <c r="BS322" s="285"/>
      <c r="BT322" s="285"/>
      <c r="BU322" s="285"/>
      <c r="BV322" s="285"/>
    </row>
    <row r="323" spans="1:74" s="135" customFormat="1" ht="28.5">
      <c r="A323" s="281"/>
      <c r="B323" s="316" t="s">
        <v>194</v>
      </c>
      <c r="C323" s="279" t="s">
        <v>181</v>
      </c>
      <c r="D323" s="283"/>
      <c r="E323" s="283"/>
      <c r="F323" s="283"/>
      <c r="G323" s="5"/>
      <c r="H323" s="285"/>
      <c r="I323" s="285"/>
      <c r="J323" s="285"/>
      <c r="K323" s="285"/>
      <c r="L323" s="285"/>
      <c r="M323" s="285"/>
      <c r="N323" s="285"/>
      <c r="O323" s="285"/>
      <c r="P323" s="285"/>
      <c r="Q323" s="285"/>
      <c r="R323" s="285"/>
      <c r="S323" s="285"/>
      <c r="T323" s="285"/>
      <c r="U323" s="285"/>
      <c r="V323" s="285"/>
      <c r="W323" s="285"/>
      <c r="X323" s="285"/>
      <c r="Y323" s="285"/>
      <c r="Z323" s="285"/>
      <c r="AA323" s="285"/>
      <c r="AB323" s="285"/>
      <c r="AC323" s="285"/>
      <c r="AD323" s="285"/>
      <c r="AE323" s="285"/>
      <c r="AF323" s="285"/>
      <c r="AG323" s="285"/>
      <c r="AH323" s="285"/>
      <c r="AI323" s="285"/>
      <c r="AJ323" s="285"/>
      <c r="AK323" s="285"/>
      <c r="AL323" s="285"/>
      <c r="AM323" s="285"/>
      <c r="AN323" s="285"/>
      <c r="AO323" s="285"/>
      <c r="AP323" s="285"/>
      <c r="AQ323" s="285"/>
      <c r="AR323" s="285"/>
      <c r="AS323" s="285"/>
      <c r="AT323" s="285"/>
      <c r="AU323" s="285"/>
      <c r="AV323" s="285"/>
      <c r="AW323" s="285"/>
      <c r="AX323" s="285"/>
      <c r="AY323" s="285"/>
      <c r="AZ323" s="285"/>
      <c r="BA323" s="285"/>
      <c r="BB323" s="285"/>
      <c r="BC323" s="285"/>
      <c r="BD323" s="285"/>
      <c r="BE323" s="285"/>
      <c r="BF323" s="285"/>
      <c r="BG323" s="285"/>
      <c r="BH323" s="285"/>
      <c r="BI323" s="285"/>
      <c r="BJ323" s="285"/>
      <c r="BK323" s="285"/>
      <c r="BL323" s="285"/>
      <c r="BM323" s="285"/>
      <c r="BN323" s="285"/>
      <c r="BO323" s="285"/>
      <c r="BP323" s="285"/>
      <c r="BQ323" s="285"/>
      <c r="BR323" s="285"/>
      <c r="BS323" s="285"/>
      <c r="BT323" s="285"/>
      <c r="BU323" s="285"/>
      <c r="BV323" s="285"/>
    </row>
    <row r="324" spans="1:74" s="135" customFormat="1">
      <c r="A324" s="281"/>
      <c r="B324" s="289"/>
      <c r="C324" s="317" t="s">
        <v>182</v>
      </c>
      <c r="D324" s="283"/>
      <c r="E324" s="283"/>
      <c r="F324" s="283"/>
      <c r="G324" s="5"/>
      <c r="H324" s="285"/>
      <c r="I324" s="285"/>
      <c r="J324" s="285"/>
      <c r="K324" s="285"/>
      <c r="L324" s="285"/>
      <c r="M324" s="285"/>
      <c r="N324" s="285"/>
      <c r="O324" s="285"/>
      <c r="P324" s="285"/>
      <c r="Q324" s="285"/>
      <c r="R324" s="285"/>
      <c r="S324" s="285"/>
      <c r="T324" s="285"/>
      <c r="U324" s="285"/>
      <c r="V324" s="285"/>
      <c r="W324" s="285"/>
      <c r="X324" s="285"/>
      <c r="Y324" s="285"/>
      <c r="Z324" s="285"/>
      <c r="AA324" s="285"/>
      <c r="AB324" s="285"/>
      <c r="AC324" s="285"/>
      <c r="AD324" s="285"/>
      <c r="AE324" s="285"/>
      <c r="AF324" s="285"/>
      <c r="AG324" s="285"/>
      <c r="AH324" s="285"/>
      <c r="AI324" s="285"/>
      <c r="AJ324" s="285"/>
      <c r="AK324" s="285"/>
      <c r="AL324" s="285"/>
      <c r="AM324" s="285"/>
      <c r="AN324" s="285"/>
      <c r="AO324" s="285"/>
      <c r="AP324" s="285"/>
      <c r="AQ324" s="285"/>
      <c r="AR324" s="285"/>
      <c r="AS324" s="285"/>
      <c r="AT324" s="285"/>
      <c r="AU324" s="285"/>
      <c r="AV324" s="285"/>
      <c r="AW324" s="285"/>
      <c r="AX324" s="285"/>
      <c r="AY324" s="285"/>
      <c r="AZ324" s="285"/>
      <c r="BA324" s="285"/>
      <c r="BB324" s="285"/>
      <c r="BC324" s="285"/>
      <c r="BD324" s="285"/>
      <c r="BE324" s="285"/>
      <c r="BF324" s="285"/>
      <c r="BG324" s="285"/>
      <c r="BH324" s="285"/>
      <c r="BI324" s="285"/>
      <c r="BJ324" s="285"/>
      <c r="BK324" s="285"/>
      <c r="BL324" s="285"/>
      <c r="BM324" s="285"/>
      <c r="BN324" s="285"/>
      <c r="BO324" s="285"/>
      <c r="BP324" s="285"/>
      <c r="BQ324" s="285"/>
      <c r="BR324" s="285"/>
      <c r="BS324" s="285"/>
      <c r="BT324" s="285"/>
      <c r="BU324" s="285"/>
      <c r="BV324" s="285"/>
    </row>
    <row r="325" spans="1:74" s="135" customFormat="1" ht="15">
      <c r="A325" s="281"/>
      <c r="B325" s="318" t="s">
        <v>195</v>
      </c>
      <c r="C325" s="319"/>
      <c r="D325" s="320" t="s">
        <v>196</v>
      </c>
      <c r="E325" s="320" t="s">
        <v>197</v>
      </c>
      <c r="F325" s="320" t="s">
        <v>198</v>
      </c>
      <c r="G325" s="321" t="s">
        <v>199</v>
      </c>
      <c r="H325" s="285"/>
      <c r="I325" s="285"/>
      <c r="J325" s="285"/>
      <c r="K325" s="285"/>
      <c r="L325" s="285"/>
      <c r="M325" s="285"/>
      <c r="N325" s="285"/>
      <c r="O325" s="285"/>
      <c r="P325" s="285"/>
      <c r="Q325" s="285"/>
      <c r="R325" s="285"/>
      <c r="S325" s="285"/>
      <c r="T325" s="285"/>
      <c r="U325" s="285"/>
      <c r="V325" s="285"/>
      <c r="W325" s="285"/>
      <c r="X325" s="285"/>
      <c r="Y325" s="285"/>
      <c r="Z325" s="285"/>
      <c r="AA325" s="285"/>
      <c r="AB325" s="285"/>
      <c r="AC325" s="285"/>
      <c r="AD325" s="285"/>
      <c r="AE325" s="285"/>
      <c r="AF325" s="285"/>
      <c r="AG325" s="285"/>
      <c r="AH325" s="285"/>
      <c r="AI325" s="285"/>
      <c r="AJ325" s="285"/>
      <c r="AK325" s="285"/>
      <c r="AL325" s="285"/>
      <c r="AM325" s="285"/>
      <c r="AN325" s="285"/>
      <c r="AO325" s="285"/>
      <c r="AP325" s="285"/>
      <c r="AQ325" s="285"/>
      <c r="AR325" s="285"/>
      <c r="AS325" s="285"/>
      <c r="AT325" s="285"/>
      <c r="AU325" s="285"/>
      <c r="AV325" s="285"/>
      <c r="AW325" s="285"/>
      <c r="AX325" s="285"/>
      <c r="AY325" s="285"/>
      <c r="AZ325" s="285"/>
      <c r="BA325" s="285"/>
      <c r="BB325" s="285"/>
      <c r="BC325" s="285"/>
      <c r="BD325" s="285"/>
      <c r="BE325" s="285"/>
      <c r="BF325" s="285"/>
      <c r="BG325" s="285"/>
      <c r="BH325" s="285"/>
      <c r="BI325" s="285"/>
      <c r="BJ325" s="285"/>
      <c r="BK325" s="285"/>
      <c r="BL325" s="285"/>
      <c r="BM325" s="285"/>
      <c r="BN325" s="285"/>
      <c r="BO325" s="285"/>
      <c r="BP325" s="285"/>
      <c r="BQ325" s="285"/>
      <c r="BR325" s="285"/>
      <c r="BS325" s="285"/>
      <c r="BT325" s="285"/>
      <c r="BU325" s="285"/>
      <c r="BV325" s="285"/>
    </row>
    <row r="326" spans="1:74" s="135" customFormat="1" ht="28.5">
      <c r="A326" s="281"/>
      <c r="B326" s="5"/>
      <c r="C326" s="322" t="s">
        <v>200</v>
      </c>
      <c r="D326" s="283"/>
      <c r="E326" s="283"/>
      <c r="F326" s="283"/>
      <c r="G326" s="283"/>
      <c r="H326" s="285"/>
      <c r="I326" s="285"/>
      <c r="J326" s="285"/>
      <c r="K326" s="285"/>
      <c r="L326" s="285"/>
      <c r="M326" s="285"/>
      <c r="N326" s="285"/>
      <c r="O326" s="285"/>
      <c r="P326" s="285"/>
      <c r="Q326" s="285"/>
      <c r="R326" s="285"/>
      <c r="S326" s="285"/>
      <c r="T326" s="285"/>
      <c r="U326" s="285"/>
      <c r="V326" s="285"/>
      <c r="W326" s="285"/>
      <c r="X326" s="285"/>
      <c r="Y326" s="285"/>
      <c r="Z326" s="285"/>
      <c r="AA326" s="285"/>
      <c r="AB326" s="285"/>
      <c r="AC326" s="285"/>
      <c r="AD326" s="285"/>
      <c r="AE326" s="285"/>
      <c r="AF326" s="285"/>
      <c r="AG326" s="285"/>
      <c r="AH326" s="285"/>
      <c r="AI326" s="285"/>
      <c r="AJ326" s="285"/>
      <c r="AK326" s="285"/>
      <c r="AL326" s="285"/>
      <c r="AM326" s="285"/>
      <c r="AN326" s="285"/>
      <c r="AO326" s="285"/>
      <c r="AP326" s="285"/>
      <c r="AQ326" s="285"/>
      <c r="AR326" s="285"/>
      <c r="AS326" s="285"/>
      <c r="AT326" s="285"/>
      <c r="AU326" s="285"/>
      <c r="AV326" s="285"/>
      <c r="AW326" s="285"/>
      <c r="AX326" s="285"/>
      <c r="AY326" s="285"/>
      <c r="AZ326" s="285"/>
      <c r="BA326" s="285"/>
      <c r="BB326" s="285"/>
      <c r="BC326" s="285"/>
      <c r="BD326" s="285"/>
      <c r="BE326" s="285"/>
      <c r="BF326" s="285"/>
      <c r="BG326" s="285"/>
      <c r="BH326" s="285"/>
      <c r="BI326" s="285"/>
      <c r="BJ326" s="285"/>
      <c r="BK326" s="285"/>
      <c r="BL326" s="285"/>
      <c r="BM326" s="285"/>
      <c r="BN326" s="285"/>
      <c r="BO326" s="285"/>
      <c r="BP326" s="285"/>
      <c r="BQ326" s="285"/>
      <c r="BR326" s="285"/>
      <c r="BS326" s="285"/>
      <c r="BT326" s="285"/>
      <c r="BU326" s="285"/>
      <c r="BV326" s="285"/>
    </row>
    <row r="327" spans="1:74" s="135" customFormat="1">
      <c r="A327" s="281"/>
      <c r="B327" s="4"/>
      <c r="C327" s="323"/>
      <c r="D327" s="283"/>
      <c r="E327" s="283"/>
      <c r="F327" s="283"/>
      <c r="G327" s="283"/>
      <c r="H327" s="285"/>
      <c r="I327" s="285"/>
      <c r="J327" s="285"/>
      <c r="K327" s="285"/>
      <c r="L327" s="285"/>
      <c r="M327" s="285"/>
      <c r="N327" s="285"/>
      <c r="O327" s="285"/>
      <c r="P327" s="285"/>
      <c r="Q327" s="285"/>
      <c r="R327" s="285"/>
      <c r="S327" s="285"/>
      <c r="T327" s="285"/>
      <c r="U327" s="285"/>
      <c r="V327" s="285"/>
      <c r="W327" s="285"/>
      <c r="X327" s="285"/>
      <c r="Y327" s="285"/>
      <c r="Z327" s="285"/>
      <c r="AA327" s="285"/>
      <c r="AB327" s="285"/>
      <c r="AC327" s="285"/>
      <c r="AD327" s="285"/>
      <c r="AE327" s="285"/>
      <c r="AF327" s="285"/>
      <c r="AG327" s="285"/>
      <c r="AH327" s="285"/>
      <c r="AI327" s="285"/>
      <c r="AJ327" s="285"/>
      <c r="AK327" s="285"/>
      <c r="AL327" s="285"/>
      <c r="AM327" s="285"/>
      <c r="AN327" s="285"/>
      <c r="AO327" s="285"/>
      <c r="AP327" s="285"/>
      <c r="AQ327" s="285"/>
      <c r="AR327" s="285"/>
      <c r="AS327" s="285"/>
      <c r="AT327" s="285"/>
      <c r="AU327" s="285"/>
      <c r="AV327" s="285"/>
      <c r="AW327" s="285"/>
      <c r="AX327" s="285"/>
      <c r="AY327" s="285"/>
      <c r="AZ327" s="285"/>
      <c r="BA327" s="285"/>
      <c r="BB327" s="285"/>
      <c r="BC327" s="285"/>
      <c r="BD327" s="285"/>
      <c r="BE327" s="285"/>
      <c r="BF327" s="285"/>
      <c r="BG327" s="285"/>
      <c r="BH327" s="285"/>
      <c r="BI327" s="285"/>
      <c r="BJ327" s="285"/>
      <c r="BK327" s="285"/>
      <c r="BL327" s="285"/>
      <c r="BM327" s="285"/>
      <c r="BN327" s="285"/>
      <c r="BO327" s="285"/>
      <c r="BP327" s="285"/>
      <c r="BQ327" s="285"/>
      <c r="BR327" s="285"/>
      <c r="BS327" s="285"/>
      <c r="BT327" s="285"/>
      <c r="BU327" s="285"/>
      <c r="BV327" s="285"/>
    </row>
    <row r="328" spans="1:74" s="135" customFormat="1">
      <c r="A328" s="281"/>
      <c r="B328" s="289"/>
      <c r="C328" s="2"/>
      <c r="D328" s="2"/>
      <c r="E328" s="5"/>
      <c r="F328" s="5"/>
      <c r="G328" s="5"/>
      <c r="H328" s="285"/>
      <c r="I328" s="285"/>
      <c r="J328" s="285"/>
      <c r="K328" s="285"/>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285"/>
      <c r="AJ328" s="285"/>
      <c r="AK328" s="285"/>
      <c r="AL328" s="285"/>
      <c r="AM328" s="285"/>
      <c r="AN328" s="285"/>
      <c r="AO328" s="285"/>
      <c r="AP328" s="285"/>
      <c r="AQ328" s="285"/>
      <c r="AR328" s="285"/>
      <c r="AS328" s="285"/>
      <c r="AT328" s="285"/>
      <c r="AU328" s="285"/>
      <c r="AV328" s="285"/>
      <c r="AW328" s="285"/>
      <c r="AX328" s="285"/>
      <c r="AY328" s="285"/>
      <c r="AZ328" s="285"/>
      <c r="BA328" s="285"/>
      <c r="BB328" s="285"/>
      <c r="BC328" s="285"/>
      <c r="BD328" s="285"/>
      <c r="BE328" s="285"/>
      <c r="BF328" s="285"/>
      <c r="BG328" s="285"/>
      <c r="BH328" s="285"/>
      <c r="BI328" s="285"/>
      <c r="BJ328" s="285"/>
      <c r="BK328" s="285"/>
      <c r="BL328" s="285"/>
      <c r="BM328" s="285"/>
      <c r="BN328" s="285"/>
      <c r="BO328" s="285"/>
      <c r="BP328" s="285"/>
      <c r="BQ328" s="285"/>
      <c r="BR328" s="285"/>
      <c r="BS328" s="285"/>
      <c r="BT328" s="285"/>
      <c r="BU328" s="285"/>
      <c r="BV328" s="285"/>
    </row>
    <row r="329" spans="1:74" s="135" customFormat="1" ht="15" collapsed="1">
      <c r="A329" s="174"/>
      <c r="B329" s="516" t="s">
        <v>201</v>
      </c>
      <c r="C329" s="2"/>
      <c r="D329" s="2"/>
      <c r="E329" s="5"/>
      <c r="F329" s="5"/>
      <c r="G329" s="5"/>
      <c r="I329" s="285"/>
      <c r="J329" s="285"/>
      <c r="K329" s="285"/>
      <c r="L329" s="285"/>
      <c r="M329" s="285"/>
      <c r="N329" s="285"/>
      <c r="O329" s="285"/>
      <c r="P329" s="285"/>
      <c r="Q329" s="285"/>
      <c r="R329" s="285"/>
      <c r="S329" s="285"/>
      <c r="T329" s="285"/>
      <c r="U329" s="285"/>
      <c r="V329" s="285"/>
      <c r="W329" s="285"/>
      <c r="X329" s="285"/>
      <c r="Y329" s="285"/>
      <c r="Z329" s="285"/>
      <c r="AA329" s="285"/>
      <c r="AB329" s="285"/>
      <c r="AC329" s="285"/>
      <c r="AD329" s="285"/>
      <c r="AE329" s="285"/>
      <c r="AF329" s="285"/>
      <c r="AG329" s="285"/>
      <c r="AH329" s="285"/>
      <c r="AI329" s="285"/>
      <c r="AJ329" s="285"/>
      <c r="AK329" s="285"/>
      <c r="AL329" s="285"/>
      <c r="AM329" s="285"/>
      <c r="AN329" s="285"/>
      <c r="AO329" s="285"/>
      <c r="AP329" s="285"/>
      <c r="AQ329" s="285"/>
      <c r="AR329" s="285"/>
      <c r="AS329" s="285"/>
      <c r="AT329" s="285"/>
      <c r="AU329" s="285"/>
      <c r="AV329" s="285"/>
      <c r="AW329" s="285"/>
      <c r="AX329" s="285"/>
      <c r="AY329" s="285"/>
      <c r="AZ329" s="285"/>
      <c r="BA329" s="285"/>
      <c r="BB329" s="285"/>
      <c r="BC329" s="285"/>
      <c r="BD329" s="285"/>
      <c r="BE329" s="285"/>
      <c r="BF329" s="285"/>
      <c r="BG329" s="285"/>
      <c r="BH329" s="285"/>
      <c r="BI329" s="285"/>
      <c r="BJ329" s="285"/>
      <c r="BK329" s="285"/>
      <c r="BL329" s="285"/>
      <c r="BM329" s="285"/>
      <c r="BN329" s="285"/>
      <c r="BO329" s="285"/>
      <c r="BP329" s="285"/>
      <c r="BQ329" s="285"/>
      <c r="BR329" s="285"/>
      <c r="BS329" s="285"/>
      <c r="BT329" s="285"/>
      <c r="BU329" s="285"/>
      <c r="BV329" s="285"/>
    </row>
    <row r="330" spans="1:74" s="135" customFormat="1" ht="15">
      <c r="A330" s="174"/>
      <c r="B330" s="516"/>
      <c r="C330" s="2"/>
      <c r="D330" s="2"/>
      <c r="E330" s="5"/>
      <c r="F330" s="5"/>
      <c r="G330" s="5"/>
      <c r="I330" s="285"/>
      <c r="J330" s="285"/>
      <c r="K330" s="285"/>
      <c r="L330" s="285"/>
      <c r="M330" s="285"/>
      <c r="N330" s="285"/>
      <c r="O330" s="285"/>
      <c r="P330" s="285"/>
      <c r="Q330" s="285"/>
      <c r="R330" s="285"/>
      <c r="S330" s="285"/>
      <c r="T330" s="285"/>
      <c r="U330" s="285"/>
      <c r="V330" s="285"/>
      <c r="W330" s="285"/>
      <c r="X330" s="285"/>
      <c r="Y330" s="285"/>
      <c r="Z330" s="285"/>
      <c r="AA330" s="285"/>
      <c r="AB330" s="285"/>
      <c r="AC330" s="285"/>
      <c r="AD330" s="285"/>
      <c r="AE330" s="285"/>
      <c r="AF330" s="285"/>
      <c r="AG330" s="285"/>
      <c r="AH330" s="285"/>
      <c r="AI330" s="285"/>
      <c r="AJ330" s="285"/>
      <c r="AK330" s="285"/>
      <c r="AL330" s="285"/>
      <c r="AM330" s="285"/>
      <c r="AN330" s="285"/>
      <c r="AO330" s="285"/>
      <c r="AP330" s="285"/>
      <c r="AQ330" s="285"/>
      <c r="AR330" s="285"/>
      <c r="AS330" s="285"/>
      <c r="AT330" s="285"/>
      <c r="AU330" s="285"/>
      <c r="AV330" s="285"/>
      <c r="AW330" s="285"/>
      <c r="AX330" s="285"/>
      <c r="AY330" s="285"/>
      <c r="AZ330" s="285"/>
      <c r="BA330" s="285"/>
      <c r="BB330" s="285"/>
      <c r="BC330" s="285"/>
      <c r="BD330" s="285"/>
      <c r="BE330" s="285"/>
      <c r="BF330" s="285"/>
      <c r="BG330" s="285"/>
      <c r="BH330" s="285"/>
      <c r="BI330" s="285"/>
      <c r="BJ330" s="285"/>
      <c r="BK330" s="285"/>
      <c r="BL330" s="285"/>
      <c r="BM330" s="285"/>
      <c r="BN330" s="285"/>
      <c r="BO330" s="285"/>
      <c r="BP330" s="285"/>
      <c r="BQ330" s="285"/>
      <c r="BR330" s="285"/>
      <c r="BS330" s="285"/>
      <c r="BT330" s="285"/>
      <c r="BU330" s="285"/>
      <c r="BV330" s="285"/>
    </row>
    <row r="331" spans="1:74" s="135" customFormat="1" ht="49.5" customHeight="1" thickBot="1">
      <c r="A331" s="139"/>
      <c r="B331" s="1063" t="s">
        <v>288</v>
      </c>
      <c r="C331" s="469" t="s">
        <v>2692</v>
      </c>
      <c r="D331" s="469" t="s">
        <v>409</v>
      </c>
      <c r="E331" s="469" t="s">
        <v>12</v>
      </c>
      <c r="F331" s="469" t="s">
        <v>2693</v>
      </c>
      <c r="G331" s="469" t="s">
        <v>113</v>
      </c>
      <c r="I331" s="9"/>
      <c r="J331" s="11"/>
      <c r="K331" s="11"/>
      <c r="L331" s="11"/>
      <c r="M331" s="9"/>
      <c r="BI331" s="139"/>
    </row>
    <row r="332" spans="1:74" s="135" customFormat="1" ht="15">
      <c r="A332" s="139"/>
      <c r="B332" s="1063"/>
      <c r="C332" s="219"/>
      <c r="D332" s="472"/>
      <c r="E332" s="473" t="str">
        <f>IF(D332="","",IF(D332='10. קבועים'!$A$38,'10. קבועים'!$B$38,IF(D332='10. קבועים'!$A$39,'10. קבועים'!$B$39,IF(D332='10. קבועים'!$A$40,'10. קבועים'!$B$40,IF(D332='10. קבועים'!$A$41,'10. קבועים'!$B$41,IF(D332='10. קבועים'!$A$42,'10. קבועים'!$B$42))))))</f>
        <v/>
      </c>
      <c r="F332" s="219"/>
      <c r="G332" s="219"/>
      <c r="I332" s="401"/>
      <c r="J332" s="391"/>
      <c r="K332" s="401"/>
      <c r="L332" s="401"/>
      <c r="M332" s="401"/>
      <c r="BI332" s="139"/>
    </row>
    <row r="333" spans="1:74" s="135" customFormat="1" ht="15">
      <c r="A333" s="139"/>
      <c r="B333" s="1063"/>
      <c r="C333" s="205"/>
      <c r="D333" s="232"/>
      <c r="E333" s="477" t="str">
        <f>IF(D333="","",IF(D333='10. קבועים'!$A$38,'10. קבועים'!$B$38,IF(D333='10. קבועים'!$A$39,'10. קבועים'!$B$39,IF(D333='10. קבועים'!$A$40,'10. קבועים'!$B$40,IF(D333='10. קבועים'!$A$41,'10. קבועים'!$B$41,IF(D333='10. קבועים'!$A$42,'10. קבועים'!$B$42))))))</f>
        <v/>
      </c>
      <c r="F333" s="205"/>
      <c r="G333" s="205"/>
      <c r="I333" s="401"/>
      <c r="J333" s="391"/>
      <c r="K333" s="401"/>
      <c r="L333" s="401"/>
      <c r="M333" s="401"/>
      <c r="BI333" s="139"/>
    </row>
    <row r="334" spans="1:74" s="135" customFormat="1" ht="15.75" thickBot="1">
      <c r="A334" s="139"/>
      <c r="B334" s="1063"/>
      <c r="C334" s="480"/>
      <c r="D334" s="395"/>
      <c r="E334" s="479" t="str">
        <f>IF(D334="","",IF(D334='10. קבועים'!$A$38,'10. קבועים'!$B$38,IF(D334='10. קבועים'!$A$39,'10. קבועים'!$B$39,IF(D334='10. קבועים'!$A$40,'10. קבועים'!$B$40,IF(D334='10. קבועים'!$A$41,'10. קבועים'!$B$41,IF(D334='10. קבועים'!$A$42,'10. קבועים'!$B$42))))))</f>
        <v/>
      </c>
      <c r="F334" s="480"/>
      <c r="G334" s="480"/>
      <c r="I334" s="401"/>
      <c r="J334" s="391"/>
      <c r="K334" s="401"/>
      <c r="L334" s="401"/>
      <c r="M334" s="401"/>
      <c r="BI334" s="139"/>
    </row>
    <row r="335" spans="1:74" s="135" customFormat="1">
      <c r="A335" s="139"/>
      <c r="BI335" s="139"/>
    </row>
    <row r="336" spans="1:74" s="135" customFormat="1" ht="59.25" thickBot="1">
      <c r="A336" s="139"/>
      <c r="B336" s="199" t="s">
        <v>2712</v>
      </c>
      <c r="C336" s="199" t="s">
        <v>2695</v>
      </c>
      <c r="D336" s="199" t="s">
        <v>2696</v>
      </c>
      <c r="E336" s="469" t="s">
        <v>113</v>
      </c>
      <c r="I336" s="9"/>
      <c r="J336" s="11"/>
      <c r="K336" s="11"/>
      <c r="L336" s="11"/>
      <c r="M336" s="9"/>
      <c r="BH336" s="139"/>
    </row>
    <row r="337" spans="1:61" s="135" customFormat="1" ht="15.75" thickBot="1">
      <c r="A337" s="139"/>
      <c r="B337" s="480"/>
      <c r="C337" s="480"/>
      <c r="D337" s="480"/>
      <c r="E337" s="219"/>
      <c r="I337" s="401"/>
      <c r="J337" s="391"/>
      <c r="K337" s="401"/>
      <c r="L337" s="401"/>
      <c r="M337" s="401"/>
      <c r="BH337" s="139"/>
    </row>
    <row r="338" spans="1:61" s="135" customFormat="1">
      <c r="A338" s="139"/>
      <c r="BI338" s="139"/>
    </row>
    <row r="339" spans="1:61" s="135" customFormat="1" ht="44.25" thickBot="1">
      <c r="A339" s="139"/>
      <c r="B339" s="1071" t="s">
        <v>292</v>
      </c>
      <c r="C339" s="469" t="s">
        <v>2692</v>
      </c>
      <c r="D339" s="469" t="s">
        <v>409</v>
      </c>
      <c r="E339" s="469" t="s">
        <v>12</v>
      </c>
      <c r="F339" s="469" t="s">
        <v>2693</v>
      </c>
      <c r="G339" s="469" t="s">
        <v>113</v>
      </c>
      <c r="I339" s="9"/>
      <c r="J339" s="11"/>
      <c r="K339" s="11"/>
      <c r="L339" s="11"/>
      <c r="M339" s="9"/>
      <c r="BI339" s="139"/>
    </row>
    <row r="340" spans="1:61" s="135" customFormat="1" ht="15">
      <c r="A340" s="139"/>
      <c r="B340" s="1071"/>
      <c r="C340" s="219"/>
      <c r="D340" s="472"/>
      <c r="E340" s="473" t="str">
        <f>IF(D340="","",IF(D340='10. קבועים'!$A$38,'10. קבועים'!$B$38,IF(D340='10. קבועים'!$A$39,'10. קבועים'!$B$39,IF(D340='10. קבועים'!$A$40,'10. קבועים'!$B$40,IF(D340='10. קבועים'!$A$41,'10. קבועים'!$B$41,IF(D340='10. קבועים'!$A$42,'10. קבועים'!$B$42))))))</f>
        <v/>
      </c>
      <c r="F340" s="219"/>
      <c r="G340" s="1010"/>
      <c r="I340" s="401"/>
      <c r="J340" s="391"/>
      <c r="K340" s="401"/>
      <c r="L340" s="401"/>
      <c r="M340" s="401"/>
      <c r="BI340" s="139"/>
    </row>
    <row r="341" spans="1:61" s="135" customFormat="1" ht="15">
      <c r="A341" s="139"/>
      <c r="B341" s="1071"/>
      <c r="C341" s="205"/>
      <c r="D341" s="232"/>
      <c r="E341" s="477" t="str">
        <f>IF(D341="","",IF(D341='10. קבועים'!$A$38,'10. קבועים'!$B$38,IF(D341='10. קבועים'!$A$39,'10. קבועים'!$B$39,IF(D341='10. קבועים'!$A$40,'10. קבועים'!$B$40,IF(D341='10. קבועים'!$A$41,'10. קבועים'!$B$41,IF(D341='10. קבועים'!$A$42,'10. קבועים'!$B$42))))))</f>
        <v/>
      </c>
      <c r="F341" s="205"/>
      <c r="G341" s="219"/>
      <c r="I341" s="401"/>
      <c r="J341" s="391"/>
      <c r="K341" s="401"/>
      <c r="L341" s="401"/>
      <c r="M341" s="401"/>
      <c r="BI341" s="139"/>
    </row>
    <row r="342" spans="1:61" s="135" customFormat="1" ht="15.75" thickBot="1">
      <c r="A342" s="139"/>
      <c r="B342" s="1071"/>
      <c r="C342" s="480"/>
      <c r="D342" s="395"/>
      <c r="E342" s="479" t="str">
        <f>IF(D342="","",IF(D342='10. קבועים'!$A$38,'10. קבועים'!$B$38,IF(D342='10. קבועים'!$A$39,'10. קבועים'!$B$39,IF(D342='10. קבועים'!$A$40,'10. קבועים'!$B$40,IF(D342='10. קבועים'!$A$41,'10. קבועים'!$B$41,IF(D342='10. קבועים'!$A$42,'10. קבועים'!$B$42))))))</f>
        <v/>
      </c>
      <c r="F342" s="480"/>
      <c r="G342" s="481"/>
      <c r="I342" s="401"/>
      <c r="J342" s="391"/>
      <c r="K342" s="401"/>
      <c r="L342" s="401"/>
      <c r="M342" s="401"/>
      <c r="BI342" s="139"/>
    </row>
    <row r="343" spans="1:61" s="135" customFormat="1" ht="15">
      <c r="A343" s="139"/>
      <c r="I343" s="401"/>
      <c r="J343" s="391"/>
      <c r="K343" s="401"/>
      <c r="L343" s="401"/>
      <c r="M343" s="401"/>
      <c r="BI343" s="139"/>
    </row>
    <row r="344" spans="1:61" s="135" customFormat="1" ht="58.5">
      <c r="A344" s="139"/>
      <c r="B344" s="199" t="s">
        <v>2712</v>
      </c>
      <c r="C344" s="199" t="s">
        <v>2695</v>
      </c>
      <c r="D344" s="199" t="s">
        <v>2696</v>
      </c>
      <c r="E344" s="199" t="s">
        <v>113</v>
      </c>
      <c r="I344" s="9"/>
      <c r="J344" s="11"/>
      <c r="K344" s="11"/>
      <c r="L344" s="11"/>
      <c r="M344" s="9"/>
      <c r="BI344" s="139"/>
    </row>
    <row r="345" spans="1:61" s="135" customFormat="1" ht="15.75" thickBot="1">
      <c r="A345" s="139"/>
      <c r="B345" s="480"/>
      <c r="C345" s="480"/>
      <c r="D345" s="480"/>
      <c r="E345" s="480"/>
      <c r="I345" s="401"/>
      <c r="J345" s="391"/>
      <c r="K345" s="401"/>
      <c r="L345" s="401"/>
      <c r="M345" s="401"/>
      <c r="BI345" s="139"/>
    </row>
    <row r="346" spans="1:61" s="135" customFormat="1" ht="15">
      <c r="A346" s="139"/>
      <c r="I346" s="401"/>
      <c r="J346" s="391"/>
      <c r="K346" s="401"/>
      <c r="L346" s="401"/>
      <c r="M346" s="401"/>
      <c r="BI346" s="139"/>
    </row>
    <row r="347" spans="1:61" s="135" customFormat="1" ht="44.25" thickBot="1">
      <c r="A347" s="139"/>
      <c r="B347" s="1066" t="s">
        <v>294</v>
      </c>
      <c r="C347" s="469" t="s">
        <v>2692</v>
      </c>
      <c r="D347" s="469" t="s">
        <v>409</v>
      </c>
      <c r="E347" s="469" t="s">
        <v>12</v>
      </c>
      <c r="F347" s="469" t="s">
        <v>2693</v>
      </c>
      <c r="G347" s="469" t="s">
        <v>113</v>
      </c>
      <c r="I347" s="9"/>
      <c r="J347" s="11"/>
      <c r="K347" s="11"/>
      <c r="L347" s="11"/>
      <c r="M347" s="9"/>
      <c r="BI347" s="139"/>
    </row>
    <row r="348" spans="1:61" s="135" customFormat="1" ht="15">
      <c r="A348" s="139"/>
      <c r="B348" s="1067"/>
      <c r="C348" s="219"/>
      <c r="D348" s="472"/>
      <c r="E348" s="473" t="str">
        <f>IF(D348="","",IF(D348='10. קבועים'!$A$38,'10. קבועים'!$B$38,IF(D348='10. קבועים'!$A$39,'10. קבועים'!$B$39,IF(D348='10. קבועים'!$A$40,'10. קבועים'!$B$40,IF(D348='10. קבועים'!$A$41,'10. קבועים'!$B$41,IF(D348='10. קבועים'!$A$42,'10. קבועים'!$B$42))))))</f>
        <v/>
      </c>
      <c r="F348" s="219"/>
      <c r="G348" s="1010"/>
      <c r="I348" s="401"/>
      <c r="J348" s="391"/>
      <c r="K348" s="401"/>
      <c r="L348" s="401"/>
      <c r="M348" s="401"/>
      <c r="BI348" s="139"/>
    </row>
    <row r="349" spans="1:61" s="135" customFormat="1" ht="15">
      <c r="A349" s="139"/>
      <c r="B349" s="1067"/>
      <c r="C349" s="205"/>
      <c r="D349" s="232"/>
      <c r="E349" s="477" t="str">
        <f>IF(D349="","",IF(D349='10. קבועים'!$A$38,'10. קבועים'!$B$38,IF(D349='10. קבועים'!$A$39,'10. קבועים'!$B$39,IF(D349='10. קבועים'!$A$40,'10. קבועים'!$B$40,IF(D349='10. קבועים'!$A$41,'10. קבועים'!$B$41,IF(D349='10. קבועים'!$A$42,'10. קבועים'!$B$42))))))</f>
        <v/>
      </c>
      <c r="F349" s="205"/>
      <c r="G349" s="219"/>
      <c r="I349" s="401"/>
      <c r="J349" s="391"/>
      <c r="K349" s="401"/>
      <c r="L349" s="401"/>
      <c r="M349" s="401"/>
      <c r="BI349" s="139"/>
    </row>
    <row r="350" spans="1:61" s="135" customFormat="1" ht="15.75" thickBot="1">
      <c r="A350" s="139"/>
      <c r="B350" s="1068"/>
      <c r="C350" s="480"/>
      <c r="D350" s="395"/>
      <c r="E350" s="479" t="str">
        <f>IF(D350="","",IF(D350='10. קבועים'!$A$38,'10. קבועים'!$B$38,IF(D350='10. קבועים'!$A$39,'10. קבועים'!$B$39,IF(D350='10. קבועים'!$A$40,'10. קבועים'!$B$40,IF(D350='10. קבועים'!$A$41,'10. קבועים'!$B$41,IF(D350='10. קבועים'!$A$42,'10. קבועים'!$B$42))))))</f>
        <v/>
      </c>
      <c r="F350" s="480"/>
      <c r="G350" s="481"/>
      <c r="I350" s="401"/>
      <c r="J350" s="391"/>
      <c r="K350" s="401"/>
      <c r="L350" s="401"/>
      <c r="M350" s="401"/>
      <c r="BI350" s="139"/>
    </row>
    <row r="351" spans="1:61" s="135" customFormat="1">
      <c r="A351" s="139"/>
      <c r="BI351" s="139"/>
    </row>
    <row r="352" spans="1:61" s="135" customFormat="1" ht="58.5">
      <c r="A352" s="139"/>
      <c r="B352" s="199" t="s">
        <v>2712</v>
      </c>
      <c r="C352" s="199" t="s">
        <v>2695</v>
      </c>
      <c r="D352" s="199" t="s">
        <v>2696</v>
      </c>
      <c r="E352" s="199" t="s">
        <v>113</v>
      </c>
      <c r="I352" s="9"/>
      <c r="J352" s="11"/>
      <c r="K352" s="11"/>
      <c r="L352" s="11"/>
      <c r="M352" s="9"/>
      <c r="BI352" s="139"/>
    </row>
    <row r="353" spans="1:61" s="135" customFormat="1" ht="15.75" thickBot="1">
      <c r="A353" s="139"/>
      <c r="B353" s="480"/>
      <c r="C353" s="480"/>
      <c r="D353" s="480"/>
      <c r="E353" s="480"/>
      <c r="I353" s="401"/>
      <c r="J353" s="391"/>
      <c r="K353" s="401"/>
      <c r="L353" s="401"/>
      <c r="M353" s="401"/>
      <c r="BI353" s="139"/>
    </row>
    <row r="354" spans="1:61" s="135" customFormat="1" ht="15">
      <c r="A354" s="139"/>
      <c r="I354" s="401"/>
      <c r="J354" s="391"/>
      <c r="K354" s="401"/>
      <c r="L354" s="401"/>
      <c r="M354" s="401"/>
      <c r="BI354" s="139"/>
    </row>
    <row r="355" spans="1:61" s="135" customFormat="1" ht="44.25" thickBot="1">
      <c r="A355" s="139"/>
      <c r="B355" s="1063" t="s">
        <v>296</v>
      </c>
      <c r="C355" s="469" t="s">
        <v>2692</v>
      </c>
      <c r="D355" s="469" t="s">
        <v>409</v>
      </c>
      <c r="E355" s="469" t="s">
        <v>12</v>
      </c>
      <c r="F355" s="469" t="s">
        <v>2693</v>
      </c>
      <c r="G355" s="469" t="s">
        <v>113</v>
      </c>
      <c r="I355" s="9"/>
      <c r="J355" s="11"/>
      <c r="K355" s="11"/>
      <c r="L355" s="11"/>
      <c r="M355" s="9"/>
      <c r="BI355" s="139"/>
    </row>
    <row r="356" spans="1:61" s="135" customFormat="1" ht="15">
      <c r="A356" s="139"/>
      <c r="B356" s="1063"/>
      <c r="C356" s="219"/>
      <c r="D356" s="472"/>
      <c r="E356" s="473" t="str">
        <f>IF(D356="","",IF(D356='10. קבועים'!$A$38,'10. קבועים'!$B$38,IF(D356='10. קבועים'!$A$39,'10. קבועים'!$B$39,IF(D356='10. קבועים'!$A$40,'10. קבועים'!$B$40,IF(D356='10. קבועים'!$A$41,'10. קבועים'!$B$41,IF(D356='10. קבועים'!$A$42,'10. קבועים'!$B$42))))))</f>
        <v/>
      </c>
      <c r="F356" s="219"/>
      <c r="G356" s="219"/>
      <c r="I356" s="401"/>
      <c r="J356" s="391"/>
      <c r="K356" s="401"/>
      <c r="L356" s="401"/>
      <c r="M356" s="401"/>
      <c r="BI356" s="139"/>
    </row>
    <row r="357" spans="1:61" s="135" customFormat="1" ht="15">
      <c r="A357" s="139"/>
      <c r="B357" s="1063"/>
      <c r="C357" s="205"/>
      <c r="D357" s="232"/>
      <c r="E357" s="477" t="str">
        <f>IF(D357="","",IF(D357='10. קבועים'!$A$38,'10. קבועים'!$B$38,IF(D357='10. קבועים'!$A$39,'10. קבועים'!$B$39,IF(D357='10. קבועים'!$A$40,'10. קבועים'!$B$40,IF(D357='10. קבועים'!$A$41,'10. קבועים'!$B$41,IF(D357='10. קבועים'!$A$42,'10. קבועים'!$B$42))))))</f>
        <v/>
      </c>
      <c r="F357" s="205"/>
      <c r="G357" s="219"/>
      <c r="I357" s="401"/>
      <c r="J357" s="391"/>
      <c r="K357" s="401"/>
      <c r="L357" s="401"/>
      <c r="M357" s="401"/>
      <c r="BI357" s="139"/>
    </row>
    <row r="358" spans="1:61" s="135" customFormat="1" ht="15.75" thickBot="1">
      <c r="A358" s="139"/>
      <c r="B358" s="1063"/>
      <c r="C358" s="480"/>
      <c r="D358" s="395"/>
      <c r="E358" s="479" t="str">
        <f>IF(D358="","",IF(D358='10. קבועים'!$A$38,'10. קבועים'!$B$38,IF(D358='10. קבועים'!$A$39,'10. קבועים'!$B$39,IF(D358='10. קבועים'!$A$40,'10. קבועים'!$B$40,IF(D358='10. קבועים'!$A$41,'10. קבועים'!$B$41,IF(D358='10. קבועים'!$A$42,'10. קבועים'!$B$42))))))</f>
        <v/>
      </c>
      <c r="F358" s="480"/>
      <c r="G358" s="480"/>
      <c r="I358" s="401"/>
      <c r="J358" s="391"/>
      <c r="K358" s="401"/>
      <c r="L358" s="401"/>
      <c r="M358" s="401"/>
      <c r="BI358" s="139"/>
    </row>
    <row r="359" spans="1:61" s="135" customFormat="1">
      <c r="A359" s="139"/>
      <c r="BI359" s="139"/>
    </row>
    <row r="360" spans="1:61" s="135" customFormat="1" ht="58.5">
      <c r="A360" s="139"/>
      <c r="B360" s="199" t="s">
        <v>2712</v>
      </c>
      <c r="C360" s="199" t="s">
        <v>2695</v>
      </c>
      <c r="D360" s="199" t="s">
        <v>2696</v>
      </c>
      <c r="E360" s="199" t="s">
        <v>113</v>
      </c>
      <c r="I360" s="9"/>
      <c r="J360" s="11"/>
      <c r="K360" s="11"/>
      <c r="L360" s="11"/>
      <c r="M360" s="9"/>
      <c r="BI360" s="139"/>
    </row>
    <row r="361" spans="1:61" s="135" customFormat="1" ht="15.75" thickBot="1">
      <c r="A361" s="139"/>
      <c r="B361" s="480"/>
      <c r="C361" s="480"/>
      <c r="D361" s="480"/>
      <c r="E361" s="480"/>
      <c r="I361" s="401"/>
      <c r="J361" s="391"/>
      <c r="K361" s="401"/>
      <c r="L361" s="401"/>
      <c r="M361" s="401"/>
      <c r="BI361" s="139"/>
    </row>
    <row r="362" spans="1:61" s="135" customFormat="1" ht="15">
      <c r="A362" s="139"/>
      <c r="I362" s="401"/>
      <c r="J362" s="391"/>
      <c r="K362" s="401"/>
      <c r="L362" s="401"/>
      <c r="M362" s="401"/>
      <c r="BI362" s="139"/>
    </row>
    <row r="363" spans="1:61" s="135" customFormat="1" ht="44.25" thickBot="1">
      <c r="A363" s="139"/>
      <c r="B363" s="1063" t="s">
        <v>298</v>
      </c>
      <c r="C363" s="469" t="s">
        <v>2692</v>
      </c>
      <c r="D363" s="469" t="s">
        <v>409</v>
      </c>
      <c r="E363" s="469" t="s">
        <v>12</v>
      </c>
      <c r="F363" s="469" t="s">
        <v>2693</v>
      </c>
      <c r="G363" s="469" t="s">
        <v>113</v>
      </c>
      <c r="I363" s="9"/>
      <c r="J363" s="11"/>
      <c r="K363" s="11"/>
      <c r="L363" s="11"/>
      <c r="M363" s="9"/>
      <c r="BI363" s="139"/>
    </row>
    <row r="364" spans="1:61" s="135" customFormat="1" ht="15">
      <c r="A364" s="139"/>
      <c r="B364" s="1063"/>
      <c r="C364" s="219"/>
      <c r="D364" s="472"/>
      <c r="E364" s="473" t="str">
        <f>IF(D364="","",IF(D364='10. קבועים'!$A$38,'10. קבועים'!$B$38,IF(D364='10. קבועים'!$A$39,'10. קבועים'!$B$39,IF(D364='10. קבועים'!$A$40,'10. קבועים'!$B$40,IF(D364='10. קבועים'!$A$41,'10. קבועים'!$B$41,IF(D364='10. קבועים'!$A$42,'10. קבועים'!$B$42))))))</f>
        <v/>
      </c>
      <c r="F364" s="219"/>
      <c r="G364" s="1010"/>
      <c r="I364" s="401"/>
      <c r="J364" s="391"/>
      <c r="K364" s="401"/>
      <c r="L364" s="401"/>
      <c r="M364" s="401"/>
      <c r="BI364" s="139"/>
    </row>
    <row r="365" spans="1:61" s="135" customFormat="1" ht="15">
      <c r="A365" s="139"/>
      <c r="B365" s="1063"/>
      <c r="C365" s="205"/>
      <c r="D365" s="232"/>
      <c r="E365" s="477" t="str">
        <f>IF(D365="","",IF(D365='10. קבועים'!$A$38,'10. קבועים'!$B$38,IF(D365='10. קבועים'!$A$39,'10. קבועים'!$B$39,IF(D365='10. קבועים'!$A$40,'10. קבועים'!$B$40,IF(D365='10. קבועים'!$A$41,'10. קבועים'!$B$41,IF(D365='10. קבועים'!$A$42,'10. קבועים'!$B$42))))))</f>
        <v/>
      </c>
      <c r="F365" s="205"/>
      <c r="G365" s="219"/>
      <c r="I365" s="401"/>
      <c r="J365" s="391"/>
      <c r="K365" s="401"/>
      <c r="L365" s="401"/>
      <c r="M365" s="401"/>
      <c r="BI365" s="139"/>
    </row>
    <row r="366" spans="1:61" s="135" customFormat="1" ht="15" thickBot="1">
      <c r="A366" s="139"/>
      <c r="B366" s="1063"/>
      <c r="C366" s="480"/>
      <c r="D366" s="395"/>
      <c r="E366" s="479" t="str">
        <f>IF(D366="","",IF(D366='10. קבועים'!$A$38,'10. קבועים'!$B$38,IF(D366='10. קבועים'!$A$39,'10. קבועים'!$B$39,IF(D366='10. קבועים'!$A$40,'10. קבועים'!$B$40,IF(D366='10. קבועים'!$A$41,'10. קבועים'!$B$41,IF(D366='10. קבועים'!$A$42,'10. קבועים'!$B$42))))))</f>
        <v/>
      </c>
      <c r="F366" s="480"/>
      <c r="G366" s="481"/>
      <c r="I366" s="401"/>
      <c r="J366" s="401"/>
      <c r="K366" s="401"/>
      <c r="L366" s="401"/>
      <c r="M366" s="401"/>
      <c r="BI366" s="139"/>
    </row>
    <row r="367" spans="1:61" s="135" customFormat="1" ht="15">
      <c r="A367" s="139"/>
      <c r="I367" s="401"/>
      <c r="J367" s="391"/>
      <c r="K367" s="401"/>
      <c r="L367" s="401"/>
      <c r="M367" s="401"/>
      <c r="BI367" s="139"/>
    </row>
    <row r="368" spans="1:61" s="135" customFormat="1" ht="58.5">
      <c r="A368" s="139"/>
      <c r="B368" s="199" t="s">
        <v>2712</v>
      </c>
      <c r="C368" s="199" t="s">
        <v>2695</v>
      </c>
      <c r="D368" s="199" t="s">
        <v>2696</v>
      </c>
      <c r="E368" s="199" t="s">
        <v>113</v>
      </c>
      <c r="I368" s="9"/>
      <c r="J368" s="11"/>
      <c r="K368" s="11"/>
      <c r="L368" s="11"/>
      <c r="M368" s="9"/>
      <c r="BI368" s="139"/>
    </row>
    <row r="369" spans="1:74" s="135" customFormat="1" ht="15.75" thickBot="1">
      <c r="A369" s="139"/>
      <c r="B369" s="480"/>
      <c r="C369" s="480"/>
      <c r="D369" s="480"/>
      <c r="E369" s="480"/>
      <c r="I369" s="401"/>
      <c r="J369" s="391"/>
      <c r="K369" s="401"/>
      <c r="L369" s="401"/>
      <c r="M369" s="401"/>
      <c r="BI369" s="139"/>
    </row>
    <row r="370" spans="1:74" s="135" customFormat="1" ht="15">
      <c r="A370" s="139"/>
      <c r="I370" s="401"/>
      <c r="J370" s="391"/>
      <c r="K370" s="401"/>
      <c r="L370" s="401"/>
      <c r="M370" s="401"/>
      <c r="BI370" s="139"/>
    </row>
    <row r="371" spans="1:74" s="135" customFormat="1" ht="44.25" thickBot="1">
      <c r="A371" s="139"/>
      <c r="B371" s="1063" t="s">
        <v>300</v>
      </c>
      <c r="C371" s="469" t="s">
        <v>2692</v>
      </c>
      <c r="D371" s="469" t="s">
        <v>409</v>
      </c>
      <c r="E371" s="469" t="s">
        <v>12</v>
      </c>
      <c r="F371" s="469" t="s">
        <v>2693</v>
      </c>
      <c r="G371" s="469" t="s">
        <v>113</v>
      </c>
      <c r="I371" s="9"/>
      <c r="J371" s="11"/>
      <c r="K371" s="11"/>
      <c r="L371" s="11"/>
      <c r="M371" s="9"/>
      <c r="BI371" s="139"/>
    </row>
    <row r="372" spans="1:74" s="135" customFormat="1" ht="15">
      <c r="A372" s="139"/>
      <c r="B372" s="1063"/>
      <c r="C372" s="219"/>
      <c r="D372" s="472"/>
      <c r="E372" s="477" t="str">
        <f>IF(D372="","",IF(D372='10. קבועים'!$A$38,'10. קבועים'!$B$38,IF(D372='10. קבועים'!$A$39,'10. קבועים'!$B$39,IF(D372='10. קבועים'!$A$40,'10. קבועים'!$B$40,IF(D372='10. קבועים'!$A$41,'10. קבועים'!$B$41,IF(D372='10. קבועים'!$A$42,'10. קבועים'!$B$42))))))</f>
        <v/>
      </c>
      <c r="F372" s="219"/>
      <c r="G372" s="1010"/>
      <c r="I372" s="401"/>
      <c r="J372" s="391"/>
      <c r="K372" s="401"/>
      <c r="L372" s="401"/>
      <c r="M372" s="401"/>
      <c r="BI372" s="139"/>
    </row>
    <row r="373" spans="1:74" s="135" customFormat="1" ht="15">
      <c r="A373" s="139"/>
      <c r="B373" s="1063"/>
      <c r="C373" s="205"/>
      <c r="D373" s="232"/>
      <c r="E373" s="477" t="str">
        <f>IF(D373="","",IF(D373='10. קבועים'!$A$38,'10. קבועים'!$B$38,IF(D373='10. קבועים'!$A$39,'10. קבועים'!$B$39,IF(D373='10. קבועים'!$A$40,'10. קבועים'!$B$40,IF(D373='10. קבועים'!$A$41,'10. קבועים'!$B$41,IF(D373='10. קבועים'!$A$42,'10. קבועים'!$B$42))))))</f>
        <v/>
      </c>
      <c r="F373" s="205"/>
      <c r="G373" s="219"/>
      <c r="I373" s="401"/>
      <c r="J373" s="391"/>
      <c r="K373" s="401"/>
      <c r="L373" s="401"/>
      <c r="M373" s="401"/>
      <c r="BI373" s="139"/>
    </row>
    <row r="374" spans="1:74" s="135" customFormat="1" ht="15.75" thickBot="1">
      <c r="A374" s="139"/>
      <c r="B374" s="1063"/>
      <c r="C374" s="480"/>
      <c r="D374" s="395"/>
      <c r="E374" s="479" t="str">
        <f>IF(D374="","",IF(D374='10. קבועים'!$A$38,'10. קבועים'!$B$38,IF(D374='10. קבועים'!$A$39,'10. קבועים'!$B$39,IF(D374='10. קבועים'!$A$40,'10. קבועים'!$B$40,IF(D374='10. קבועים'!$A$41,'10. קבועים'!$B$41,IF(D374='10. קבועים'!$A$42,'10. קבועים'!$B$42))))))</f>
        <v/>
      </c>
      <c r="F374" s="480"/>
      <c r="G374" s="481"/>
      <c r="I374" s="401"/>
      <c r="J374" s="391"/>
      <c r="K374" s="401"/>
      <c r="L374" s="401"/>
      <c r="M374" s="401"/>
      <c r="BJ374" s="139"/>
    </row>
    <row r="375" spans="1:74" s="135" customFormat="1" ht="15">
      <c r="A375" s="139"/>
      <c r="I375" s="401"/>
      <c r="J375" s="391"/>
      <c r="K375" s="401"/>
      <c r="L375" s="401"/>
      <c r="M375" s="401"/>
      <c r="BI375" s="139"/>
    </row>
    <row r="376" spans="1:74" s="135" customFormat="1" ht="58.5">
      <c r="A376" s="139"/>
      <c r="B376" s="199" t="s">
        <v>2712</v>
      </c>
      <c r="C376" s="199" t="s">
        <v>2695</v>
      </c>
      <c r="D376" s="199" t="s">
        <v>2696</v>
      </c>
      <c r="E376" s="199" t="s">
        <v>113</v>
      </c>
      <c r="I376" s="9"/>
      <c r="J376" s="11"/>
      <c r="K376" s="11"/>
      <c r="L376" s="11"/>
      <c r="M376" s="9"/>
      <c r="BI376" s="139"/>
    </row>
    <row r="377" spans="1:74" s="135" customFormat="1" ht="15.75" thickBot="1">
      <c r="A377" s="139"/>
      <c r="B377" s="480"/>
      <c r="C377" s="480"/>
      <c r="D377" s="480"/>
      <c r="E377" s="480"/>
      <c r="I377" s="401"/>
      <c r="J377" s="391"/>
      <c r="K377" s="401"/>
      <c r="L377" s="401"/>
      <c r="M377" s="401"/>
      <c r="BI377" s="139"/>
    </row>
    <row r="378" spans="1:74" s="135" customFormat="1">
      <c r="A378" s="139"/>
      <c r="C378" s="379"/>
      <c r="D378" s="265"/>
      <c r="E378" s="265"/>
      <c r="F378" s="265"/>
      <c r="H378" s="285"/>
      <c r="I378" s="285"/>
      <c r="J378" s="401"/>
      <c r="K378" s="401"/>
      <c r="L378" s="401"/>
      <c r="M378" s="401"/>
      <c r="BJ378" s="139"/>
    </row>
    <row r="379" spans="1:74" s="135" customFormat="1" ht="15.75" thickBot="1">
      <c r="A379" s="281"/>
      <c r="B379" s="137"/>
      <c r="C379" s="345"/>
      <c r="D379" s="345"/>
      <c r="E379" s="5"/>
      <c r="F379" s="2"/>
      <c r="G379" s="2"/>
      <c r="J379" s="401"/>
      <c r="K379" s="401"/>
      <c r="L379" s="401"/>
      <c r="M379" s="401"/>
      <c r="BJ379" s="139"/>
    </row>
    <row r="380" spans="1:74" s="135" customFormat="1" ht="30" customHeight="1" thickBot="1">
      <c r="A380" s="281"/>
      <c r="B380" s="548" t="s">
        <v>302</v>
      </c>
      <c r="C380" s="1072" t="s">
        <v>204</v>
      </c>
      <c r="D380" s="1073"/>
      <c r="E380" s="1074"/>
      <c r="F380" s="1069" t="s">
        <v>306</v>
      </c>
      <c r="G380" s="1069"/>
      <c r="H380" s="1070"/>
      <c r="J380" s="285"/>
      <c r="K380" s="285"/>
      <c r="L380" s="285"/>
      <c r="M380" s="285"/>
      <c r="N380" s="285"/>
      <c r="O380" s="285"/>
      <c r="P380" s="285"/>
      <c r="Q380" s="285"/>
      <c r="R380" s="285"/>
      <c r="S380" s="285"/>
      <c r="T380" s="285"/>
      <c r="U380" s="285"/>
      <c r="V380" s="285"/>
      <c r="W380" s="285"/>
      <c r="X380" s="285"/>
      <c r="Y380" s="285"/>
      <c r="Z380" s="285"/>
      <c r="AA380" s="285"/>
      <c r="AB380" s="285"/>
      <c r="AC380" s="285"/>
      <c r="AD380" s="285"/>
      <c r="AE380" s="285"/>
      <c r="AF380" s="285"/>
      <c r="AG380" s="285"/>
      <c r="AH380" s="285"/>
      <c r="AI380" s="285"/>
      <c r="AJ380" s="285"/>
      <c r="AK380" s="285"/>
      <c r="AL380" s="285"/>
      <c r="AM380" s="285"/>
      <c r="AN380" s="285"/>
      <c r="AO380" s="285"/>
      <c r="AP380" s="285"/>
      <c r="AQ380" s="285"/>
      <c r="AR380" s="285"/>
      <c r="AS380" s="285"/>
      <c r="AT380" s="285"/>
      <c r="AU380" s="285"/>
      <c r="AV380" s="285"/>
      <c r="AW380" s="285"/>
      <c r="AX380" s="285"/>
      <c r="AY380" s="285"/>
      <c r="AZ380" s="285"/>
      <c r="BA380" s="285"/>
      <c r="BB380" s="285"/>
      <c r="BC380" s="285"/>
      <c r="BD380" s="285"/>
      <c r="BE380" s="285"/>
      <c r="BF380" s="285"/>
      <c r="BG380" s="285"/>
      <c r="BH380" s="285"/>
      <c r="BI380" s="285"/>
      <c r="BJ380" s="285"/>
      <c r="BK380" s="285"/>
      <c r="BL380" s="285"/>
      <c r="BM380" s="285"/>
      <c r="BN380" s="285"/>
      <c r="BO380" s="285"/>
      <c r="BP380" s="285"/>
      <c r="BQ380" s="285"/>
      <c r="BR380" s="285"/>
      <c r="BS380" s="285"/>
      <c r="BT380" s="285"/>
      <c r="BU380" s="285"/>
      <c r="BV380" s="285"/>
    </row>
    <row r="381" spans="1:74" s="135" customFormat="1" ht="29.25">
      <c r="A381" s="533"/>
      <c r="B381" s="549" t="s">
        <v>220</v>
      </c>
      <c r="C381" s="550" t="s">
        <v>2713</v>
      </c>
      <c r="D381" s="551" t="s">
        <v>2714</v>
      </c>
      <c r="E381" s="552" t="s">
        <v>2715</v>
      </c>
      <c r="F381" s="553" t="s">
        <v>2713</v>
      </c>
      <c r="G381" s="551" t="s">
        <v>2716</v>
      </c>
      <c r="H381" s="552" t="s">
        <v>2715</v>
      </c>
      <c r="J381" s="285"/>
      <c r="K381" s="285"/>
      <c r="L381" s="285"/>
      <c r="M381" s="285"/>
      <c r="N381" s="285"/>
      <c r="O381" s="285"/>
      <c r="P381" s="285"/>
      <c r="Q381" s="285"/>
      <c r="R381" s="285"/>
      <c r="S381" s="285"/>
      <c r="T381" s="285"/>
      <c r="U381" s="285"/>
      <c r="V381" s="285"/>
      <c r="W381" s="285"/>
      <c r="X381" s="285"/>
      <c r="Y381" s="285"/>
      <c r="Z381" s="285"/>
      <c r="AA381" s="285"/>
      <c r="AB381" s="285"/>
      <c r="AC381" s="285"/>
      <c r="AD381" s="285"/>
      <c r="AE381" s="285"/>
      <c r="AF381" s="285"/>
      <c r="AG381" s="285"/>
      <c r="AH381" s="285"/>
      <c r="AI381" s="285"/>
      <c r="AJ381" s="285"/>
      <c r="AK381" s="285"/>
      <c r="AL381" s="285"/>
      <c r="AM381" s="285"/>
      <c r="AN381" s="285"/>
      <c r="AO381" s="285"/>
      <c r="AP381" s="285"/>
      <c r="AQ381" s="285"/>
      <c r="AR381" s="285"/>
      <c r="AS381" s="285"/>
      <c r="AT381" s="285"/>
      <c r="AU381" s="285"/>
      <c r="AV381" s="285"/>
      <c r="AW381" s="285"/>
      <c r="AX381" s="285"/>
      <c r="AY381" s="285"/>
      <c r="AZ381" s="285"/>
      <c r="BA381" s="285"/>
      <c r="BB381" s="285"/>
      <c r="BC381" s="285"/>
      <c r="BD381" s="285"/>
      <c r="BE381" s="285"/>
      <c r="BF381" s="285"/>
      <c r="BG381" s="285"/>
      <c r="BH381" s="285"/>
      <c r="BI381" s="285"/>
      <c r="BJ381" s="285"/>
      <c r="BK381" s="285"/>
      <c r="BL381" s="285"/>
      <c r="BM381" s="285"/>
      <c r="BN381" s="285"/>
      <c r="BO381" s="285"/>
      <c r="BP381" s="285"/>
      <c r="BQ381" s="285"/>
      <c r="BR381" s="285"/>
      <c r="BS381" s="285"/>
      <c r="BT381" s="285"/>
      <c r="BU381" s="285"/>
      <c r="BV381" s="285"/>
    </row>
    <row r="382" spans="1:74" s="135" customFormat="1">
      <c r="A382" s="533"/>
      <c r="B382" s="554">
        <v>1</v>
      </c>
      <c r="C382" s="524">
        <f>'10. קבועים'!C334*'10. קבועים'!$B$213</f>
        <v>0</v>
      </c>
      <c r="D382" s="525">
        <f>'10. קבועים'!B260</f>
        <v>0</v>
      </c>
      <c r="E382" s="526">
        <f t="shared" ref="E382:E387" si="4">C382-D382</f>
        <v>0</v>
      </c>
      <c r="F382" s="527">
        <f>IF(B337="",0,$C$133)</f>
        <v>0</v>
      </c>
      <c r="G382" s="525">
        <f>IF(B337="",0,$D$133)</f>
        <v>0</v>
      </c>
      <c r="H382" s="526">
        <f t="shared" ref="H382:H387" si="5">F382-G382</f>
        <v>0</v>
      </c>
      <c r="J382" s="285"/>
      <c r="K382" s="285"/>
      <c r="L382" s="285"/>
      <c r="M382" s="285"/>
      <c r="N382" s="285"/>
      <c r="O382" s="285"/>
      <c r="P382" s="285"/>
      <c r="Q382" s="285"/>
      <c r="R382" s="285"/>
      <c r="S382" s="285"/>
      <c r="T382" s="285"/>
      <c r="U382" s="285"/>
      <c r="V382" s="285"/>
      <c r="W382" s="285"/>
      <c r="X382" s="285"/>
      <c r="Y382" s="285"/>
      <c r="Z382" s="285"/>
      <c r="AA382" s="285"/>
      <c r="AB382" s="285"/>
      <c r="AC382" s="285"/>
      <c r="AD382" s="285"/>
      <c r="AE382" s="285"/>
      <c r="AF382" s="285"/>
      <c r="AG382" s="285"/>
      <c r="AH382" s="285"/>
      <c r="AI382" s="285"/>
      <c r="AJ382" s="285"/>
      <c r="AK382" s="285"/>
      <c r="AL382" s="285"/>
      <c r="AM382" s="285"/>
      <c r="AN382" s="285"/>
      <c r="AO382" s="285"/>
      <c r="AP382" s="285"/>
      <c r="AQ382" s="285"/>
      <c r="AR382" s="285"/>
      <c r="AS382" s="285"/>
      <c r="AT382" s="285"/>
      <c r="AU382" s="285"/>
      <c r="AV382" s="285"/>
      <c r="AW382" s="285"/>
      <c r="AX382" s="285"/>
      <c r="AY382" s="285"/>
      <c r="AZ382" s="285"/>
      <c r="BA382" s="285"/>
      <c r="BB382" s="285"/>
      <c r="BC382" s="285"/>
      <c r="BD382" s="285"/>
      <c r="BE382" s="285"/>
      <c r="BF382" s="285"/>
      <c r="BG382" s="285"/>
      <c r="BH382" s="285"/>
      <c r="BI382" s="285"/>
      <c r="BJ382" s="285"/>
      <c r="BK382" s="285"/>
      <c r="BL382" s="285"/>
      <c r="BM382" s="285"/>
      <c r="BN382" s="285"/>
      <c r="BO382" s="285"/>
      <c r="BP382" s="285"/>
      <c r="BQ382" s="285"/>
      <c r="BR382" s="285"/>
      <c r="BS382" s="285"/>
      <c r="BT382" s="285"/>
      <c r="BU382" s="285"/>
      <c r="BV382" s="285"/>
    </row>
    <row r="383" spans="1:74" s="135" customFormat="1">
      <c r="A383" s="533"/>
      <c r="B383" s="554">
        <v>2</v>
      </c>
      <c r="C383" s="524">
        <f>'10. קבועים'!C260*'10. קבועים'!$B$213</f>
        <v>0</v>
      </c>
      <c r="D383" s="525">
        <f>'10. קבועים'!B335</f>
        <v>0</v>
      </c>
      <c r="E383" s="526">
        <f t="shared" si="4"/>
        <v>0</v>
      </c>
      <c r="F383" s="527">
        <f>IF(B345="",0,$C$134)</f>
        <v>0</v>
      </c>
      <c r="G383" s="525">
        <f>IF(B345="",0,$D$134)</f>
        <v>0</v>
      </c>
      <c r="H383" s="526">
        <f t="shared" si="5"/>
        <v>0</v>
      </c>
      <c r="J383" s="285"/>
      <c r="K383" s="285"/>
      <c r="L383" s="285"/>
      <c r="M383" s="285"/>
      <c r="N383" s="285"/>
      <c r="O383" s="285"/>
      <c r="P383" s="285"/>
      <c r="Q383" s="285"/>
      <c r="R383" s="285"/>
      <c r="S383" s="285"/>
      <c r="T383" s="285"/>
      <c r="U383" s="285"/>
      <c r="V383" s="285"/>
      <c r="W383" s="285"/>
      <c r="X383" s="285"/>
      <c r="Y383" s="285"/>
      <c r="Z383" s="285"/>
      <c r="AA383" s="285"/>
      <c r="AB383" s="285"/>
      <c r="AC383" s="285"/>
      <c r="AD383" s="285"/>
      <c r="AE383" s="285"/>
      <c r="AF383" s="285"/>
      <c r="AG383" s="285"/>
      <c r="AH383" s="285"/>
      <c r="AI383" s="285"/>
      <c r="AJ383" s="285"/>
      <c r="AK383" s="285"/>
      <c r="AL383" s="285"/>
      <c r="AM383" s="285"/>
      <c r="AN383" s="285"/>
      <c r="AO383" s="285"/>
      <c r="AP383" s="285"/>
      <c r="AQ383" s="285"/>
      <c r="AR383" s="285"/>
      <c r="AS383" s="285"/>
      <c r="AT383" s="285"/>
      <c r="AU383" s="285"/>
      <c r="AV383" s="285"/>
      <c r="AW383" s="285"/>
      <c r="AX383" s="285"/>
      <c r="AY383" s="285"/>
      <c r="AZ383" s="285"/>
      <c r="BA383" s="285"/>
      <c r="BB383" s="285"/>
      <c r="BC383" s="285"/>
      <c r="BD383" s="285"/>
      <c r="BE383" s="285"/>
      <c r="BF383" s="285"/>
      <c r="BG383" s="285"/>
      <c r="BH383" s="285"/>
      <c r="BI383" s="285"/>
      <c r="BJ383" s="285"/>
      <c r="BK383" s="285"/>
      <c r="BL383" s="285"/>
      <c r="BM383" s="285"/>
      <c r="BN383" s="285"/>
      <c r="BO383" s="285"/>
      <c r="BP383" s="285"/>
      <c r="BQ383" s="285"/>
      <c r="BR383" s="285"/>
      <c r="BS383" s="285"/>
      <c r="BT383" s="285"/>
      <c r="BU383" s="285"/>
      <c r="BV383" s="285"/>
    </row>
    <row r="384" spans="1:74" s="135" customFormat="1">
      <c r="A384" s="533"/>
      <c r="B384" s="554">
        <v>3</v>
      </c>
      <c r="C384" s="524">
        <f>'10. קבועים'!C410*'10. קבועים'!$B$213</f>
        <v>0</v>
      </c>
      <c r="D384" s="525">
        <f>'10. קבועים'!B411</f>
        <v>0</v>
      </c>
      <c r="E384" s="526">
        <f t="shared" si="4"/>
        <v>0</v>
      </c>
      <c r="F384" s="527">
        <f>IF(B353="",0,$C$135)</f>
        <v>0</v>
      </c>
      <c r="G384" s="525">
        <f>IF(B353="",0,$D$135)</f>
        <v>0</v>
      </c>
      <c r="H384" s="526">
        <f t="shared" si="5"/>
        <v>0</v>
      </c>
      <c r="J384" s="285"/>
      <c r="K384" s="285"/>
      <c r="L384" s="285"/>
      <c r="M384" s="285"/>
      <c r="N384" s="285"/>
      <c r="O384" s="285"/>
      <c r="P384" s="285"/>
      <c r="Q384" s="285"/>
      <c r="R384" s="285"/>
      <c r="S384" s="285"/>
      <c r="T384" s="285"/>
      <c r="U384" s="285"/>
      <c r="V384" s="285"/>
      <c r="W384" s="285"/>
      <c r="X384" s="285"/>
      <c r="Y384" s="285"/>
      <c r="Z384" s="285"/>
      <c r="AA384" s="285"/>
      <c r="AB384" s="285"/>
      <c r="AC384" s="285"/>
      <c r="AD384" s="285"/>
      <c r="AE384" s="285"/>
      <c r="AF384" s="285"/>
      <c r="AG384" s="285"/>
      <c r="AH384" s="285"/>
      <c r="AI384" s="285"/>
      <c r="AJ384" s="285"/>
      <c r="AK384" s="285"/>
      <c r="AL384" s="285"/>
      <c r="AM384" s="285"/>
      <c r="AN384" s="285"/>
      <c r="AO384" s="285"/>
      <c r="AP384" s="285"/>
      <c r="AQ384" s="285"/>
      <c r="AR384" s="285"/>
      <c r="AS384" s="285"/>
      <c r="AT384" s="285"/>
      <c r="AU384" s="285"/>
      <c r="AV384" s="285"/>
      <c r="AW384" s="285"/>
      <c r="AX384" s="285"/>
      <c r="AY384" s="285"/>
      <c r="AZ384" s="285"/>
      <c r="BA384" s="285"/>
      <c r="BB384" s="285"/>
      <c r="BC384" s="285"/>
      <c r="BD384" s="285"/>
      <c r="BE384" s="285"/>
      <c r="BF384" s="285"/>
      <c r="BG384" s="285"/>
      <c r="BH384" s="285"/>
      <c r="BI384" s="285"/>
      <c r="BJ384" s="285"/>
      <c r="BK384" s="285"/>
      <c r="BL384" s="285"/>
      <c r="BM384" s="285"/>
      <c r="BN384" s="285"/>
      <c r="BO384" s="285"/>
      <c r="BP384" s="285"/>
      <c r="BQ384" s="285"/>
      <c r="BR384" s="285"/>
      <c r="BS384" s="285"/>
      <c r="BT384" s="285"/>
      <c r="BU384" s="285"/>
      <c r="BV384" s="285"/>
    </row>
    <row r="385" spans="1:74" s="135" customFormat="1">
      <c r="A385" s="533"/>
      <c r="B385" s="554">
        <v>4</v>
      </c>
      <c r="C385" s="524">
        <f>'10. קבועים'!C485*'10. קבועים'!$B$213</f>
        <v>0</v>
      </c>
      <c r="D385" s="525">
        <f>'10. קבועים'!B486</f>
        <v>0</v>
      </c>
      <c r="E385" s="526">
        <f t="shared" si="4"/>
        <v>0</v>
      </c>
      <c r="F385" s="527">
        <f>IF(B361="",0,$C$136)</f>
        <v>0</v>
      </c>
      <c r="G385" s="525">
        <f>IF(B361="",0,$D$136)</f>
        <v>0</v>
      </c>
      <c r="H385" s="526">
        <f t="shared" si="5"/>
        <v>0</v>
      </c>
      <c r="J385" s="285"/>
      <c r="K385" s="285"/>
      <c r="L385" s="285"/>
      <c r="M385" s="285"/>
      <c r="N385" s="285"/>
      <c r="O385" s="285"/>
      <c r="P385" s="285"/>
      <c r="Q385" s="285"/>
      <c r="R385" s="285"/>
      <c r="S385" s="285"/>
      <c r="T385" s="285"/>
      <c r="U385" s="285"/>
      <c r="V385" s="285"/>
      <c r="W385" s="285"/>
      <c r="X385" s="285"/>
      <c r="Y385" s="285"/>
      <c r="Z385" s="285"/>
      <c r="AA385" s="285"/>
      <c r="AB385" s="285"/>
      <c r="AC385" s="285"/>
      <c r="AD385" s="285"/>
      <c r="AE385" s="285"/>
      <c r="AF385" s="285"/>
      <c r="AG385" s="285"/>
      <c r="AH385" s="285"/>
      <c r="AI385" s="285"/>
      <c r="AJ385" s="285"/>
      <c r="AK385" s="285"/>
      <c r="AL385" s="285"/>
      <c r="AM385" s="285"/>
      <c r="AN385" s="285"/>
      <c r="AO385" s="285"/>
      <c r="AP385" s="285"/>
      <c r="AQ385" s="285"/>
      <c r="AR385" s="285"/>
      <c r="AS385" s="285"/>
      <c r="AT385" s="285"/>
      <c r="AU385" s="285"/>
      <c r="AV385" s="285"/>
      <c r="AW385" s="285"/>
      <c r="AX385" s="285"/>
      <c r="AY385" s="285"/>
      <c r="AZ385" s="285"/>
      <c r="BA385" s="285"/>
      <c r="BB385" s="285"/>
      <c r="BC385" s="285"/>
      <c r="BD385" s="285"/>
      <c r="BE385" s="285"/>
      <c r="BF385" s="285"/>
      <c r="BG385" s="285"/>
      <c r="BH385" s="285"/>
      <c r="BI385" s="285"/>
      <c r="BJ385" s="285"/>
      <c r="BK385" s="285"/>
      <c r="BL385" s="285"/>
      <c r="BM385" s="285"/>
      <c r="BN385" s="285"/>
      <c r="BO385" s="285"/>
      <c r="BP385" s="285"/>
      <c r="BQ385" s="285"/>
      <c r="BR385" s="285"/>
      <c r="BS385" s="285"/>
      <c r="BT385" s="285"/>
      <c r="BU385" s="285"/>
      <c r="BV385" s="285"/>
    </row>
    <row r="386" spans="1:74" s="135" customFormat="1">
      <c r="A386" s="533"/>
      <c r="B386" s="554">
        <v>5</v>
      </c>
      <c r="C386" s="524">
        <f>'10. קבועים'!C560*'10. קבועים'!$B$213</f>
        <v>0</v>
      </c>
      <c r="D386" s="525">
        <f>'10. קבועים'!B561</f>
        <v>0</v>
      </c>
      <c r="E386" s="526">
        <f t="shared" si="4"/>
        <v>0</v>
      </c>
      <c r="F386" s="527">
        <f>IF(B369="",0,$C$137)</f>
        <v>0</v>
      </c>
      <c r="G386" s="525">
        <f>IF(B369="",0,$D$137)</f>
        <v>0</v>
      </c>
      <c r="H386" s="526">
        <f t="shared" si="5"/>
        <v>0</v>
      </c>
      <c r="J386" s="285"/>
      <c r="K386" s="285"/>
      <c r="L386" s="285"/>
      <c r="M386" s="285"/>
      <c r="N386" s="285"/>
      <c r="O386" s="285"/>
      <c r="P386" s="285"/>
      <c r="Q386" s="285"/>
      <c r="R386" s="285"/>
      <c r="S386" s="285"/>
      <c r="T386" s="285"/>
      <c r="U386" s="285"/>
      <c r="V386" s="285"/>
      <c r="W386" s="285"/>
      <c r="X386" s="285"/>
      <c r="Y386" s="285"/>
      <c r="Z386" s="285"/>
      <c r="AA386" s="285"/>
      <c r="AB386" s="285"/>
      <c r="AC386" s="285"/>
      <c r="AD386" s="285"/>
      <c r="AE386" s="285"/>
      <c r="AF386" s="285"/>
      <c r="AG386" s="285"/>
      <c r="AH386" s="285"/>
      <c r="AI386" s="285"/>
      <c r="AJ386" s="285"/>
      <c r="AK386" s="285"/>
      <c r="AL386" s="285"/>
      <c r="AM386" s="285"/>
      <c r="AN386" s="285"/>
      <c r="AO386" s="285"/>
      <c r="AP386" s="285"/>
      <c r="AQ386" s="285"/>
      <c r="AR386" s="285"/>
      <c r="AS386" s="285"/>
      <c r="AT386" s="285"/>
      <c r="AU386" s="285"/>
      <c r="AV386" s="285"/>
      <c r="AW386" s="285"/>
      <c r="AX386" s="285"/>
      <c r="AY386" s="285"/>
      <c r="AZ386" s="285"/>
      <c r="BA386" s="285"/>
      <c r="BB386" s="285"/>
      <c r="BC386" s="285"/>
      <c r="BD386" s="285"/>
      <c r="BE386" s="285"/>
      <c r="BF386" s="285"/>
      <c r="BG386" s="285"/>
      <c r="BH386" s="285"/>
      <c r="BI386" s="285"/>
      <c r="BJ386" s="285"/>
      <c r="BK386" s="285"/>
      <c r="BL386" s="285"/>
      <c r="BM386" s="285"/>
      <c r="BN386" s="285"/>
      <c r="BO386" s="285"/>
      <c r="BP386" s="285"/>
      <c r="BQ386" s="285"/>
      <c r="BR386" s="285"/>
      <c r="BS386" s="285"/>
      <c r="BT386" s="285"/>
      <c r="BU386" s="285"/>
      <c r="BV386" s="285"/>
    </row>
    <row r="387" spans="1:74" s="135" customFormat="1" ht="15" thickBot="1">
      <c r="A387" s="533"/>
      <c r="B387" s="555">
        <v>6</v>
      </c>
      <c r="C387" s="529">
        <f>'10. קבועים'!C635*'10. קבועים'!$B$213</f>
        <v>0</v>
      </c>
      <c r="D387" s="530">
        <f>'10. קבועים'!B636</f>
        <v>0</v>
      </c>
      <c r="E387" s="531">
        <f t="shared" si="4"/>
        <v>0</v>
      </c>
      <c r="F387" s="532">
        <f>IF(B377="",0,$C$138)</f>
        <v>0</v>
      </c>
      <c r="G387" s="530">
        <f>IF(B377="",0,$D$138)</f>
        <v>0</v>
      </c>
      <c r="H387" s="531">
        <f t="shared" si="5"/>
        <v>0</v>
      </c>
      <c r="J387" s="285"/>
      <c r="K387" s="285"/>
      <c r="L387" s="285"/>
      <c r="M387" s="285"/>
      <c r="N387" s="285"/>
      <c r="O387" s="285"/>
      <c r="P387" s="285"/>
      <c r="Q387" s="285"/>
      <c r="R387" s="285"/>
      <c r="S387" s="285"/>
      <c r="T387" s="285"/>
      <c r="U387" s="285"/>
      <c r="V387" s="285"/>
      <c r="W387" s="285"/>
      <c r="X387" s="285"/>
      <c r="Y387" s="285"/>
      <c r="Z387" s="285"/>
      <c r="AA387" s="285"/>
      <c r="AB387" s="285"/>
      <c r="AC387" s="285"/>
      <c r="AD387" s="285"/>
      <c r="AE387" s="285"/>
      <c r="AF387" s="285"/>
      <c r="AG387" s="285"/>
      <c r="AH387" s="285"/>
      <c r="AI387" s="285"/>
      <c r="AJ387" s="285"/>
      <c r="AK387" s="285"/>
      <c r="AL387" s="285"/>
      <c r="AM387" s="285"/>
      <c r="AN387" s="285"/>
      <c r="AO387" s="285"/>
      <c r="AP387" s="285"/>
      <c r="AQ387" s="285"/>
      <c r="AR387" s="285"/>
      <c r="AS387" s="285"/>
      <c r="AT387" s="285"/>
      <c r="AU387" s="285"/>
      <c r="AV387" s="285"/>
      <c r="AW387" s="285"/>
      <c r="AX387" s="285"/>
      <c r="AY387" s="285"/>
      <c r="AZ387" s="285"/>
      <c r="BA387" s="285"/>
      <c r="BB387" s="285"/>
      <c r="BC387" s="285"/>
      <c r="BD387" s="285"/>
      <c r="BE387" s="285"/>
      <c r="BF387" s="285"/>
      <c r="BG387" s="285"/>
      <c r="BH387" s="285"/>
      <c r="BI387" s="285"/>
      <c r="BJ387" s="285"/>
      <c r="BK387" s="285"/>
      <c r="BL387" s="285"/>
      <c r="BM387" s="285"/>
      <c r="BN387" s="285"/>
      <c r="BO387" s="285"/>
      <c r="BP387" s="285"/>
      <c r="BQ387" s="285"/>
      <c r="BR387" s="285"/>
      <c r="BS387" s="285"/>
      <c r="BT387" s="285"/>
      <c r="BU387" s="285"/>
      <c r="BV387" s="285"/>
    </row>
    <row r="388" spans="1:74" s="135" customFormat="1" ht="15.75" thickBot="1">
      <c r="A388" s="281"/>
      <c r="B388" s="137"/>
      <c r="C388" s="345"/>
      <c r="D388" s="345"/>
      <c r="E388" s="5"/>
      <c r="F388" s="2"/>
      <c r="G388" s="2"/>
      <c r="J388" s="285"/>
      <c r="K388" s="285"/>
      <c r="L388" s="285"/>
      <c r="M388" s="285"/>
      <c r="N388" s="285"/>
      <c r="O388" s="285"/>
      <c r="P388" s="285"/>
      <c r="Q388" s="285"/>
      <c r="R388" s="285"/>
      <c r="S388" s="285"/>
      <c r="T388" s="285"/>
      <c r="U388" s="285"/>
      <c r="V388" s="285"/>
      <c r="W388" s="285"/>
      <c r="X388" s="285"/>
      <c r="Y388" s="285"/>
      <c r="Z388" s="285"/>
      <c r="AA388" s="285"/>
      <c r="AB388" s="285"/>
      <c r="AC388" s="285"/>
      <c r="AD388" s="285"/>
      <c r="AE388" s="285"/>
      <c r="AF388" s="285"/>
      <c r="AG388" s="285"/>
      <c r="AH388" s="285"/>
      <c r="AI388" s="285"/>
      <c r="AJ388" s="285"/>
      <c r="AK388" s="285"/>
      <c r="AL388" s="285"/>
      <c r="AM388" s="285"/>
      <c r="AN388" s="285"/>
      <c r="AO388" s="285"/>
      <c r="AP388" s="285"/>
      <c r="AQ388" s="285"/>
      <c r="AR388" s="285"/>
      <c r="AS388" s="285"/>
      <c r="AT388" s="285"/>
      <c r="AU388" s="285"/>
      <c r="AV388" s="285"/>
      <c r="AW388" s="285"/>
      <c r="AX388" s="285"/>
      <c r="AY388" s="285"/>
      <c r="AZ388" s="285"/>
      <c r="BA388" s="285"/>
      <c r="BB388" s="285"/>
      <c r="BC388" s="285"/>
      <c r="BD388" s="285"/>
      <c r="BE388" s="285"/>
      <c r="BF388" s="285"/>
      <c r="BG388" s="285"/>
      <c r="BH388" s="285"/>
      <c r="BI388" s="285"/>
      <c r="BJ388" s="285"/>
      <c r="BK388" s="285"/>
      <c r="BL388" s="285"/>
      <c r="BM388" s="285"/>
      <c r="BN388" s="285"/>
      <c r="BO388" s="285"/>
      <c r="BP388" s="285"/>
      <c r="BQ388" s="285"/>
      <c r="BR388" s="285"/>
      <c r="BS388" s="285"/>
      <c r="BT388" s="285"/>
      <c r="BU388" s="285"/>
      <c r="BV388" s="285"/>
    </row>
    <row r="389" spans="1:74" s="135" customFormat="1" ht="30" customHeight="1" thickBot="1">
      <c r="A389" s="281"/>
      <c r="B389" s="548" t="s">
        <v>302</v>
      </c>
      <c r="C389" s="1072" t="s">
        <v>204</v>
      </c>
      <c r="D389" s="1073"/>
      <c r="E389" s="1074"/>
      <c r="F389" s="1069" t="s">
        <v>306</v>
      </c>
      <c r="G389" s="1069"/>
      <c r="H389" s="1070"/>
      <c r="J389" s="285"/>
      <c r="K389" s="285"/>
      <c r="L389" s="285"/>
      <c r="M389" s="285"/>
      <c r="N389" s="285"/>
      <c r="O389" s="285"/>
      <c r="P389" s="285"/>
      <c r="Q389" s="285"/>
      <c r="R389" s="285"/>
      <c r="S389" s="285"/>
      <c r="T389" s="285"/>
      <c r="U389" s="285"/>
      <c r="V389" s="285"/>
      <c r="W389" s="285"/>
      <c r="X389" s="285"/>
      <c r="Y389" s="285"/>
      <c r="Z389" s="285"/>
      <c r="AA389" s="285"/>
      <c r="AB389" s="285"/>
      <c r="AC389" s="285"/>
      <c r="AD389" s="285"/>
      <c r="AE389" s="285"/>
      <c r="AF389" s="285"/>
      <c r="AG389" s="285"/>
      <c r="AH389" s="285"/>
      <c r="AI389" s="285"/>
      <c r="AJ389" s="285"/>
      <c r="AK389" s="285"/>
      <c r="AL389" s="285"/>
      <c r="AM389" s="285"/>
      <c r="AN389" s="285"/>
      <c r="AO389" s="285"/>
      <c r="AP389" s="285"/>
      <c r="AQ389" s="285"/>
      <c r="AR389" s="285"/>
      <c r="AS389" s="285"/>
      <c r="AT389" s="285"/>
      <c r="AU389" s="285"/>
      <c r="AV389" s="285"/>
      <c r="AW389" s="285"/>
      <c r="AX389" s="285"/>
      <c r="AY389" s="285"/>
      <c r="AZ389" s="285"/>
      <c r="BA389" s="285"/>
      <c r="BB389" s="285"/>
      <c r="BC389" s="285"/>
      <c r="BD389" s="285"/>
      <c r="BE389" s="285"/>
      <c r="BF389" s="285"/>
      <c r="BG389" s="285"/>
      <c r="BH389" s="285"/>
      <c r="BI389" s="285"/>
      <c r="BJ389" s="285"/>
      <c r="BK389" s="285"/>
      <c r="BL389" s="285"/>
      <c r="BM389" s="285"/>
      <c r="BN389" s="285"/>
      <c r="BO389" s="285"/>
      <c r="BP389" s="285"/>
      <c r="BQ389" s="285"/>
      <c r="BR389" s="285"/>
      <c r="BS389" s="285"/>
      <c r="BT389" s="285"/>
      <c r="BU389" s="285"/>
      <c r="BV389" s="285"/>
    </row>
    <row r="390" spans="1:74" s="135" customFormat="1" ht="44.25">
      <c r="A390" s="533"/>
      <c r="B390" s="549" t="s">
        <v>220</v>
      </c>
      <c r="C390" s="550" t="s">
        <v>2722</v>
      </c>
      <c r="D390" s="551" t="s">
        <v>2718</v>
      </c>
      <c r="E390" s="552" t="s">
        <v>2721</v>
      </c>
      <c r="F390" s="553" t="s">
        <v>2717</v>
      </c>
      <c r="G390" s="551" t="s">
        <v>2720</v>
      </c>
      <c r="H390" s="552" t="s">
        <v>2719</v>
      </c>
      <c r="J390" s="285"/>
      <c r="K390" s="285"/>
      <c r="L390" s="285"/>
      <c r="M390" s="285"/>
      <c r="N390" s="285"/>
      <c r="O390" s="285"/>
      <c r="P390" s="285"/>
      <c r="Q390" s="285"/>
      <c r="R390" s="285"/>
      <c r="S390" s="285"/>
      <c r="T390" s="285"/>
      <c r="U390" s="285"/>
      <c r="V390" s="285"/>
      <c r="W390" s="285"/>
      <c r="X390" s="285"/>
      <c r="Y390" s="285"/>
      <c r="Z390" s="285"/>
      <c r="AA390" s="285"/>
      <c r="AB390" s="285"/>
      <c r="AC390" s="285"/>
      <c r="AD390" s="285"/>
      <c r="AE390" s="285"/>
      <c r="AF390" s="285"/>
      <c r="AG390" s="285"/>
      <c r="AH390" s="285"/>
      <c r="AI390" s="285"/>
      <c r="AJ390" s="285"/>
      <c r="AK390" s="285"/>
      <c r="AL390" s="285"/>
      <c r="AM390" s="285"/>
      <c r="AN390" s="285"/>
      <c r="AO390" s="285"/>
      <c r="AP390" s="285"/>
      <c r="AQ390" s="285"/>
      <c r="AR390" s="285"/>
      <c r="AS390" s="285"/>
      <c r="AT390" s="285"/>
      <c r="AU390" s="285"/>
      <c r="AV390" s="285"/>
      <c r="AW390" s="285"/>
      <c r="AX390" s="285"/>
      <c r="AY390" s="285"/>
      <c r="AZ390" s="285"/>
      <c r="BA390" s="285"/>
      <c r="BB390" s="285"/>
      <c r="BC390" s="285"/>
      <c r="BD390" s="285"/>
      <c r="BE390" s="285"/>
      <c r="BF390" s="285"/>
      <c r="BG390" s="285"/>
      <c r="BH390" s="285"/>
      <c r="BI390" s="285"/>
      <c r="BJ390" s="285"/>
      <c r="BK390" s="285"/>
      <c r="BL390" s="285"/>
      <c r="BM390" s="285"/>
      <c r="BN390" s="285"/>
      <c r="BO390" s="285"/>
      <c r="BP390" s="285"/>
      <c r="BQ390" s="285"/>
      <c r="BR390" s="285"/>
      <c r="BS390" s="285"/>
      <c r="BT390" s="285"/>
      <c r="BU390" s="285"/>
      <c r="BV390" s="285"/>
    </row>
    <row r="391" spans="1:74" s="135" customFormat="1">
      <c r="A391" s="533"/>
      <c r="B391" s="554">
        <v>1</v>
      </c>
      <c r="C391" s="524">
        <f>'10. קבועים'!C259*'10. קבועים'!$B$216</f>
        <v>0</v>
      </c>
      <c r="D391" s="525">
        <f>'10. קבועים'!B261</f>
        <v>0</v>
      </c>
      <c r="E391" s="526">
        <f t="shared" ref="E391:E396" si="6">C391-D391</f>
        <v>0</v>
      </c>
      <c r="F391" s="527">
        <f>IF(B337="",0,$C$141)</f>
        <v>0</v>
      </c>
      <c r="G391" s="525">
        <f>IF(B337="",0,$D$141)</f>
        <v>0</v>
      </c>
      <c r="H391" s="526">
        <f t="shared" ref="H391:H396" si="7">F391-G391</f>
        <v>0</v>
      </c>
      <c r="J391" s="285"/>
      <c r="K391" s="285"/>
      <c r="L391" s="285"/>
      <c r="M391" s="285"/>
      <c r="N391" s="285"/>
      <c r="O391" s="285"/>
      <c r="P391" s="285"/>
      <c r="Q391" s="285"/>
      <c r="R391" s="285"/>
      <c r="S391" s="285"/>
      <c r="T391" s="285"/>
      <c r="U391" s="285"/>
      <c r="V391" s="285"/>
      <c r="W391" s="285"/>
      <c r="X391" s="285"/>
      <c r="Y391" s="285"/>
      <c r="Z391" s="285"/>
      <c r="AA391" s="285"/>
      <c r="AB391" s="285"/>
      <c r="AC391" s="285"/>
      <c r="AD391" s="285"/>
      <c r="AE391" s="285"/>
      <c r="AF391" s="285"/>
      <c r="AG391" s="285"/>
      <c r="AH391" s="285"/>
      <c r="AI391" s="285"/>
      <c r="AJ391" s="285"/>
      <c r="AK391" s="285"/>
      <c r="AL391" s="285"/>
      <c r="AM391" s="285"/>
      <c r="AN391" s="285"/>
      <c r="AO391" s="285"/>
      <c r="AP391" s="285"/>
      <c r="AQ391" s="285"/>
      <c r="AR391" s="285"/>
      <c r="AS391" s="285"/>
      <c r="AT391" s="285"/>
      <c r="AU391" s="285"/>
      <c r="AV391" s="285"/>
      <c r="AW391" s="285"/>
      <c r="AX391" s="285"/>
      <c r="AY391" s="285"/>
      <c r="AZ391" s="285"/>
      <c r="BA391" s="285"/>
      <c r="BB391" s="285"/>
      <c r="BC391" s="285"/>
      <c r="BD391" s="285"/>
      <c r="BE391" s="285"/>
      <c r="BF391" s="285"/>
      <c r="BG391" s="285"/>
      <c r="BH391" s="285"/>
      <c r="BI391" s="285"/>
      <c r="BJ391" s="285"/>
      <c r="BK391" s="285"/>
      <c r="BL391" s="285"/>
      <c r="BM391" s="285"/>
      <c r="BN391" s="285"/>
      <c r="BO391" s="285"/>
      <c r="BP391" s="285"/>
      <c r="BQ391" s="285"/>
      <c r="BR391" s="285"/>
      <c r="BS391" s="285"/>
      <c r="BT391" s="285"/>
      <c r="BU391" s="285"/>
      <c r="BV391" s="285"/>
    </row>
    <row r="392" spans="1:74" s="135" customFormat="1">
      <c r="A392" s="533"/>
      <c r="B392" s="554">
        <v>2</v>
      </c>
      <c r="C392" s="524">
        <f>'10. קבועים'!C334*'10. קבועים'!$B$216</f>
        <v>0</v>
      </c>
      <c r="D392" s="525">
        <f>'10. קבועים'!B336</f>
        <v>0</v>
      </c>
      <c r="E392" s="526">
        <f t="shared" si="6"/>
        <v>0</v>
      </c>
      <c r="F392" s="527">
        <f>IF(B345="",0,$C$142)</f>
        <v>0</v>
      </c>
      <c r="G392" s="525">
        <f>IF(B345="",0,$D$142)</f>
        <v>0</v>
      </c>
      <c r="H392" s="526">
        <f t="shared" si="7"/>
        <v>0</v>
      </c>
      <c r="J392" s="285"/>
      <c r="K392" s="285"/>
      <c r="L392" s="285"/>
      <c r="M392" s="285"/>
      <c r="N392" s="285"/>
      <c r="O392" s="285"/>
      <c r="P392" s="285"/>
      <c r="Q392" s="285"/>
      <c r="R392" s="285"/>
      <c r="S392" s="285"/>
      <c r="T392" s="285"/>
      <c r="U392" s="285"/>
      <c r="V392" s="285"/>
      <c r="W392" s="285"/>
      <c r="X392" s="285"/>
      <c r="Y392" s="285"/>
      <c r="Z392" s="285"/>
      <c r="AA392" s="285"/>
      <c r="AB392" s="285"/>
      <c r="AC392" s="285"/>
      <c r="AD392" s="285"/>
      <c r="AE392" s="285"/>
      <c r="AF392" s="285"/>
      <c r="AG392" s="285"/>
      <c r="AH392" s="285"/>
      <c r="AI392" s="285"/>
      <c r="AJ392" s="285"/>
      <c r="AK392" s="285"/>
      <c r="AL392" s="285"/>
      <c r="AM392" s="285"/>
      <c r="AN392" s="285"/>
      <c r="AO392" s="285"/>
      <c r="AP392" s="285"/>
      <c r="AQ392" s="285"/>
      <c r="AR392" s="285"/>
      <c r="AS392" s="285"/>
      <c r="AT392" s="285"/>
      <c r="AU392" s="285"/>
      <c r="AV392" s="285"/>
      <c r="AW392" s="285"/>
      <c r="AX392" s="285"/>
      <c r="AY392" s="285"/>
      <c r="AZ392" s="285"/>
      <c r="BA392" s="285"/>
      <c r="BB392" s="285"/>
      <c r="BC392" s="285"/>
      <c r="BD392" s="285"/>
      <c r="BE392" s="285"/>
      <c r="BF392" s="285"/>
      <c r="BG392" s="285"/>
      <c r="BH392" s="285"/>
      <c r="BI392" s="285"/>
      <c r="BJ392" s="285"/>
      <c r="BK392" s="285"/>
      <c r="BL392" s="285"/>
      <c r="BM392" s="285"/>
      <c r="BN392" s="285"/>
      <c r="BO392" s="285"/>
      <c r="BP392" s="285"/>
      <c r="BQ392" s="285"/>
      <c r="BR392" s="285"/>
      <c r="BS392" s="285"/>
      <c r="BT392" s="285"/>
      <c r="BU392" s="285"/>
      <c r="BV392" s="285"/>
    </row>
    <row r="393" spans="1:74" s="135" customFormat="1">
      <c r="A393" s="533"/>
      <c r="B393" s="554">
        <v>3</v>
      </c>
      <c r="C393" s="524">
        <f>'10. קבועים'!C410*'10. קבועים'!$B$216</f>
        <v>0</v>
      </c>
      <c r="D393" s="525">
        <f>'10. קבועים'!B412</f>
        <v>0</v>
      </c>
      <c r="E393" s="526">
        <f t="shared" si="6"/>
        <v>0</v>
      </c>
      <c r="F393" s="527">
        <f>IF(B353="",0,$C$143)</f>
        <v>0</v>
      </c>
      <c r="G393" s="525">
        <f>IF(B353="",0,$D$143)</f>
        <v>0</v>
      </c>
      <c r="H393" s="526">
        <f t="shared" si="7"/>
        <v>0</v>
      </c>
      <c r="J393" s="285"/>
      <c r="K393" s="285"/>
      <c r="L393" s="285"/>
      <c r="M393" s="285"/>
      <c r="N393" s="285"/>
      <c r="O393" s="285"/>
      <c r="P393" s="285"/>
      <c r="Q393" s="285"/>
      <c r="R393" s="285"/>
      <c r="S393" s="285"/>
      <c r="T393" s="285"/>
      <c r="U393" s="285"/>
      <c r="V393" s="285"/>
      <c r="W393" s="285"/>
      <c r="X393" s="285"/>
      <c r="Y393" s="285"/>
      <c r="Z393" s="285"/>
      <c r="AA393" s="285"/>
      <c r="AB393" s="285"/>
      <c r="AC393" s="285"/>
      <c r="AD393" s="285"/>
      <c r="AE393" s="285"/>
      <c r="AF393" s="285"/>
      <c r="AG393" s="285"/>
      <c r="AH393" s="285"/>
      <c r="AI393" s="285"/>
      <c r="AJ393" s="285"/>
      <c r="AK393" s="285"/>
      <c r="AL393" s="285"/>
      <c r="AM393" s="285"/>
      <c r="AN393" s="285"/>
      <c r="AO393" s="285"/>
      <c r="AP393" s="285"/>
      <c r="AQ393" s="285"/>
      <c r="AR393" s="285"/>
      <c r="AS393" s="285"/>
      <c r="AT393" s="285"/>
      <c r="AU393" s="285"/>
      <c r="AV393" s="285"/>
      <c r="AW393" s="285"/>
      <c r="AX393" s="285"/>
      <c r="AY393" s="285"/>
      <c r="AZ393" s="285"/>
      <c r="BA393" s="285"/>
      <c r="BB393" s="285"/>
      <c r="BC393" s="285"/>
      <c r="BD393" s="285"/>
      <c r="BE393" s="285"/>
      <c r="BF393" s="285"/>
      <c r="BG393" s="285"/>
      <c r="BH393" s="285"/>
      <c r="BI393" s="285"/>
      <c r="BJ393" s="285"/>
      <c r="BK393" s="285"/>
      <c r="BL393" s="285"/>
      <c r="BM393" s="285"/>
      <c r="BN393" s="285"/>
      <c r="BO393" s="285"/>
      <c r="BP393" s="285"/>
      <c r="BQ393" s="285"/>
      <c r="BR393" s="285"/>
      <c r="BS393" s="285"/>
      <c r="BT393" s="285"/>
      <c r="BU393" s="285"/>
      <c r="BV393" s="285"/>
    </row>
    <row r="394" spans="1:74" s="135" customFormat="1">
      <c r="A394" s="533"/>
      <c r="B394" s="554">
        <v>4</v>
      </c>
      <c r="C394" s="524">
        <f>'10. קבועים'!C485*'10. קבועים'!$B$216</f>
        <v>0</v>
      </c>
      <c r="D394" s="525">
        <f>'10. קבועים'!B487</f>
        <v>0</v>
      </c>
      <c r="E394" s="526">
        <f t="shared" si="6"/>
        <v>0</v>
      </c>
      <c r="F394" s="527">
        <f>IF(B361="",0,$C$144)</f>
        <v>0</v>
      </c>
      <c r="G394" s="525">
        <f>IF(B361="",0,$D$144)</f>
        <v>0</v>
      </c>
      <c r="H394" s="526">
        <f t="shared" si="7"/>
        <v>0</v>
      </c>
      <c r="J394" s="285"/>
      <c r="K394" s="285"/>
      <c r="L394" s="285"/>
      <c r="M394" s="285"/>
      <c r="N394" s="285"/>
      <c r="O394" s="285"/>
      <c r="P394" s="285"/>
      <c r="Q394" s="285"/>
      <c r="R394" s="285"/>
      <c r="S394" s="285"/>
      <c r="T394" s="285"/>
      <c r="U394" s="285"/>
      <c r="V394" s="285"/>
      <c r="W394" s="285"/>
      <c r="X394" s="285"/>
      <c r="Y394" s="285"/>
      <c r="Z394" s="285"/>
      <c r="AA394" s="285"/>
      <c r="AB394" s="285"/>
      <c r="AC394" s="285"/>
      <c r="AD394" s="285"/>
      <c r="AE394" s="285"/>
      <c r="AF394" s="285"/>
      <c r="AG394" s="285"/>
      <c r="AH394" s="285"/>
      <c r="AI394" s="285"/>
      <c r="AJ394" s="285"/>
      <c r="AK394" s="285"/>
      <c r="AL394" s="285"/>
      <c r="AM394" s="285"/>
      <c r="AN394" s="285"/>
      <c r="AO394" s="285"/>
      <c r="AP394" s="285"/>
      <c r="AQ394" s="285"/>
      <c r="AR394" s="285"/>
      <c r="AS394" s="285"/>
      <c r="AT394" s="285"/>
      <c r="AU394" s="285"/>
      <c r="AV394" s="285"/>
      <c r="AW394" s="285"/>
      <c r="AX394" s="285"/>
      <c r="AY394" s="285"/>
      <c r="AZ394" s="285"/>
      <c r="BA394" s="285"/>
      <c r="BB394" s="285"/>
      <c r="BC394" s="285"/>
      <c r="BD394" s="285"/>
      <c r="BE394" s="285"/>
      <c r="BF394" s="285"/>
      <c r="BG394" s="285"/>
      <c r="BH394" s="285"/>
      <c r="BI394" s="285"/>
      <c r="BJ394" s="285"/>
      <c r="BK394" s="285"/>
      <c r="BL394" s="285"/>
      <c r="BM394" s="285"/>
      <c r="BN394" s="285"/>
      <c r="BO394" s="285"/>
      <c r="BP394" s="285"/>
      <c r="BQ394" s="285"/>
      <c r="BR394" s="285"/>
      <c r="BS394" s="285"/>
      <c r="BT394" s="285"/>
      <c r="BU394" s="285"/>
      <c r="BV394" s="285"/>
    </row>
    <row r="395" spans="1:74" s="135" customFormat="1">
      <c r="A395" s="533"/>
      <c r="B395" s="554">
        <v>5</v>
      </c>
      <c r="C395" s="524">
        <f>'10. קבועים'!C560*'10. קבועים'!$B$216</f>
        <v>0</v>
      </c>
      <c r="D395" s="525">
        <f>'10. קבועים'!B562</f>
        <v>0</v>
      </c>
      <c r="E395" s="526">
        <f t="shared" si="6"/>
        <v>0</v>
      </c>
      <c r="F395" s="527">
        <f>IF(B369="",0,$C$145)</f>
        <v>0</v>
      </c>
      <c r="G395" s="525">
        <f>IF(B369="",0,$D$145)</f>
        <v>0</v>
      </c>
      <c r="H395" s="526">
        <f t="shared" si="7"/>
        <v>0</v>
      </c>
      <c r="J395" s="285"/>
      <c r="K395" s="285"/>
      <c r="L395" s="285"/>
      <c r="M395" s="285"/>
      <c r="N395" s="285"/>
      <c r="O395" s="285"/>
      <c r="P395" s="285"/>
      <c r="Q395" s="285"/>
      <c r="R395" s="285"/>
      <c r="S395" s="285"/>
      <c r="T395" s="285"/>
      <c r="U395" s="285"/>
      <c r="V395" s="285"/>
      <c r="W395" s="285"/>
      <c r="X395" s="285"/>
      <c r="Y395" s="285"/>
      <c r="Z395" s="285"/>
      <c r="AA395" s="285"/>
      <c r="AB395" s="285"/>
      <c r="AC395" s="285"/>
      <c r="AD395" s="285"/>
      <c r="AE395" s="285"/>
      <c r="AF395" s="285"/>
      <c r="AG395" s="285"/>
      <c r="AH395" s="285"/>
      <c r="AI395" s="285"/>
      <c r="AJ395" s="285"/>
      <c r="AK395" s="285"/>
      <c r="AL395" s="285"/>
      <c r="AM395" s="285"/>
      <c r="AN395" s="285"/>
      <c r="AO395" s="285"/>
      <c r="AP395" s="285"/>
      <c r="AQ395" s="285"/>
      <c r="AR395" s="285"/>
      <c r="AS395" s="285"/>
      <c r="AT395" s="285"/>
      <c r="AU395" s="285"/>
      <c r="AV395" s="285"/>
      <c r="AW395" s="285"/>
      <c r="AX395" s="285"/>
      <c r="AY395" s="285"/>
      <c r="AZ395" s="285"/>
      <c r="BA395" s="285"/>
      <c r="BB395" s="285"/>
      <c r="BC395" s="285"/>
      <c r="BD395" s="285"/>
      <c r="BE395" s="285"/>
      <c r="BF395" s="285"/>
      <c r="BG395" s="285"/>
      <c r="BH395" s="285"/>
      <c r="BI395" s="285"/>
      <c r="BJ395" s="285"/>
      <c r="BK395" s="285"/>
      <c r="BL395" s="285"/>
      <c r="BM395" s="285"/>
      <c r="BN395" s="285"/>
      <c r="BO395" s="285"/>
      <c r="BP395" s="285"/>
      <c r="BQ395" s="285"/>
      <c r="BR395" s="285"/>
      <c r="BS395" s="285"/>
      <c r="BT395" s="285"/>
      <c r="BU395" s="285"/>
      <c r="BV395" s="285"/>
    </row>
    <row r="396" spans="1:74" s="135" customFormat="1" ht="15" thickBot="1">
      <c r="A396" s="533"/>
      <c r="B396" s="555">
        <v>6</v>
      </c>
      <c r="C396" s="529">
        <f>'10. קבועים'!C635*'10. קבועים'!$B$216</f>
        <v>0</v>
      </c>
      <c r="D396" s="530">
        <f>'10. קבועים'!B637</f>
        <v>0</v>
      </c>
      <c r="E396" s="531">
        <f t="shared" si="6"/>
        <v>0</v>
      </c>
      <c r="F396" s="532">
        <f>IF(B377="",0,$C$146)</f>
        <v>0</v>
      </c>
      <c r="G396" s="530">
        <f>IF(B377="",0,$D$146)</f>
        <v>0</v>
      </c>
      <c r="H396" s="531">
        <f t="shared" si="7"/>
        <v>0</v>
      </c>
      <c r="J396" s="285"/>
      <c r="K396" s="285"/>
      <c r="L396" s="285"/>
      <c r="M396" s="285"/>
      <c r="N396" s="285"/>
      <c r="O396" s="285"/>
      <c r="P396" s="285"/>
      <c r="Q396" s="285"/>
      <c r="R396" s="285"/>
      <c r="S396" s="285"/>
      <c r="T396" s="285"/>
      <c r="U396" s="285"/>
      <c r="V396" s="285"/>
      <c r="W396" s="285"/>
      <c r="X396" s="285"/>
      <c r="Y396" s="285"/>
      <c r="Z396" s="285"/>
      <c r="AA396" s="285"/>
      <c r="AB396" s="285"/>
      <c r="AC396" s="285"/>
      <c r="AD396" s="285"/>
      <c r="AE396" s="285"/>
      <c r="AF396" s="285"/>
      <c r="AG396" s="285"/>
      <c r="AH396" s="285"/>
      <c r="AI396" s="285"/>
      <c r="AJ396" s="285"/>
      <c r="AK396" s="285"/>
      <c r="AL396" s="285"/>
      <c r="AM396" s="285"/>
      <c r="AN396" s="285"/>
      <c r="AO396" s="285"/>
      <c r="AP396" s="285"/>
      <c r="AQ396" s="285"/>
      <c r="AR396" s="285"/>
      <c r="AS396" s="285"/>
      <c r="AT396" s="285"/>
      <c r="AU396" s="285"/>
      <c r="AV396" s="285"/>
      <c r="AW396" s="285"/>
      <c r="AX396" s="285"/>
      <c r="AY396" s="285"/>
      <c r="AZ396" s="285"/>
      <c r="BA396" s="285"/>
      <c r="BB396" s="285"/>
      <c r="BC396" s="285"/>
      <c r="BD396" s="285"/>
      <c r="BE396" s="285"/>
      <c r="BF396" s="285"/>
      <c r="BG396" s="285"/>
      <c r="BH396" s="285"/>
      <c r="BI396" s="285"/>
      <c r="BJ396" s="285"/>
      <c r="BK396" s="285"/>
      <c r="BL396" s="285"/>
      <c r="BM396" s="285"/>
      <c r="BN396" s="285"/>
      <c r="BO396" s="285"/>
      <c r="BP396" s="285"/>
      <c r="BQ396" s="285"/>
      <c r="BR396" s="285"/>
      <c r="BS396" s="285"/>
      <c r="BT396" s="285"/>
      <c r="BU396" s="285"/>
      <c r="BV396" s="285"/>
    </row>
    <row r="397" spans="1:74" s="135" customFormat="1" ht="18.75" thickBot="1">
      <c r="A397" s="281"/>
      <c r="C397" s="426"/>
      <c r="D397" s="426"/>
      <c r="E397" s="426"/>
      <c r="F397" s="429"/>
      <c r="G397" s="429"/>
      <c r="H397" s="285"/>
      <c r="I397" s="285"/>
      <c r="J397" s="401"/>
      <c r="K397" s="401"/>
      <c r="L397" s="285"/>
      <c r="M397" s="285"/>
      <c r="N397" s="285"/>
      <c r="O397" s="285"/>
      <c r="P397" s="285"/>
      <c r="Q397" s="285"/>
      <c r="R397" s="285"/>
      <c r="S397" s="285"/>
      <c r="T397" s="285"/>
      <c r="U397" s="285"/>
      <c r="V397" s="285"/>
      <c r="W397" s="285"/>
      <c r="X397" s="285"/>
      <c r="Y397" s="285"/>
      <c r="Z397" s="285"/>
      <c r="AA397" s="285"/>
      <c r="AB397" s="285"/>
      <c r="AC397" s="285"/>
      <c r="AD397" s="285"/>
      <c r="AE397" s="285"/>
      <c r="AF397" s="285"/>
      <c r="AG397" s="285"/>
      <c r="AH397" s="285"/>
      <c r="AI397" s="285"/>
      <c r="AJ397" s="285"/>
      <c r="AK397" s="285"/>
      <c r="AL397" s="285"/>
      <c r="AM397" s="285"/>
      <c r="AN397" s="285"/>
      <c r="AO397" s="285"/>
      <c r="AP397" s="285"/>
      <c r="AQ397" s="285"/>
      <c r="AR397" s="285"/>
      <c r="AS397" s="285"/>
      <c r="AT397" s="285"/>
      <c r="AU397" s="285"/>
      <c r="AV397" s="285"/>
      <c r="AW397" s="285"/>
      <c r="AX397" s="285"/>
      <c r="AY397" s="285"/>
      <c r="AZ397" s="285"/>
      <c r="BA397" s="285"/>
      <c r="BB397" s="285"/>
      <c r="BC397" s="285"/>
      <c r="BD397" s="285"/>
      <c r="BE397" s="285"/>
      <c r="BF397" s="285"/>
      <c r="BG397" s="285"/>
      <c r="BH397" s="285"/>
      <c r="BI397" s="285"/>
      <c r="BJ397" s="285"/>
      <c r="BK397" s="285"/>
      <c r="BL397" s="285"/>
      <c r="BM397" s="285"/>
      <c r="BN397" s="285"/>
      <c r="BO397" s="285"/>
      <c r="BP397" s="285"/>
      <c r="BQ397" s="285"/>
      <c r="BR397" s="285"/>
      <c r="BS397" s="285"/>
      <c r="BT397" s="285"/>
      <c r="BU397" s="285"/>
      <c r="BV397" s="285"/>
    </row>
    <row r="398" spans="1:74" s="135" customFormat="1" ht="28.5" customHeight="1">
      <c r="A398" s="281"/>
      <c r="B398" s="7" t="s">
        <v>203</v>
      </c>
      <c r="C398" s="432"/>
      <c r="D398" s="556" t="s">
        <v>204</v>
      </c>
      <c r="E398" s="557" t="s">
        <v>205</v>
      </c>
      <c r="F398" s="556" t="s">
        <v>206</v>
      </c>
      <c r="G398" s="558" t="s">
        <v>207</v>
      </c>
      <c r="H398" s="1040" t="s">
        <v>208</v>
      </c>
      <c r="I398" s="285"/>
      <c r="J398" s="401"/>
      <c r="K398" s="401"/>
      <c r="L398" s="285"/>
      <c r="M398" s="285"/>
      <c r="N398" s="285"/>
      <c r="O398" s="285"/>
      <c r="P398" s="285"/>
      <c r="Q398" s="285"/>
      <c r="R398" s="285"/>
      <c r="S398" s="285"/>
      <c r="T398" s="285"/>
      <c r="U398" s="285"/>
      <c r="V398" s="285"/>
      <c r="W398" s="285"/>
      <c r="X398" s="285"/>
      <c r="Y398" s="285"/>
      <c r="Z398" s="285"/>
      <c r="AA398" s="285"/>
      <c r="AB398" s="285"/>
      <c r="AC398" s="285"/>
      <c r="AD398" s="285"/>
      <c r="AE398" s="285"/>
      <c r="AF398" s="285"/>
      <c r="AG398" s="285"/>
      <c r="AH398" s="285"/>
      <c r="AI398" s="285"/>
      <c r="AJ398" s="285"/>
      <c r="AK398" s="285"/>
      <c r="AL398" s="285"/>
      <c r="AM398" s="285"/>
      <c r="AN398" s="285"/>
      <c r="AO398" s="285"/>
      <c r="AP398" s="285"/>
      <c r="AQ398" s="285"/>
      <c r="AR398" s="285"/>
      <c r="AS398" s="285"/>
      <c r="AT398" s="285"/>
      <c r="AU398" s="285"/>
      <c r="AV398" s="285"/>
      <c r="AW398" s="285"/>
      <c r="AX398" s="285"/>
      <c r="AY398" s="285"/>
      <c r="AZ398" s="285"/>
      <c r="BA398" s="285"/>
      <c r="BB398" s="285"/>
      <c r="BC398" s="285"/>
      <c r="BD398" s="285"/>
      <c r="BE398" s="285"/>
      <c r="BF398" s="285"/>
      <c r="BG398" s="285"/>
      <c r="BH398" s="285"/>
      <c r="BI398" s="285"/>
      <c r="BJ398" s="285"/>
      <c r="BK398" s="285"/>
      <c r="BL398" s="285"/>
      <c r="BM398" s="285"/>
      <c r="BN398" s="285"/>
      <c r="BO398" s="285"/>
      <c r="BP398" s="285"/>
      <c r="BQ398" s="285"/>
      <c r="BR398" s="285"/>
      <c r="BS398" s="285"/>
      <c r="BT398" s="285"/>
      <c r="BU398" s="285"/>
      <c r="BV398" s="285"/>
    </row>
    <row r="399" spans="1:74" s="135" customFormat="1" ht="30">
      <c r="A399" s="281"/>
      <c r="C399" s="437" t="s">
        <v>655</v>
      </c>
      <c r="D399" s="438">
        <f>SUM(C382:C387)</f>
        <v>0</v>
      </c>
      <c r="E399" s="534">
        <f>SUM(F382:F387)</f>
        <v>0</v>
      </c>
      <c r="F399" s="440">
        <f>IF(E399=0,0,-1*(1-D399/E399))</f>
        <v>0</v>
      </c>
      <c r="G399" s="441"/>
      <c r="H399" s="1040"/>
      <c r="I399" s="285"/>
      <c r="J399" s="391"/>
      <c r="K399" s="391"/>
      <c r="L399" s="285"/>
      <c r="M399" s="285"/>
      <c r="N399" s="285"/>
      <c r="O399" s="285"/>
      <c r="P399" s="285"/>
      <c r="Q399" s="285"/>
      <c r="R399" s="285"/>
      <c r="S399" s="285"/>
      <c r="T399" s="285"/>
      <c r="U399" s="285"/>
      <c r="V399" s="285"/>
      <c r="W399" s="285"/>
      <c r="X399" s="285"/>
      <c r="Y399" s="285"/>
      <c r="Z399" s="285"/>
      <c r="AA399" s="285"/>
      <c r="AB399" s="285"/>
      <c r="AC399" s="285"/>
      <c r="AD399" s="285"/>
      <c r="AE399" s="285"/>
      <c r="AF399" s="285"/>
      <c r="AG399" s="285"/>
      <c r="AH399" s="285"/>
      <c r="AI399" s="285"/>
      <c r="AJ399" s="285"/>
      <c r="AK399" s="285"/>
      <c r="AL399" s="285"/>
      <c r="AM399" s="285"/>
      <c r="AN399" s="285"/>
      <c r="AO399" s="285"/>
      <c r="AP399" s="285"/>
      <c r="AQ399" s="285"/>
      <c r="AR399" s="285"/>
      <c r="AS399" s="285"/>
      <c r="AT399" s="285"/>
      <c r="AU399" s="285"/>
      <c r="AV399" s="285"/>
      <c r="AW399" s="285"/>
      <c r="AX399" s="285"/>
      <c r="AY399" s="285"/>
      <c r="AZ399" s="285"/>
      <c r="BA399" s="285"/>
      <c r="BB399" s="285"/>
      <c r="BC399" s="285"/>
      <c r="BD399" s="285"/>
      <c r="BE399" s="285"/>
      <c r="BF399" s="285"/>
      <c r="BG399" s="285"/>
      <c r="BH399" s="285"/>
      <c r="BI399" s="285"/>
      <c r="BJ399" s="285"/>
      <c r="BK399" s="285"/>
      <c r="BL399" s="285"/>
      <c r="BM399" s="285"/>
      <c r="BN399" s="285"/>
      <c r="BO399" s="285"/>
      <c r="BP399" s="285"/>
      <c r="BQ399" s="285"/>
      <c r="BR399" s="285"/>
      <c r="BS399" s="285"/>
      <c r="BT399" s="285"/>
      <c r="BU399" s="285"/>
      <c r="BV399" s="285"/>
    </row>
    <row r="400" spans="1:74" s="135" customFormat="1" ht="15">
      <c r="A400" s="281"/>
      <c r="C400" s="536" t="s">
        <v>209</v>
      </c>
      <c r="D400" s="438">
        <f>SUM(D382:D387)</f>
        <v>0</v>
      </c>
      <c r="E400" s="534">
        <f>SUM(G382:G387)</f>
        <v>0</v>
      </c>
      <c r="F400" s="440">
        <f>IF(E400=0,0,-1*(1-D400/E400))</f>
        <v>0</v>
      </c>
      <c r="G400" s="441"/>
      <c r="H400" s="1040"/>
      <c r="I400" s="285"/>
      <c r="J400" s="401"/>
      <c r="K400" s="401"/>
      <c r="L400" s="285"/>
      <c r="M400" s="285"/>
      <c r="N400" s="285"/>
      <c r="O400" s="285"/>
      <c r="P400" s="285"/>
      <c r="Q400" s="285"/>
      <c r="R400" s="285"/>
      <c r="S400" s="285"/>
      <c r="T400" s="285"/>
      <c r="U400" s="285"/>
      <c r="V400" s="285"/>
      <c r="W400" s="285"/>
      <c r="X400" s="285"/>
      <c r="Y400" s="285"/>
      <c r="Z400" s="285"/>
      <c r="AA400" s="285"/>
      <c r="AB400" s="285"/>
      <c r="AC400" s="285"/>
      <c r="AD400" s="285"/>
      <c r="AE400" s="285"/>
      <c r="AF400" s="285"/>
      <c r="AG400" s="285"/>
      <c r="AH400" s="285"/>
      <c r="AI400" s="285"/>
      <c r="AJ400" s="285"/>
      <c r="AK400" s="285"/>
      <c r="AL400" s="285"/>
      <c r="AM400" s="285"/>
      <c r="AN400" s="285"/>
      <c r="AO400" s="285"/>
      <c r="AP400" s="285"/>
      <c r="AQ400" s="285"/>
      <c r="AR400" s="285"/>
      <c r="AS400" s="285"/>
      <c r="AT400" s="285"/>
      <c r="AU400" s="285"/>
      <c r="AV400" s="285"/>
      <c r="AW400" s="285"/>
      <c r="AX400" s="285"/>
      <c r="AY400" s="285"/>
      <c r="AZ400" s="285"/>
      <c r="BA400" s="285"/>
      <c r="BB400" s="285"/>
      <c r="BC400" s="285"/>
      <c r="BD400" s="285"/>
      <c r="BE400" s="285"/>
      <c r="BF400" s="285"/>
      <c r="BG400" s="285"/>
      <c r="BH400" s="285"/>
      <c r="BI400" s="285"/>
      <c r="BJ400" s="285"/>
      <c r="BK400" s="285"/>
      <c r="BL400" s="285"/>
      <c r="BM400" s="285"/>
      <c r="BN400" s="285"/>
      <c r="BO400" s="285"/>
      <c r="BP400" s="285"/>
      <c r="BQ400" s="285"/>
      <c r="BR400" s="285"/>
      <c r="BS400" s="285"/>
      <c r="BT400" s="285"/>
      <c r="BU400" s="285"/>
      <c r="BV400" s="285"/>
    </row>
    <row r="401" spans="1:74" s="135" customFormat="1" ht="15.75" thickBot="1">
      <c r="A401" s="281"/>
      <c r="C401" s="537" t="s">
        <v>210</v>
      </c>
      <c r="D401" s="538">
        <f>SUM(E382:E387)</f>
        <v>0</v>
      </c>
      <c r="E401" s="539">
        <f>SUM(H382:H387)</f>
        <v>0</v>
      </c>
      <c r="F401" s="446">
        <f>IF(E401=0,0,-1*(1-D401/E401))</f>
        <v>0</v>
      </c>
      <c r="G401" s="447"/>
      <c r="H401" s="1040"/>
      <c r="I401" s="285"/>
      <c r="J401" s="401"/>
      <c r="K401" s="401"/>
      <c r="L401" s="285"/>
      <c r="M401" s="285"/>
      <c r="N401" s="285"/>
      <c r="O401" s="285"/>
      <c r="P401" s="285"/>
      <c r="Q401" s="285"/>
      <c r="R401" s="285"/>
      <c r="S401" s="285"/>
      <c r="T401" s="285"/>
      <c r="U401" s="285"/>
      <c r="V401" s="285"/>
      <c r="W401" s="285"/>
      <c r="X401" s="285"/>
      <c r="Y401" s="285"/>
      <c r="Z401" s="285"/>
      <c r="AA401" s="285"/>
      <c r="AB401" s="285"/>
      <c r="AC401" s="285"/>
      <c r="AD401" s="285"/>
      <c r="AE401" s="285"/>
      <c r="AF401" s="285"/>
      <c r="AG401" s="285"/>
      <c r="AH401" s="285"/>
      <c r="AI401" s="285"/>
      <c r="AJ401" s="285"/>
      <c r="AK401" s="285"/>
      <c r="AL401" s="285"/>
      <c r="AM401" s="285"/>
      <c r="AN401" s="285"/>
      <c r="AO401" s="285"/>
      <c r="AP401" s="285"/>
      <c r="AQ401" s="285"/>
      <c r="AR401" s="285"/>
      <c r="AS401" s="285"/>
      <c r="AT401" s="285"/>
      <c r="AU401" s="285"/>
      <c r="AV401" s="285"/>
      <c r="AW401" s="285"/>
      <c r="AX401" s="285"/>
      <c r="AY401" s="285"/>
      <c r="AZ401" s="285"/>
      <c r="BA401" s="285"/>
      <c r="BB401" s="285"/>
      <c r="BC401" s="285"/>
      <c r="BD401" s="285"/>
      <c r="BE401" s="285"/>
      <c r="BF401" s="285"/>
      <c r="BG401" s="285"/>
      <c r="BH401" s="285"/>
      <c r="BI401" s="285"/>
      <c r="BJ401" s="285"/>
      <c r="BK401" s="285"/>
      <c r="BL401" s="285"/>
      <c r="BM401" s="285"/>
      <c r="BN401" s="285"/>
      <c r="BO401" s="285"/>
      <c r="BP401" s="285"/>
      <c r="BQ401" s="285"/>
      <c r="BR401" s="285"/>
      <c r="BS401" s="285"/>
      <c r="BT401" s="285"/>
      <c r="BU401" s="285"/>
      <c r="BV401" s="285"/>
    </row>
    <row r="402" spans="1:74" s="135" customFormat="1" ht="15.75" thickBot="1">
      <c r="A402" s="281"/>
      <c r="B402" s="289"/>
      <c r="C402" s="559"/>
      <c r="D402" s="560"/>
      <c r="E402" s="561"/>
      <c r="F402" s="562"/>
      <c r="G402" s="563"/>
      <c r="H402" s="2"/>
      <c r="I402" s="285"/>
      <c r="J402" s="285"/>
      <c r="K402" s="285"/>
      <c r="L402" s="285"/>
      <c r="M402" s="285"/>
      <c r="N402" s="285"/>
      <c r="O402" s="285"/>
      <c r="P402" s="285"/>
      <c r="Q402" s="285"/>
      <c r="R402" s="285"/>
      <c r="S402" s="285"/>
      <c r="T402" s="285"/>
      <c r="U402" s="285"/>
      <c r="V402" s="285"/>
      <c r="W402" s="285"/>
      <c r="X402" s="285"/>
      <c r="Y402" s="285"/>
      <c r="Z402" s="285"/>
      <c r="AA402" s="285"/>
      <c r="AB402" s="285"/>
      <c r="AC402" s="285"/>
      <c r="AD402" s="285"/>
      <c r="AE402" s="285"/>
      <c r="AF402" s="285"/>
      <c r="AG402" s="285"/>
      <c r="AH402" s="285"/>
      <c r="AI402" s="285"/>
      <c r="AJ402" s="285"/>
      <c r="AK402" s="285"/>
      <c r="AL402" s="285"/>
      <c r="AM402" s="285"/>
      <c r="AN402" s="285"/>
      <c r="AO402" s="285"/>
      <c r="AP402" s="285"/>
      <c r="AQ402" s="285"/>
      <c r="AR402" s="285"/>
      <c r="AS402" s="285"/>
      <c r="AT402" s="285"/>
      <c r="AU402" s="285"/>
      <c r="AV402" s="285"/>
      <c r="AW402" s="285"/>
      <c r="AX402" s="285"/>
      <c r="AY402" s="285"/>
      <c r="AZ402" s="285"/>
      <c r="BA402" s="285"/>
      <c r="BB402" s="285"/>
      <c r="BC402" s="285"/>
      <c r="BD402" s="285"/>
      <c r="BE402" s="285"/>
      <c r="BF402" s="285"/>
      <c r="BG402" s="285"/>
      <c r="BH402" s="285"/>
      <c r="BI402" s="285"/>
      <c r="BJ402" s="285"/>
      <c r="BK402" s="285"/>
      <c r="BL402" s="285"/>
      <c r="BM402" s="285"/>
      <c r="BN402" s="285"/>
      <c r="BO402" s="285"/>
      <c r="BP402" s="285"/>
      <c r="BQ402" s="285"/>
      <c r="BR402" s="285"/>
      <c r="BS402" s="285"/>
      <c r="BT402" s="285"/>
      <c r="BU402" s="285"/>
      <c r="BV402" s="285"/>
    </row>
    <row r="403" spans="1:74" s="135" customFormat="1" ht="28.5" customHeight="1">
      <c r="A403" s="281"/>
      <c r="B403" s="8" t="s">
        <v>218</v>
      </c>
      <c r="C403" s="448"/>
      <c r="D403" s="564" t="s">
        <v>204</v>
      </c>
      <c r="E403" s="565" t="s">
        <v>205</v>
      </c>
      <c r="F403" s="564" t="s">
        <v>206</v>
      </c>
      <c r="G403" s="566" t="s">
        <v>207</v>
      </c>
      <c r="H403" s="1040" t="s">
        <v>208</v>
      </c>
      <c r="I403" s="285"/>
      <c r="J403" s="285"/>
      <c r="K403" s="285"/>
      <c r="L403" s="285"/>
      <c r="M403" s="285"/>
      <c r="N403" s="285"/>
      <c r="O403" s="285"/>
      <c r="P403" s="285"/>
      <c r="Q403" s="285"/>
      <c r="R403" s="285"/>
      <c r="S403" s="285"/>
      <c r="T403" s="285"/>
      <c r="U403" s="285"/>
      <c r="V403" s="285"/>
      <c r="W403" s="285"/>
      <c r="X403" s="285"/>
      <c r="Y403" s="285"/>
      <c r="Z403" s="285"/>
      <c r="AA403" s="285"/>
      <c r="AB403" s="285"/>
      <c r="AC403" s="285"/>
      <c r="AD403" s="285"/>
      <c r="AE403" s="285"/>
      <c r="AF403" s="285"/>
      <c r="AG403" s="285"/>
      <c r="AH403" s="285"/>
      <c r="AI403" s="285"/>
      <c r="AJ403" s="285"/>
      <c r="AK403" s="285"/>
      <c r="AL403" s="285"/>
      <c r="AM403" s="285"/>
      <c r="AN403" s="285"/>
      <c r="AO403" s="285"/>
      <c r="AP403" s="285"/>
      <c r="AQ403" s="285"/>
      <c r="AR403" s="285"/>
      <c r="AS403" s="285"/>
      <c r="AT403" s="285"/>
      <c r="AU403" s="285"/>
      <c r="AV403" s="285"/>
      <c r="AW403" s="285"/>
      <c r="AX403" s="285"/>
      <c r="AY403" s="285"/>
      <c r="AZ403" s="285"/>
      <c r="BA403" s="285"/>
      <c r="BB403" s="285"/>
      <c r="BC403" s="285"/>
      <c r="BD403" s="285"/>
      <c r="BE403" s="285"/>
      <c r="BF403" s="285"/>
      <c r="BG403" s="285"/>
      <c r="BH403" s="285"/>
      <c r="BI403" s="285"/>
      <c r="BJ403" s="285"/>
      <c r="BK403" s="285"/>
      <c r="BL403" s="285"/>
      <c r="BM403" s="285"/>
      <c r="BN403" s="285"/>
      <c r="BO403" s="285"/>
      <c r="BP403" s="285"/>
      <c r="BQ403" s="285"/>
      <c r="BR403" s="285"/>
      <c r="BS403" s="285"/>
      <c r="BT403" s="285"/>
      <c r="BU403" s="285"/>
      <c r="BV403" s="285"/>
    </row>
    <row r="404" spans="1:74" s="135" customFormat="1" ht="30">
      <c r="A404" s="281"/>
      <c r="B404" s="289"/>
      <c r="C404" s="337" t="s">
        <v>656</v>
      </c>
      <c r="D404" s="442">
        <f>SUM(C391:C396)</f>
        <v>0</v>
      </c>
      <c r="E404" s="442">
        <f>SUM(F391:F396)</f>
        <v>0</v>
      </c>
      <c r="F404" s="440">
        <f>IF(E404=0,0,-1*(1-D404/E404))</f>
        <v>0</v>
      </c>
      <c r="G404" s="441"/>
      <c r="H404" s="1040"/>
      <c r="I404" s="285"/>
      <c r="J404" s="285"/>
      <c r="K404" s="285"/>
      <c r="L404" s="285"/>
      <c r="M404" s="285"/>
      <c r="N404" s="285"/>
      <c r="O404" s="285"/>
      <c r="P404" s="285"/>
      <c r="Q404" s="285"/>
      <c r="R404" s="285"/>
      <c r="S404" s="285"/>
      <c r="T404" s="285"/>
      <c r="U404" s="285"/>
      <c r="V404" s="285"/>
      <c r="W404" s="285"/>
      <c r="X404" s="285"/>
      <c r="Y404" s="285"/>
      <c r="Z404" s="285"/>
      <c r="AA404" s="285"/>
      <c r="AB404" s="285"/>
      <c r="AC404" s="285"/>
      <c r="AD404" s="285"/>
      <c r="AE404" s="285"/>
      <c r="AF404" s="285"/>
      <c r="AG404" s="285"/>
      <c r="AH404" s="285"/>
      <c r="AI404" s="285"/>
      <c r="AJ404" s="285"/>
      <c r="AK404" s="285"/>
      <c r="AL404" s="285"/>
      <c r="AM404" s="285"/>
      <c r="AN404" s="285"/>
      <c r="AO404" s="285"/>
      <c r="AP404" s="285"/>
      <c r="AQ404" s="285"/>
      <c r="AR404" s="285"/>
      <c r="AS404" s="285"/>
      <c r="AT404" s="285"/>
      <c r="AU404" s="285"/>
      <c r="AV404" s="285"/>
      <c r="AW404" s="285"/>
      <c r="AX404" s="285"/>
      <c r="AY404" s="285"/>
      <c r="AZ404" s="285"/>
      <c r="BA404" s="285"/>
      <c r="BB404" s="285"/>
      <c r="BC404" s="285"/>
      <c r="BD404" s="285"/>
      <c r="BE404" s="285"/>
      <c r="BF404" s="285"/>
      <c r="BG404" s="285"/>
      <c r="BH404" s="285"/>
      <c r="BI404" s="285"/>
      <c r="BJ404" s="285"/>
      <c r="BK404" s="285"/>
      <c r="BL404" s="285"/>
      <c r="BM404" s="285"/>
      <c r="BN404" s="285"/>
      <c r="BO404" s="285"/>
      <c r="BP404" s="285"/>
      <c r="BQ404" s="285"/>
      <c r="BR404" s="285"/>
      <c r="BS404" s="285"/>
      <c r="BT404" s="285"/>
      <c r="BU404" s="285"/>
      <c r="BV404" s="285"/>
    </row>
    <row r="405" spans="1:74" s="135" customFormat="1" ht="15">
      <c r="A405" s="281"/>
      <c r="B405" s="289"/>
      <c r="C405" s="337" t="s">
        <v>440</v>
      </c>
      <c r="D405" s="442">
        <f>SUM(D391:D396)</f>
        <v>0</v>
      </c>
      <c r="E405" s="442">
        <f>SUM(G391:G396)</f>
        <v>0</v>
      </c>
      <c r="F405" s="440">
        <f>IF(E405=0,0,-1*(1-D405/E405))</f>
        <v>0</v>
      </c>
      <c r="G405" s="441"/>
      <c r="H405" s="1040"/>
      <c r="I405" s="285"/>
      <c r="J405" s="285"/>
      <c r="K405" s="285"/>
      <c r="L405" s="285"/>
      <c r="M405" s="285"/>
      <c r="N405" s="285"/>
      <c r="O405" s="285"/>
      <c r="P405" s="285"/>
      <c r="Q405" s="285"/>
      <c r="R405" s="285"/>
      <c r="S405" s="285"/>
      <c r="T405" s="285"/>
      <c r="U405" s="285"/>
      <c r="V405" s="285"/>
      <c r="W405" s="285"/>
      <c r="X405" s="285"/>
      <c r="Y405" s="285"/>
      <c r="Z405" s="285"/>
      <c r="AA405" s="285"/>
      <c r="AB405" s="285"/>
      <c r="AC405" s="285"/>
      <c r="AD405" s="285"/>
      <c r="AE405" s="285"/>
      <c r="AF405" s="285"/>
      <c r="AG405" s="285"/>
      <c r="AH405" s="285"/>
      <c r="AI405" s="285"/>
      <c r="AJ405" s="285"/>
      <c r="AK405" s="285"/>
      <c r="AL405" s="285"/>
      <c r="AM405" s="285"/>
      <c r="AN405" s="285"/>
      <c r="AO405" s="285"/>
      <c r="AP405" s="285"/>
      <c r="AQ405" s="285"/>
      <c r="AR405" s="285"/>
      <c r="AS405" s="285"/>
      <c r="AT405" s="285"/>
      <c r="AU405" s="285"/>
      <c r="AV405" s="285"/>
      <c r="AW405" s="285"/>
      <c r="AX405" s="285"/>
      <c r="AY405" s="285"/>
      <c r="AZ405" s="285"/>
      <c r="BA405" s="285"/>
      <c r="BB405" s="285"/>
      <c r="BC405" s="285"/>
      <c r="BD405" s="285"/>
      <c r="BE405" s="285"/>
      <c r="BF405" s="285"/>
      <c r="BG405" s="285"/>
      <c r="BH405" s="285"/>
      <c r="BI405" s="285"/>
      <c r="BJ405" s="285"/>
      <c r="BK405" s="285"/>
      <c r="BL405" s="285"/>
      <c r="BM405" s="285"/>
      <c r="BN405" s="285"/>
      <c r="BO405" s="285"/>
      <c r="BP405" s="285"/>
      <c r="BQ405" s="285"/>
      <c r="BR405" s="285"/>
      <c r="BS405" s="285"/>
      <c r="BT405" s="285"/>
      <c r="BU405" s="285"/>
      <c r="BV405" s="285"/>
    </row>
    <row r="406" spans="1:74" s="135" customFormat="1" ht="15.75" thickBot="1">
      <c r="A406" s="281"/>
      <c r="B406" s="289"/>
      <c r="C406" s="341" t="s">
        <v>441</v>
      </c>
      <c r="D406" s="444">
        <f>SUM(E391:E396)</f>
        <v>0</v>
      </c>
      <c r="E406" s="444">
        <f>SUM(H391:H396)</f>
        <v>0</v>
      </c>
      <c r="F406" s="446">
        <f>IF(E406=0,0,-1*(1-D406/E406))</f>
        <v>0</v>
      </c>
      <c r="G406" s="447"/>
      <c r="H406" s="1040"/>
      <c r="I406" s="285"/>
      <c r="J406" s="285"/>
      <c r="K406" s="285"/>
      <c r="L406" s="285"/>
      <c r="M406" s="285"/>
      <c r="N406" s="285"/>
      <c r="O406" s="285"/>
      <c r="P406" s="285"/>
      <c r="Q406" s="285"/>
      <c r="R406" s="285"/>
      <c r="S406" s="285"/>
      <c r="T406" s="285"/>
      <c r="U406" s="285"/>
      <c r="V406" s="285"/>
      <c r="W406" s="285"/>
      <c r="X406" s="285"/>
      <c r="Y406" s="285"/>
      <c r="Z406" s="285"/>
      <c r="AA406" s="285"/>
      <c r="AB406" s="285"/>
      <c r="AC406" s="285"/>
      <c r="AD406" s="285"/>
      <c r="AE406" s="285"/>
      <c r="AF406" s="285"/>
      <c r="AG406" s="285"/>
      <c r="AH406" s="285"/>
      <c r="AI406" s="285"/>
      <c r="AJ406" s="285"/>
      <c r="AK406" s="285"/>
      <c r="AL406" s="285"/>
      <c r="AM406" s="285"/>
      <c r="AN406" s="285"/>
      <c r="AO406" s="285"/>
      <c r="AP406" s="285"/>
      <c r="AQ406" s="285"/>
      <c r="AR406" s="285"/>
      <c r="AS406" s="285"/>
      <c r="AT406" s="285"/>
      <c r="AU406" s="285"/>
      <c r="AV406" s="285"/>
      <c r="AW406" s="285"/>
      <c r="AX406" s="285"/>
      <c r="AY406" s="285"/>
      <c r="AZ406" s="285"/>
      <c r="BA406" s="285"/>
      <c r="BB406" s="285"/>
      <c r="BC406" s="285"/>
      <c r="BD406" s="285"/>
      <c r="BE406" s="285"/>
      <c r="BF406" s="285"/>
      <c r="BG406" s="285"/>
      <c r="BH406" s="285"/>
      <c r="BI406" s="285"/>
      <c r="BJ406" s="285"/>
      <c r="BK406" s="285"/>
      <c r="BL406" s="285"/>
      <c r="BM406" s="285"/>
      <c r="BN406" s="285"/>
      <c r="BO406" s="285"/>
      <c r="BP406" s="285"/>
      <c r="BQ406" s="285"/>
      <c r="BR406" s="285"/>
      <c r="BS406" s="285"/>
      <c r="BT406" s="285"/>
      <c r="BU406" s="285"/>
      <c r="BV406" s="285"/>
    </row>
    <row r="407" spans="1:74" s="135" customFormat="1" ht="15" customHeight="1" thickBot="1">
      <c r="A407" s="281"/>
      <c r="B407" s="289"/>
      <c r="C407" s="3"/>
      <c r="D407" s="345"/>
      <c r="E407" s="5"/>
      <c r="F407" s="2"/>
      <c r="G407" s="2"/>
      <c r="H407" s="285"/>
      <c r="I407" s="285"/>
      <c r="J407" s="285"/>
      <c r="K407" s="285"/>
      <c r="L407" s="285"/>
      <c r="M407" s="285"/>
      <c r="N407" s="285"/>
      <c r="O407" s="285"/>
      <c r="P407" s="285"/>
      <c r="Q407" s="285"/>
      <c r="R407" s="285"/>
      <c r="S407" s="285"/>
      <c r="T407" s="285"/>
      <c r="U407" s="285"/>
      <c r="V407" s="285"/>
      <c r="W407" s="285"/>
      <c r="X407" s="285"/>
      <c r="Y407" s="285"/>
      <c r="Z407" s="285"/>
      <c r="AA407" s="285"/>
      <c r="AB407" s="285"/>
      <c r="AC407" s="285"/>
      <c r="AD407" s="285"/>
      <c r="AE407" s="285"/>
      <c r="AF407" s="285"/>
      <c r="AG407" s="285"/>
      <c r="AH407" s="285"/>
      <c r="AI407" s="285"/>
      <c r="AJ407" s="285"/>
      <c r="AK407" s="285"/>
      <c r="AL407" s="285"/>
      <c r="AM407" s="285"/>
      <c r="AN407" s="285"/>
      <c r="AO407" s="285"/>
      <c r="AP407" s="285"/>
      <c r="AQ407" s="285"/>
      <c r="AR407" s="285"/>
      <c r="AS407" s="285"/>
      <c r="AT407" s="285"/>
      <c r="AU407" s="285"/>
      <c r="AV407" s="285"/>
      <c r="AW407" s="285"/>
      <c r="AX407" s="285"/>
      <c r="AY407" s="285"/>
      <c r="AZ407" s="285"/>
      <c r="BA407" s="285"/>
      <c r="BB407" s="285"/>
      <c r="BC407" s="285"/>
      <c r="BD407" s="285"/>
      <c r="BE407" s="285"/>
      <c r="BF407" s="285"/>
      <c r="BG407" s="285"/>
      <c r="BH407" s="285"/>
      <c r="BI407" s="285"/>
      <c r="BJ407" s="285"/>
      <c r="BK407" s="285"/>
      <c r="BL407" s="285"/>
      <c r="BM407" s="285"/>
      <c r="BN407" s="285"/>
      <c r="BO407" s="285"/>
      <c r="BP407" s="285"/>
      <c r="BQ407" s="285"/>
      <c r="BR407" s="285"/>
      <c r="BS407" s="285"/>
      <c r="BT407" s="285"/>
      <c r="BU407" s="285"/>
      <c r="BV407" s="285"/>
    </row>
    <row r="408" spans="1:74" s="133" customFormat="1" ht="30">
      <c r="A408" s="542"/>
      <c r="B408" s="452" t="s">
        <v>507</v>
      </c>
      <c r="C408" s="543" t="s">
        <v>188</v>
      </c>
      <c r="D408" s="544" t="s">
        <v>189</v>
      </c>
      <c r="E408" s="567" t="s">
        <v>307</v>
      </c>
      <c r="F408" s="567" t="s">
        <v>478</v>
      </c>
      <c r="G408" s="568" t="s">
        <v>213</v>
      </c>
      <c r="H408" s="285"/>
      <c r="I408" s="285"/>
      <c r="J408" s="285"/>
      <c r="K408" s="285"/>
      <c r="L408" s="285"/>
      <c r="M408" s="285"/>
      <c r="N408" s="285"/>
      <c r="O408" s="285"/>
      <c r="P408" s="285"/>
      <c r="Q408" s="285"/>
      <c r="R408" s="285"/>
      <c r="S408" s="285"/>
      <c r="T408" s="285"/>
      <c r="U408" s="285"/>
      <c r="V408" s="285"/>
      <c r="W408" s="285"/>
      <c r="X408" s="285"/>
      <c r="Y408" s="285"/>
      <c r="Z408" s="285"/>
      <c r="AA408" s="285"/>
      <c r="AB408" s="285"/>
      <c r="AC408" s="285"/>
      <c r="AD408" s="285"/>
      <c r="AE408" s="285"/>
      <c r="AF408" s="285"/>
      <c r="AG408" s="285"/>
      <c r="AH408" s="285"/>
      <c r="AI408" s="285"/>
      <c r="AJ408" s="285"/>
      <c r="AK408" s="285"/>
      <c r="AL408" s="285"/>
      <c r="AM408" s="285"/>
      <c r="AN408" s="285"/>
      <c r="AO408" s="285"/>
      <c r="AP408" s="285"/>
      <c r="AQ408" s="285"/>
      <c r="AR408" s="285"/>
      <c r="AS408" s="285"/>
      <c r="AT408" s="285"/>
      <c r="AU408" s="285"/>
      <c r="AV408" s="285"/>
      <c r="AW408" s="285"/>
      <c r="AX408" s="285"/>
      <c r="AY408" s="285"/>
      <c r="AZ408" s="285"/>
      <c r="BA408" s="285"/>
      <c r="BB408" s="285"/>
      <c r="BC408" s="285"/>
      <c r="BD408" s="285"/>
      <c r="BE408" s="285"/>
      <c r="BF408" s="285"/>
      <c r="BG408" s="285"/>
      <c r="BH408" s="285"/>
      <c r="BI408" s="285"/>
      <c r="BJ408" s="285"/>
      <c r="BK408" s="285"/>
      <c r="BL408" s="285"/>
      <c r="BM408" s="285"/>
      <c r="BN408" s="285"/>
      <c r="BO408" s="285"/>
      <c r="BP408" s="285"/>
      <c r="BQ408" s="285"/>
      <c r="BR408" s="285"/>
      <c r="BS408" s="285"/>
      <c r="BT408" s="285"/>
      <c r="BU408" s="285"/>
      <c r="BV408" s="285"/>
    </row>
    <row r="409" spans="1:74" s="133" customFormat="1" ht="15" thickBot="1">
      <c r="A409" s="542"/>
      <c r="B409" s="542"/>
      <c r="C409" s="457" t="s">
        <v>56</v>
      </c>
      <c r="D409" s="458" t="s">
        <v>67</v>
      </c>
      <c r="E409" s="463">
        <f>SUM(IF(D332=C409,F332,0),IF(D333=C409,F333,0),IF(D334=C409,F334,0),IF(D340=C409,F340,0),IF(D341=C409,F341,0),IF(D342=C409,F342,0),IF(D348=C409,F348,0),IF(D349=C409,F349,0),IF(D350=C409,F350,0),IF(D356=C409,F356,0),IF(D357=C409,F357,0),IF(D358=C409,F358,0),IF(D364=C409,F364,0),IF(D365=C409,F365,0),IF(D366=C409,F366,0),IF(D372=C409,F372,0),IF(D373=C409,F373,0),IF(D374=C409,F374,0))</f>
        <v>0</v>
      </c>
      <c r="F409" s="463">
        <f>SUM('10. קבועים'!C259*'10. קבועים'!$B$194/10^12*$C$160,'10. קבועים'!C334*'10. קבועים'!$B$194/10^12*$D160, '10. קבועים'!C410*'10. קבועים'!$B$194/10^12*$E$160, '10. קבועים'!C485*'10. קבועים'!$B$194/10^12*$F$160, '10. קבועים'!C560*'10. קבועים'!$B$194/10^12*$G$160, '10. קבועים'!C635*'10. קבועים'!$B$194/10^12*$H$160)</f>
        <v>0</v>
      </c>
      <c r="G409" s="464">
        <f>F409-E409</f>
        <v>0</v>
      </c>
      <c r="H409" s="285"/>
      <c r="I409" s="285"/>
      <c r="J409" s="285"/>
      <c r="K409" s="285"/>
      <c r="L409" s="285"/>
      <c r="M409" s="285"/>
      <c r="N409" s="285"/>
      <c r="O409" s="285"/>
      <c r="P409" s="285"/>
      <c r="Q409" s="285"/>
      <c r="R409" s="285"/>
      <c r="S409" s="285"/>
      <c r="T409" s="285"/>
      <c r="U409" s="285"/>
      <c r="V409" s="285"/>
      <c r="W409" s="285"/>
      <c r="X409" s="285"/>
      <c r="Y409" s="285"/>
      <c r="Z409" s="285"/>
      <c r="AA409" s="285"/>
      <c r="AB409" s="285"/>
      <c r="AC409" s="285"/>
      <c r="AD409" s="285"/>
      <c r="AE409" s="285"/>
      <c r="AF409" s="285"/>
      <c r="AG409" s="285"/>
      <c r="AH409" s="285"/>
      <c r="AI409" s="285"/>
      <c r="AJ409" s="285"/>
      <c r="AK409" s="285"/>
      <c r="AL409" s="285"/>
      <c r="AM409" s="285"/>
      <c r="AN409" s="285"/>
      <c r="AO409" s="285"/>
      <c r="AP409" s="285"/>
      <c r="AQ409" s="285"/>
      <c r="AR409" s="285"/>
      <c r="AS409" s="285"/>
      <c r="AT409" s="285"/>
      <c r="AU409" s="285"/>
      <c r="AV409" s="285"/>
      <c r="AW409" s="285"/>
      <c r="AX409" s="285"/>
      <c r="AY409" s="285"/>
      <c r="AZ409" s="285"/>
      <c r="BA409" s="285"/>
      <c r="BB409" s="285"/>
      <c r="BC409" s="285"/>
      <c r="BD409" s="285"/>
      <c r="BE409" s="285"/>
      <c r="BF409" s="285"/>
      <c r="BG409" s="285"/>
      <c r="BH409" s="285"/>
      <c r="BI409" s="285"/>
      <c r="BJ409" s="285"/>
      <c r="BK409" s="285"/>
      <c r="BL409" s="285"/>
      <c r="BM409" s="285"/>
      <c r="BN409" s="285"/>
      <c r="BO409" s="285"/>
      <c r="BP409" s="285"/>
      <c r="BQ409" s="285"/>
      <c r="BR409" s="285"/>
      <c r="BS409" s="285"/>
      <c r="BT409" s="285"/>
      <c r="BU409" s="285"/>
      <c r="BV409" s="285"/>
    </row>
    <row r="410" spans="1:74" s="135" customFormat="1" ht="15">
      <c r="A410" s="281"/>
      <c r="B410" s="8"/>
      <c r="C410" s="2"/>
      <c r="D410" s="2"/>
      <c r="E410" s="2"/>
      <c r="F410" s="2"/>
      <c r="G410" s="2"/>
      <c r="H410" s="285"/>
      <c r="I410" s="285"/>
      <c r="J410" s="285"/>
      <c r="K410" s="285"/>
      <c r="L410" s="285"/>
      <c r="M410" s="285"/>
      <c r="N410" s="285"/>
      <c r="O410" s="285"/>
      <c r="P410" s="285"/>
      <c r="Q410" s="285"/>
      <c r="R410" s="285"/>
      <c r="S410" s="285"/>
      <c r="T410" s="285"/>
      <c r="U410" s="285"/>
      <c r="V410" s="285"/>
      <c r="W410" s="285"/>
      <c r="X410" s="285"/>
      <c r="Y410" s="285"/>
      <c r="Z410" s="285"/>
      <c r="AA410" s="285"/>
      <c r="AB410" s="285"/>
      <c r="AC410" s="285"/>
      <c r="AD410" s="285"/>
      <c r="AE410" s="285"/>
      <c r="AF410" s="285"/>
      <c r="AG410" s="285"/>
      <c r="AH410" s="285"/>
      <c r="AI410" s="285"/>
      <c r="AJ410" s="285"/>
      <c r="AK410" s="285"/>
      <c r="AL410" s="285"/>
      <c r="AM410" s="285"/>
      <c r="AN410" s="285"/>
      <c r="AO410" s="285"/>
      <c r="AP410" s="285"/>
      <c r="AQ410" s="285"/>
      <c r="AR410" s="285"/>
      <c r="AS410" s="285"/>
      <c r="AT410" s="285"/>
      <c r="AU410" s="285"/>
      <c r="AV410" s="285"/>
      <c r="AW410" s="285"/>
      <c r="AX410" s="285"/>
      <c r="AY410" s="285"/>
      <c r="AZ410" s="285"/>
      <c r="BA410" s="285"/>
      <c r="BB410" s="285"/>
      <c r="BC410" s="285"/>
      <c r="BD410" s="285"/>
      <c r="BE410" s="285"/>
      <c r="BF410" s="285"/>
      <c r="BG410" s="285"/>
      <c r="BH410" s="285"/>
      <c r="BI410" s="285"/>
      <c r="BJ410" s="285"/>
      <c r="BK410" s="285"/>
      <c r="BL410" s="285"/>
      <c r="BM410" s="285"/>
      <c r="BN410" s="285"/>
      <c r="BO410" s="285"/>
      <c r="BP410" s="285"/>
      <c r="BQ410" s="285"/>
      <c r="BR410" s="285"/>
      <c r="BS410" s="285"/>
      <c r="BT410" s="285"/>
      <c r="BU410" s="285"/>
      <c r="BV410" s="285"/>
    </row>
    <row r="411" spans="1:74" s="356" customFormat="1" ht="27.75">
      <c r="A411" s="514">
        <v>4.9000000000000004</v>
      </c>
      <c r="B411" s="351" t="s">
        <v>217</v>
      </c>
      <c r="C411" s="355"/>
      <c r="D411" s="355"/>
      <c r="E411" s="355"/>
      <c r="F411" s="355"/>
      <c r="G411" s="355"/>
      <c r="H411" s="547"/>
      <c r="I411" s="547"/>
      <c r="J411" s="547"/>
      <c r="K411" s="547"/>
      <c r="L411" s="547"/>
      <c r="M411" s="547"/>
      <c r="N411" s="355"/>
      <c r="O411" s="355"/>
      <c r="P411" s="355"/>
      <c r="Q411" s="355"/>
      <c r="R411" s="355"/>
      <c r="S411" s="355"/>
      <c r="T411" s="355"/>
      <c r="U411" s="355"/>
      <c r="V411" s="355"/>
      <c r="W411" s="355"/>
      <c r="X411" s="355"/>
      <c r="Y411" s="355"/>
      <c r="Z411" s="355"/>
      <c r="AA411" s="355"/>
      <c r="AB411" s="355"/>
      <c r="AC411" s="355"/>
      <c r="AD411" s="355"/>
      <c r="AE411" s="355"/>
      <c r="AF411" s="355"/>
      <c r="AG411" s="355"/>
      <c r="AH411" s="355"/>
      <c r="AI411" s="355"/>
      <c r="AJ411" s="355"/>
      <c r="AK411" s="355"/>
      <c r="AL411" s="355"/>
      <c r="AM411" s="355"/>
      <c r="AN411" s="355"/>
      <c r="AO411" s="355"/>
      <c r="AP411" s="355"/>
      <c r="AQ411" s="355"/>
      <c r="AR411" s="355"/>
      <c r="AS411" s="355"/>
      <c r="AT411" s="355"/>
      <c r="AU411" s="355"/>
      <c r="AV411" s="355"/>
      <c r="AW411" s="355"/>
      <c r="AX411" s="355"/>
      <c r="AY411" s="355"/>
      <c r="AZ411" s="355"/>
      <c r="BA411" s="355"/>
      <c r="BB411" s="355"/>
      <c r="BC411" s="355"/>
      <c r="BD411" s="355"/>
      <c r="BE411" s="355"/>
      <c r="BF411" s="355"/>
      <c r="BG411" s="355"/>
      <c r="BH411" s="355"/>
      <c r="BI411" s="355"/>
      <c r="BJ411" s="355"/>
      <c r="BK411" s="355"/>
      <c r="BL411" s="355"/>
      <c r="BM411" s="355"/>
      <c r="BN411" s="355"/>
      <c r="BO411" s="355"/>
      <c r="BP411" s="355"/>
      <c r="BQ411" s="355"/>
      <c r="BR411" s="355"/>
      <c r="BS411" s="355"/>
      <c r="BT411" s="355"/>
      <c r="BU411" s="355"/>
      <c r="BV411" s="355"/>
    </row>
    <row r="412" spans="1:74" s="133" customFormat="1">
      <c r="A412" s="284"/>
      <c r="B412" s="367"/>
      <c r="C412" s="315"/>
      <c r="D412" s="315"/>
      <c r="E412" s="315"/>
      <c r="F412" s="315"/>
      <c r="G412" s="315"/>
      <c r="H412" s="285"/>
      <c r="I412" s="285"/>
      <c r="J412" s="285"/>
      <c r="K412" s="285"/>
      <c r="L412" s="285"/>
      <c r="M412" s="285"/>
      <c r="N412" s="315"/>
      <c r="O412" s="315"/>
      <c r="P412" s="315"/>
      <c r="Q412" s="315"/>
      <c r="R412" s="315"/>
      <c r="S412" s="315"/>
      <c r="T412" s="315"/>
      <c r="U412" s="315"/>
      <c r="V412" s="315"/>
      <c r="W412" s="315"/>
      <c r="X412" s="315"/>
      <c r="Y412" s="315"/>
      <c r="Z412" s="315"/>
      <c r="AA412" s="315"/>
      <c r="AB412" s="315"/>
      <c r="AC412" s="315"/>
      <c r="AD412" s="315"/>
      <c r="AE412" s="315"/>
      <c r="AF412" s="315"/>
      <c r="AG412" s="315"/>
      <c r="AH412" s="315"/>
      <c r="AI412" s="315"/>
      <c r="AJ412" s="315"/>
      <c r="AK412" s="315"/>
      <c r="AL412" s="315"/>
      <c r="AM412" s="315"/>
      <c r="AN412" s="315"/>
      <c r="AO412" s="315"/>
      <c r="AP412" s="315"/>
      <c r="AQ412" s="315"/>
      <c r="AR412" s="315"/>
      <c r="AS412" s="315"/>
      <c r="AT412" s="315"/>
      <c r="AU412" s="315"/>
      <c r="AV412" s="315"/>
      <c r="AW412" s="315"/>
      <c r="AX412" s="315"/>
      <c r="AY412" s="315"/>
      <c r="AZ412" s="315"/>
      <c r="BA412" s="315"/>
      <c r="BB412" s="315"/>
      <c r="BC412" s="315"/>
      <c r="BD412" s="315"/>
      <c r="BE412" s="315"/>
      <c r="BF412" s="315"/>
      <c r="BG412" s="315"/>
      <c r="BH412" s="315"/>
      <c r="BI412" s="315"/>
      <c r="BJ412" s="315"/>
      <c r="BK412" s="315"/>
      <c r="BL412" s="315"/>
      <c r="BM412" s="315"/>
      <c r="BN412" s="315"/>
      <c r="BO412" s="315"/>
      <c r="BP412" s="315"/>
      <c r="BQ412" s="315"/>
      <c r="BR412" s="315"/>
      <c r="BS412" s="315"/>
      <c r="BT412" s="315"/>
      <c r="BU412" s="315"/>
      <c r="BV412" s="315"/>
    </row>
    <row r="413" spans="1:74" s="133" customFormat="1" ht="28.5">
      <c r="A413" s="284"/>
      <c r="B413" s="226" t="s">
        <v>287</v>
      </c>
      <c r="C413" s="272"/>
      <c r="D413" s="315"/>
      <c r="E413" s="315"/>
      <c r="F413" s="315"/>
      <c r="G413" s="315"/>
      <c r="H413" s="285"/>
      <c r="I413" s="285"/>
      <c r="J413" s="285"/>
      <c r="K413" s="285"/>
      <c r="L413" s="285"/>
      <c r="M413" s="285"/>
      <c r="N413" s="315"/>
      <c r="O413" s="315"/>
      <c r="P413" s="315"/>
      <c r="Q413" s="315"/>
      <c r="R413" s="315"/>
      <c r="S413" s="315"/>
      <c r="T413" s="315"/>
      <c r="U413" s="315"/>
      <c r="V413" s="315"/>
      <c r="W413" s="315"/>
      <c r="X413" s="315"/>
      <c r="Y413" s="315"/>
      <c r="Z413" s="315"/>
      <c r="AA413" s="315"/>
      <c r="AB413" s="315"/>
      <c r="AC413" s="315"/>
      <c r="AD413" s="315"/>
      <c r="AE413" s="315"/>
      <c r="AF413" s="315"/>
      <c r="AG413" s="315"/>
      <c r="AH413" s="315"/>
      <c r="AI413" s="315"/>
      <c r="AJ413" s="315"/>
      <c r="AK413" s="315"/>
      <c r="AL413" s="315"/>
      <c r="AM413" s="315"/>
      <c r="AN413" s="315"/>
      <c r="AO413" s="315"/>
      <c r="AP413" s="315"/>
      <c r="AQ413" s="315"/>
      <c r="AR413" s="315"/>
      <c r="AS413" s="315"/>
      <c r="AT413" s="315"/>
      <c r="AU413" s="315"/>
      <c r="AV413" s="315"/>
      <c r="AW413" s="315"/>
      <c r="AX413" s="315"/>
      <c r="AY413" s="315"/>
      <c r="AZ413" s="315"/>
      <c r="BA413" s="315"/>
      <c r="BB413" s="315"/>
      <c r="BC413" s="315"/>
      <c r="BD413" s="315"/>
      <c r="BE413" s="315"/>
      <c r="BF413" s="315"/>
      <c r="BG413" s="315"/>
      <c r="BH413" s="315"/>
      <c r="BI413" s="315"/>
      <c r="BJ413" s="315"/>
      <c r="BK413" s="315"/>
      <c r="BL413" s="315"/>
      <c r="BM413" s="315"/>
      <c r="BN413" s="315"/>
      <c r="BO413" s="315"/>
      <c r="BP413" s="315"/>
      <c r="BQ413" s="315"/>
      <c r="BR413" s="315"/>
      <c r="BS413" s="315"/>
      <c r="BT413" s="315"/>
      <c r="BU413" s="315"/>
      <c r="BV413" s="315"/>
    </row>
    <row r="414" spans="1:74" s="133" customFormat="1">
      <c r="A414" s="284"/>
      <c r="B414" s="367"/>
      <c r="C414" s="315"/>
      <c r="D414" s="315"/>
      <c r="E414" s="315"/>
      <c r="F414" s="315"/>
      <c r="G414" s="315"/>
      <c r="H414" s="285"/>
      <c r="I414" s="285"/>
      <c r="J414" s="285"/>
      <c r="K414" s="285"/>
      <c r="L414" s="285"/>
      <c r="M414" s="285"/>
      <c r="N414" s="315"/>
      <c r="O414" s="315"/>
      <c r="P414" s="315"/>
      <c r="Q414" s="315"/>
      <c r="R414" s="315"/>
      <c r="S414" s="315"/>
      <c r="T414" s="315"/>
      <c r="U414" s="315"/>
      <c r="V414" s="315"/>
      <c r="W414" s="315"/>
      <c r="X414" s="315"/>
      <c r="Y414" s="315"/>
      <c r="Z414" s="315"/>
      <c r="AA414" s="315"/>
      <c r="AB414" s="315"/>
      <c r="AC414" s="315"/>
      <c r="AD414" s="315"/>
      <c r="AE414" s="315"/>
      <c r="AF414" s="315"/>
      <c r="AG414" s="315"/>
      <c r="AH414" s="315"/>
      <c r="AI414" s="315"/>
      <c r="AJ414" s="315"/>
      <c r="AK414" s="315"/>
      <c r="AL414" s="315"/>
      <c r="AM414" s="315"/>
      <c r="AN414" s="315"/>
      <c r="AO414" s="315"/>
      <c r="AP414" s="315"/>
      <c r="AQ414" s="315"/>
      <c r="AR414" s="315"/>
      <c r="AS414" s="315"/>
      <c r="AT414" s="315"/>
      <c r="AU414" s="315"/>
      <c r="AV414" s="315"/>
      <c r="AW414" s="315"/>
      <c r="AX414" s="315"/>
      <c r="AY414" s="315"/>
      <c r="AZ414" s="315"/>
      <c r="BA414" s="315"/>
      <c r="BB414" s="315"/>
      <c r="BC414" s="315"/>
      <c r="BD414" s="315"/>
      <c r="BE414" s="315"/>
      <c r="BF414" s="315"/>
      <c r="BG414" s="315"/>
      <c r="BH414" s="315"/>
      <c r="BI414" s="315"/>
      <c r="BJ414" s="315"/>
      <c r="BK414" s="315"/>
      <c r="BL414" s="315"/>
      <c r="BM414" s="315"/>
      <c r="BN414" s="315"/>
      <c r="BO414" s="315"/>
      <c r="BP414" s="315"/>
      <c r="BQ414" s="315"/>
      <c r="BR414" s="315"/>
      <c r="BS414" s="315"/>
      <c r="BT414" s="315"/>
      <c r="BU414" s="315"/>
      <c r="BV414" s="315"/>
    </row>
    <row r="415" spans="1:74" s="133" customFormat="1" ht="15">
      <c r="A415" s="284"/>
      <c r="B415" s="313" t="s">
        <v>193</v>
      </c>
      <c r="C415" s="280"/>
      <c r="D415" s="314" t="s">
        <v>53</v>
      </c>
      <c r="E415" s="314" t="s">
        <v>54</v>
      </c>
      <c r="F415" s="5" t="s">
        <v>175</v>
      </c>
      <c r="G415" s="5"/>
      <c r="H415" s="285"/>
      <c r="I415" s="285"/>
      <c r="J415" s="285"/>
      <c r="K415" s="285"/>
      <c r="L415" s="285"/>
      <c r="M415" s="285"/>
      <c r="N415" s="315"/>
      <c r="O415" s="315"/>
      <c r="P415" s="315"/>
      <c r="Q415" s="315"/>
      <c r="R415" s="315"/>
      <c r="S415" s="315"/>
      <c r="T415" s="315"/>
      <c r="U415" s="315"/>
      <c r="V415" s="315"/>
      <c r="W415" s="315"/>
      <c r="X415" s="315"/>
      <c r="Y415" s="315"/>
      <c r="Z415" s="315"/>
      <c r="AA415" s="315"/>
      <c r="AB415" s="315"/>
      <c r="AC415" s="315"/>
      <c r="AD415" s="315"/>
      <c r="AE415" s="315"/>
      <c r="AF415" s="315"/>
      <c r="AG415" s="315"/>
      <c r="AH415" s="315"/>
      <c r="AI415" s="315"/>
      <c r="AJ415" s="315"/>
      <c r="AK415" s="315"/>
      <c r="AL415" s="315"/>
      <c r="AM415" s="315"/>
      <c r="AN415" s="315"/>
      <c r="AO415" s="315"/>
      <c r="AP415" s="315"/>
      <c r="AQ415" s="315"/>
      <c r="AR415" s="315"/>
      <c r="AS415" s="315"/>
      <c r="AT415" s="315"/>
      <c r="AU415" s="315"/>
      <c r="AV415" s="315"/>
      <c r="AW415" s="315"/>
      <c r="AX415" s="315"/>
      <c r="AY415" s="315"/>
      <c r="AZ415" s="315"/>
      <c r="BA415" s="315"/>
      <c r="BB415" s="315"/>
      <c r="BC415" s="315"/>
      <c r="BD415" s="315"/>
      <c r="BE415" s="315"/>
      <c r="BF415" s="315"/>
      <c r="BG415" s="315"/>
      <c r="BH415" s="315"/>
      <c r="BI415" s="315"/>
      <c r="BJ415" s="315"/>
      <c r="BK415" s="315"/>
      <c r="BL415" s="315"/>
      <c r="BM415" s="315"/>
      <c r="BN415" s="315"/>
      <c r="BO415" s="315"/>
      <c r="BP415" s="315"/>
      <c r="BQ415" s="315"/>
      <c r="BR415" s="315"/>
      <c r="BS415" s="315"/>
      <c r="BT415" s="315"/>
      <c r="BU415" s="315"/>
      <c r="BV415" s="315"/>
    </row>
    <row r="416" spans="1:74" s="133" customFormat="1" ht="28.5">
      <c r="A416" s="284"/>
      <c r="B416" s="316" t="s">
        <v>194</v>
      </c>
      <c r="C416" s="279" t="s">
        <v>181</v>
      </c>
      <c r="D416" s="283"/>
      <c r="E416" s="283"/>
      <c r="F416" s="283"/>
      <c r="G416" s="5"/>
      <c r="H416" s="285"/>
      <c r="I416" s="285"/>
      <c r="J416" s="285"/>
      <c r="K416" s="285"/>
      <c r="L416" s="285"/>
      <c r="M416" s="285"/>
      <c r="N416" s="315"/>
      <c r="O416" s="315"/>
      <c r="P416" s="315"/>
      <c r="Q416" s="315"/>
      <c r="R416" s="315"/>
      <c r="S416" s="315"/>
      <c r="T416" s="315"/>
      <c r="U416" s="315"/>
      <c r="V416" s="315"/>
      <c r="W416" s="315"/>
      <c r="X416" s="315"/>
      <c r="Y416" s="315"/>
      <c r="Z416" s="315"/>
      <c r="AA416" s="315"/>
      <c r="AB416" s="315"/>
      <c r="AC416" s="315"/>
      <c r="AD416" s="315"/>
      <c r="AE416" s="315"/>
      <c r="AF416" s="315"/>
      <c r="AG416" s="315"/>
      <c r="AH416" s="315"/>
      <c r="AI416" s="315"/>
      <c r="AJ416" s="315"/>
      <c r="AK416" s="315"/>
      <c r="AL416" s="315"/>
      <c r="AM416" s="315"/>
      <c r="AN416" s="315"/>
      <c r="AO416" s="315"/>
      <c r="AP416" s="315"/>
      <c r="AQ416" s="315"/>
      <c r="AR416" s="315"/>
      <c r="AS416" s="315"/>
      <c r="AT416" s="315"/>
      <c r="AU416" s="315"/>
      <c r="AV416" s="315"/>
      <c r="AW416" s="315"/>
      <c r="AX416" s="315"/>
      <c r="AY416" s="315"/>
      <c r="AZ416" s="315"/>
      <c r="BA416" s="315"/>
      <c r="BB416" s="315"/>
      <c r="BC416" s="315"/>
      <c r="BD416" s="315"/>
      <c r="BE416" s="315"/>
      <c r="BF416" s="315"/>
      <c r="BG416" s="315"/>
      <c r="BH416" s="315"/>
      <c r="BI416" s="315"/>
      <c r="BJ416" s="315"/>
      <c r="BK416" s="315"/>
      <c r="BL416" s="315"/>
      <c r="BM416" s="315"/>
      <c r="BN416" s="315"/>
      <c r="BO416" s="315"/>
      <c r="BP416" s="315"/>
      <c r="BQ416" s="315"/>
      <c r="BR416" s="315"/>
      <c r="BS416" s="315"/>
      <c r="BT416" s="315"/>
      <c r="BU416" s="315"/>
      <c r="BV416" s="315"/>
    </row>
    <row r="417" spans="1:74" s="133" customFormat="1">
      <c r="A417" s="284"/>
      <c r="B417" s="289"/>
      <c r="C417" s="317" t="s">
        <v>182</v>
      </c>
      <c r="D417" s="283"/>
      <c r="E417" s="283"/>
      <c r="F417" s="283"/>
      <c r="G417" s="5"/>
      <c r="H417" s="285"/>
      <c r="I417" s="285"/>
      <c r="J417" s="285"/>
      <c r="K417" s="285"/>
      <c r="L417" s="285"/>
      <c r="M417" s="285"/>
      <c r="N417" s="315"/>
      <c r="O417" s="315"/>
      <c r="P417" s="315"/>
      <c r="Q417" s="315"/>
      <c r="R417" s="315"/>
      <c r="S417" s="315"/>
      <c r="T417" s="315"/>
      <c r="U417" s="315"/>
      <c r="V417" s="315"/>
      <c r="W417" s="315"/>
      <c r="X417" s="315"/>
      <c r="Y417" s="315"/>
      <c r="Z417" s="315"/>
      <c r="AA417" s="315"/>
      <c r="AB417" s="315"/>
      <c r="AC417" s="315"/>
      <c r="AD417" s="315"/>
      <c r="AE417" s="315"/>
      <c r="AF417" s="315"/>
      <c r="AG417" s="315"/>
      <c r="AH417" s="315"/>
      <c r="AI417" s="315"/>
      <c r="AJ417" s="315"/>
      <c r="AK417" s="315"/>
      <c r="AL417" s="315"/>
      <c r="AM417" s="315"/>
      <c r="AN417" s="315"/>
      <c r="AO417" s="315"/>
      <c r="AP417" s="315"/>
      <c r="AQ417" s="315"/>
      <c r="AR417" s="315"/>
      <c r="AS417" s="315"/>
      <c r="AT417" s="315"/>
      <c r="AU417" s="315"/>
      <c r="AV417" s="315"/>
      <c r="AW417" s="315"/>
      <c r="AX417" s="315"/>
      <c r="AY417" s="315"/>
      <c r="AZ417" s="315"/>
      <c r="BA417" s="315"/>
      <c r="BB417" s="315"/>
      <c r="BC417" s="315"/>
      <c r="BD417" s="315"/>
      <c r="BE417" s="315"/>
      <c r="BF417" s="315"/>
      <c r="BG417" s="315"/>
      <c r="BH417" s="315"/>
      <c r="BI417" s="315"/>
      <c r="BJ417" s="315"/>
      <c r="BK417" s="315"/>
      <c r="BL417" s="315"/>
      <c r="BM417" s="315"/>
      <c r="BN417" s="315"/>
      <c r="BO417" s="315"/>
      <c r="BP417" s="315"/>
      <c r="BQ417" s="315"/>
      <c r="BR417" s="315"/>
      <c r="BS417" s="315"/>
      <c r="BT417" s="315"/>
      <c r="BU417" s="315"/>
      <c r="BV417" s="315"/>
    </row>
    <row r="418" spans="1:74" s="133" customFormat="1" ht="15">
      <c r="A418" s="284"/>
      <c r="B418" s="318" t="s">
        <v>195</v>
      </c>
      <c r="C418" s="319"/>
      <c r="D418" s="320" t="s">
        <v>196</v>
      </c>
      <c r="E418" s="320" t="s">
        <v>197</v>
      </c>
      <c r="F418" s="320" t="s">
        <v>198</v>
      </c>
      <c r="G418" s="321" t="s">
        <v>199</v>
      </c>
      <c r="H418" s="285"/>
      <c r="I418" s="285"/>
      <c r="J418" s="285"/>
      <c r="K418" s="285"/>
      <c r="L418" s="285"/>
      <c r="M418" s="285"/>
      <c r="N418" s="315"/>
      <c r="O418" s="315"/>
      <c r="P418" s="315"/>
      <c r="Q418" s="315"/>
      <c r="R418" s="315"/>
      <c r="S418" s="315"/>
      <c r="T418" s="315"/>
      <c r="U418" s="315"/>
      <c r="V418" s="315"/>
      <c r="W418" s="315"/>
      <c r="X418" s="315"/>
      <c r="Y418" s="315"/>
      <c r="Z418" s="315"/>
      <c r="AA418" s="315"/>
      <c r="AB418" s="315"/>
      <c r="AC418" s="315"/>
      <c r="AD418" s="315"/>
      <c r="AE418" s="315"/>
      <c r="AF418" s="315"/>
      <c r="AG418" s="315"/>
      <c r="AH418" s="315"/>
      <c r="AI418" s="315"/>
      <c r="AJ418" s="315"/>
      <c r="AK418" s="315"/>
      <c r="AL418" s="315"/>
      <c r="AM418" s="315"/>
      <c r="AN418" s="315"/>
      <c r="AO418" s="315"/>
      <c r="AP418" s="315"/>
      <c r="AQ418" s="315"/>
      <c r="AR418" s="315"/>
      <c r="AS418" s="315"/>
      <c r="AT418" s="315"/>
      <c r="AU418" s="315"/>
      <c r="AV418" s="315"/>
      <c r="AW418" s="315"/>
      <c r="AX418" s="315"/>
      <c r="AY418" s="315"/>
      <c r="AZ418" s="315"/>
      <c r="BA418" s="315"/>
      <c r="BB418" s="315"/>
      <c r="BC418" s="315"/>
      <c r="BD418" s="315"/>
      <c r="BE418" s="315"/>
      <c r="BF418" s="315"/>
      <c r="BG418" s="315"/>
      <c r="BH418" s="315"/>
      <c r="BI418" s="315"/>
      <c r="BJ418" s="315"/>
      <c r="BK418" s="315"/>
      <c r="BL418" s="315"/>
      <c r="BM418" s="315"/>
      <c r="BN418" s="315"/>
      <c r="BO418" s="315"/>
      <c r="BP418" s="315"/>
      <c r="BQ418" s="315"/>
      <c r="BR418" s="315"/>
      <c r="BS418" s="315"/>
      <c r="BT418" s="315"/>
      <c r="BU418" s="315"/>
      <c r="BV418" s="315"/>
    </row>
    <row r="419" spans="1:74" s="133" customFormat="1" ht="28.5">
      <c r="A419" s="284"/>
      <c r="B419" s="5"/>
      <c r="C419" s="322" t="s">
        <v>200</v>
      </c>
      <c r="D419" s="283"/>
      <c r="E419" s="283"/>
      <c r="F419" s="283"/>
      <c r="G419" s="283"/>
      <c r="H419" s="285"/>
      <c r="I419" s="285"/>
      <c r="J419" s="285"/>
      <c r="K419" s="285"/>
      <c r="L419" s="285"/>
      <c r="M419" s="285"/>
      <c r="N419" s="315"/>
      <c r="O419" s="315"/>
      <c r="P419" s="315"/>
      <c r="Q419" s="315"/>
      <c r="R419" s="315"/>
      <c r="S419" s="315"/>
      <c r="T419" s="315"/>
      <c r="U419" s="315"/>
      <c r="V419" s="315"/>
      <c r="W419" s="315"/>
      <c r="X419" s="315"/>
      <c r="Y419" s="315"/>
      <c r="Z419" s="315"/>
      <c r="AA419" s="315"/>
      <c r="AB419" s="315"/>
      <c r="AC419" s="315"/>
      <c r="AD419" s="315"/>
      <c r="AE419" s="315"/>
      <c r="AF419" s="315"/>
      <c r="AG419" s="315"/>
      <c r="AH419" s="315"/>
      <c r="AI419" s="315"/>
      <c r="AJ419" s="315"/>
      <c r="AK419" s="315"/>
      <c r="AL419" s="315"/>
      <c r="AM419" s="315"/>
      <c r="AN419" s="315"/>
      <c r="AO419" s="315"/>
      <c r="AP419" s="315"/>
      <c r="AQ419" s="315"/>
      <c r="AR419" s="315"/>
      <c r="AS419" s="315"/>
      <c r="AT419" s="315"/>
      <c r="AU419" s="315"/>
      <c r="AV419" s="315"/>
      <c r="AW419" s="315"/>
      <c r="AX419" s="315"/>
      <c r="AY419" s="315"/>
      <c r="AZ419" s="315"/>
      <c r="BA419" s="315"/>
      <c r="BB419" s="315"/>
      <c r="BC419" s="315"/>
      <c r="BD419" s="315"/>
      <c r="BE419" s="315"/>
      <c r="BF419" s="315"/>
      <c r="BG419" s="315"/>
      <c r="BH419" s="315"/>
      <c r="BI419" s="315"/>
      <c r="BJ419" s="315"/>
      <c r="BK419" s="315"/>
      <c r="BL419" s="315"/>
      <c r="BM419" s="315"/>
      <c r="BN419" s="315"/>
      <c r="BO419" s="315"/>
      <c r="BP419" s="315"/>
      <c r="BQ419" s="315"/>
      <c r="BR419" s="315"/>
      <c r="BS419" s="315"/>
      <c r="BT419" s="315"/>
      <c r="BU419" s="315"/>
      <c r="BV419" s="315"/>
    </row>
    <row r="420" spans="1:74" s="133" customFormat="1">
      <c r="A420" s="284"/>
      <c r="B420" s="4"/>
      <c r="C420" s="323"/>
      <c r="D420" s="283"/>
      <c r="E420" s="283"/>
      <c r="F420" s="283"/>
      <c r="G420" s="283"/>
      <c r="H420" s="285"/>
      <c r="I420" s="285"/>
      <c r="J420" s="285"/>
      <c r="K420" s="285"/>
      <c r="L420" s="285"/>
      <c r="M420" s="285"/>
      <c r="N420" s="315"/>
      <c r="O420" s="315"/>
      <c r="P420" s="315"/>
      <c r="Q420" s="315"/>
      <c r="R420" s="315"/>
      <c r="S420" s="315"/>
      <c r="T420" s="315"/>
      <c r="U420" s="315"/>
      <c r="V420" s="315"/>
      <c r="W420" s="315"/>
      <c r="X420" s="315"/>
      <c r="Y420" s="315"/>
      <c r="Z420" s="315"/>
      <c r="AA420" s="315"/>
      <c r="AB420" s="315"/>
      <c r="AC420" s="315"/>
      <c r="AD420" s="315"/>
      <c r="AE420" s="315"/>
      <c r="AF420" s="315"/>
      <c r="AG420" s="315"/>
      <c r="AH420" s="315"/>
      <c r="AI420" s="315"/>
      <c r="AJ420" s="315"/>
      <c r="AK420" s="315"/>
      <c r="AL420" s="315"/>
      <c r="AM420" s="315"/>
      <c r="AN420" s="315"/>
      <c r="AO420" s="315"/>
      <c r="AP420" s="315"/>
      <c r="AQ420" s="315"/>
      <c r="AR420" s="315"/>
      <c r="AS420" s="315"/>
      <c r="AT420" s="315"/>
      <c r="AU420" s="315"/>
      <c r="AV420" s="315"/>
      <c r="AW420" s="315"/>
      <c r="AX420" s="315"/>
      <c r="AY420" s="315"/>
      <c r="AZ420" s="315"/>
      <c r="BA420" s="315"/>
      <c r="BB420" s="315"/>
      <c r="BC420" s="315"/>
      <c r="BD420" s="315"/>
      <c r="BE420" s="315"/>
      <c r="BF420" s="315"/>
      <c r="BG420" s="315"/>
      <c r="BH420" s="315"/>
      <c r="BI420" s="315"/>
      <c r="BJ420" s="315"/>
      <c r="BK420" s="315"/>
      <c r="BL420" s="315"/>
      <c r="BM420" s="315"/>
      <c r="BN420" s="315"/>
      <c r="BO420" s="315"/>
      <c r="BP420" s="315"/>
      <c r="BQ420" s="315"/>
      <c r="BR420" s="315"/>
      <c r="BS420" s="315"/>
      <c r="BT420" s="315"/>
      <c r="BU420" s="315"/>
      <c r="BV420" s="315"/>
    </row>
    <row r="421" spans="1:74" s="133" customFormat="1">
      <c r="A421" s="284"/>
      <c r="B421" s="289"/>
      <c r="C421" s="2"/>
      <c r="D421" s="2"/>
      <c r="E421" s="5"/>
      <c r="F421" s="5"/>
      <c r="G421" s="5"/>
      <c r="H421" s="285"/>
      <c r="I421" s="285"/>
      <c r="J421" s="285"/>
      <c r="K421" s="285"/>
      <c r="L421" s="285"/>
      <c r="M421" s="285"/>
      <c r="N421" s="315"/>
      <c r="O421" s="315"/>
      <c r="P421" s="315"/>
      <c r="Q421" s="315"/>
      <c r="R421" s="315"/>
      <c r="S421" s="315"/>
      <c r="T421" s="315"/>
      <c r="U421" s="315"/>
      <c r="V421" s="315"/>
      <c r="W421" s="315"/>
      <c r="X421" s="315"/>
      <c r="Y421" s="315"/>
      <c r="Z421" s="315"/>
      <c r="AA421" s="315"/>
      <c r="AB421" s="315"/>
      <c r="AC421" s="315"/>
      <c r="AD421" s="315"/>
      <c r="AE421" s="315"/>
      <c r="AF421" s="315"/>
      <c r="AG421" s="315"/>
      <c r="AH421" s="315"/>
      <c r="AI421" s="315"/>
      <c r="AJ421" s="315"/>
      <c r="AK421" s="315"/>
      <c r="AL421" s="315"/>
      <c r="AM421" s="315"/>
      <c r="AN421" s="315"/>
      <c r="AO421" s="315"/>
      <c r="AP421" s="315"/>
      <c r="AQ421" s="315"/>
      <c r="AR421" s="315"/>
      <c r="AS421" s="315"/>
      <c r="AT421" s="315"/>
      <c r="AU421" s="315"/>
      <c r="AV421" s="315"/>
      <c r="AW421" s="315"/>
      <c r="AX421" s="315"/>
      <c r="AY421" s="315"/>
      <c r="AZ421" s="315"/>
      <c r="BA421" s="315"/>
      <c r="BB421" s="315"/>
      <c r="BC421" s="315"/>
      <c r="BD421" s="315"/>
      <c r="BE421" s="315"/>
      <c r="BF421" s="315"/>
      <c r="BG421" s="315"/>
      <c r="BH421" s="315"/>
      <c r="BI421" s="315"/>
      <c r="BJ421" s="315"/>
      <c r="BK421" s="315"/>
      <c r="BL421" s="315"/>
      <c r="BM421" s="315"/>
      <c r="BN421" s="315"/>
      <c r="BO421" s="315"/>
      <c r="BP421" s="315"/>
      <c r="BQ421" s="315"/>
      <c r="BR421" s="315"/>
      <c r="BS421" s="315"/>
      <c r="BT421" s="315"/>
      <c r="BU421" s="315"/>
      <c r="BV421" s="315"/>
    </row>
    <row r="422" spans="1:74" s="135" customFormat="1" ht="15" collapsed="1">
      <c r="A422" s="174"/>
      <c r="B422" s="516" t="s">
        <v>201</v>
      </c>
      <c r="C422" s="2"/>
      <c r="D422" s="2"/>
      <c r="E422" s="5"/>
      <c r="F422" s="5"/>
      <c r="G422" s="5"/>
      <c r="H422" s="285"/>
      <c r="I422" s="285"/>
      <c r="J422" s="285"/>
      <c r="K422" s="285"/>
      <c r="L422" s="285"/>
      <c r="M422" s="285"/>
      <c r="N422" s="285"/>
      <c r="O422" s="285"/>
      <c r="P422" s="285"/>
      <c r="Q422" s="285"/>
      <c r="R422" s="285"/>
      <c r="S422" s="285"/>
      <c r="T422" s="285"/>
      <c r="U422" s="285"/>
      <c r="V422" s="285"/>
      <c r="W422" s="285"/>
      <c r="X422" s="285"/>
      <c r="Y422" s="285"/>
      <c r="Z422" s="285"/>
      <c r="AA422" s="285"/>
      <c r="AB422" s="285"/>
      <c r="AC422" s="285"/>
      <c r="AD422" s="285"/>
      <c r="AE422" s="285"/>
      <c r="AF422" s="285"/>
      <c r="AG422" s="285"/>
      <c r="AH422" s="285"/>
      <c r="AI422" s="285"/>
      <c r="AJ422" s="285"/>
      <c r="AK422" s="285"/>
      <c r="AL422" s="285"/>
      <c r="AM422" s="285"/>
      <c r="AN422" s="285"/>
      <c r="AO422" s="285"/>
      <c r="AP422" s="285"/>
      <c r="AQ422" s="285"/>
      <c r="AR422" s="285"/>
      <c r="AS422" s="285"/>
      <c r="AT422" s="285"/>
      <c r="AU422" s="285"/>
      <c r="AV422" s="285"/>
      <c r="AW422" s="285"/>
      <c r="AX422" s="285"/>
      <c r="AY422" s="285"/>
      <c r="AZ422" s="285"/>
      <c r="BA422" s="285"/>
      <c r="BB422" s="285"/>
      <c r="BC422" s="285"/>
      <c r="BD422" s="285"/>
      <c r="BE422" s="285"/>
      <c r="BF422" s="285"/>
      <c r="BG422" s="285"/>
      <c r="BH422" s="285"/>
      <c r="BI422" s="285"/>
      <c r="BJ422" s="285"/>
      <c r="BK422" s="285"/>
      <c r="BL422" s="285"/>
      <c r="BM422" s="285"/>
      <c r="BN422" s="285"/>
      <c r="BO422" s="285"/>
      <c r="BP422" s="285"/>
      <c r="BQ422" s="285"/>
      <c r="BR422" s="285"/>
      <c r="BS422" s="285"/>
      <c r="BT422" s="285"/>
      <c r="BU422" s="285"/>
      <c r="BV422" s="285"/>
    </row>
    <row r="423" spans="1:74" s="135" customFormat="1" ht="15">
      <c r="A423" s="174"/>
      <c r="B423" s="516"/>
      <c r="C423" s="2"/>
      <c r="D423" s="2"/>
      <c r="E423" s="5"/>
      <c r="F423" s="5"/>
      <c r="G423" s="5"/>
      <c r="H423" s="285"/>
      <c r="I423" s="285"/>
      <c r="J423" s="285"/>
      <c r="K423" s="285"/>
      <c r="L423" s="285"/>
      <c r="M423" s="285"/>
      <c r="N423" s="285"/>
      <c r="O423" s="285"/>
      <c r="P423" s="285"/>
      <c r="Q423" s="285"/>
      <c r="R423" s="285"/>
      <c r="S423" s="285"/>
      <c r="T423" s="285"/>
      <c r="U423" s="285"/>
      <c r="V423" s="285"/>
      <c r="W423" s="285"/>
      <c r="X423" s="285"/>
      <c r="Y423" s="285"/>
      <c r="Z423" s="285"/>
      <c r="AA423" s="285"/>
      <c r="AB423" s="285"/>
      <c r="AC423" s="285"/>
      <c r="AD423" s="285"/>
      <c r="AE423" s="285"/>
      <c r="AF423" s="285"/>
      <c r="AG423" s="285"/>
      <c r="AH423" s="285"/>
      <c r="AI423" s="285"/>
      <c r="AJ423" s="285"/>
      <c r="AK423" s="285"/>
      <c r="AL423" s="285"/>
      <c r="AM423" s="285"/>
      <c r="AN423" s="285"/>
      <c r="AO423" s="285"/>
      <c r="AP423" s="285"/>
      <c r="AQ423" s="285"/>
      <c r="AR423" s="285"/>
      <c r="AS423" s="285"/>
      <c r="AT423" s="285"/>
      <c r="AU423" s="285"/>
      <c r="AV423" s="285"/>
      <c r="AW423" s="285"/>
      <c r="AX423" s="285"/>
      <c r="AY423" s="285"/>
      <c r="AZ423" s="285"/>
      <c r="BA423" s="285"/>
      <c r="BB423" s="285"/>
      <c r="BC423" s="285"/>
      <c r="BD423" s="285"/>
      <c r="BE423" s="285"/>
      <c r="BF423" s="285"/>
      <c r="BG423" s="285"/>
      <c r="BH423" s="285"/>
      <c r="BI423" s="285"/>
      <c r="BJ423" s="285"/>
      <c r="BK423" s="285"/>
      <c r="BL423" s="285"/>
      <c r="BM423" s="285"/>
      <c r="BN423" s="285"/>
      <c r="BO423" s="285"/>
      <c r="BP423" s="285"/>
      <c r="BQ423" s="285"/>
      <c r="BR423" s="285"/>
      <c r="BS423" s="285"/>
      <c r="BT423" s="285"/>
      <c r="BU423" s="285"/>
      <c r="BV423" s="285"/>
    </row>
    <row r="424" spans="1:74" s="135" customFormat="1" ht="49.5" customHeight="1" thickBot="1">
      <c r="A424" s="139"/>
      <c r="B424" s="1066" t="s">
        <v>288</v>
      </c>
      <c r="C424" s="469" t="s">
        <v>2692</v>
      </c>
      <c r="D424" s="469" t="s">
        <v>409</v>
      </c>
      <c r="E424" s="469" t="s">
        <v>12</v>
      </c>
      <c r="F424" s="469" t="s">
        <v>2693</v>
      </c>
      <c r="G424" s="469" t="s">
        <v>113</v>
      </c>
      <c r="I424" s="9"/>
      <c r="J424" s="11"/>
      <c r="K424" s="11"/>
      <c r="L424" s="11"/>
      <c r="M424" s="9"/>
      <c r="BI424" s="139"/>
    </row>
    <row r="425" spans="1:74" s="135" customFormat="1" ht="15">
      <c r="A425" s="139"/>
      <c r="B425" s="1067"/>
      <c r="C425" s="219"/>
      <c r="D425" s="472"/>
      <c r="E425" s="473" t="str">
        <f>IF(D425="","",IF(D425='10. קבועים'!$A$38,'10. קבועים'!$B$38,IF(D425='10. קבועים'!$A$39,'10. קבועים'!$B$39,IF(D425='10. קבועים'!$A$40,'10. קבועים'!$B$40,IF(D425='10. קבועים'!$A$41,'10. קבועים'!$B$41,IF(D425='10. קבועים'!$A$42,'10. קבועים'!$B$42))))))</f>
        <v/>
      </c>
      <c r="F425" s="219"/>
      <c r="G425" s="472"/>
      <c r="I425" s="401"/>
      <c r="J425" s="391"/>
      <c r="K425" s="401"/>
      <c r="L425" s="401"/>
      <c r="M425" s="401"/>
      <c r="BI425" s="139"/>
    </row>
    <row r="426" spans="1:74" s="135" customFormat="1" ht="15">
      <c r="A426" s="139"/>
      <c r="B426" s="1067"/>
      <c r="C426" s="205"/>
      <c r="D426" s="232"/>
      <c r="E426" s="477" t="str">
        <f>IF(D426="","",IF(D426='10. קבועים'!$A$38,'10. קבועים'!$B$38,IF(D426='10. קבועים'!$A$39,'10. קבועים'!$B$39,IF(D426='10. קבועים'!$A$40,'10. קבועים'!$B$40,IF(D426='10. קבועים'!$A$41,'10. קבועים'!$B$41,IF(D426='10. קבועים'!$A$42,'10. קבועים'!$B$42))))))</f>
        <v/>
      </c>
      <c r="F426" s="205"/>
      <c r="G426" s="232"/>
      <c r="I426" s="401"/>
      <c r="J426" s="391"/>
      <c r="K426" s="401"/>
      <c r="L426" s="401"/>
      <c r="M426" s="401"/>
      <c r="BI426" s="139"/>
    </row>
    <row r="427" spans="1:74" s="135" customFormat="1" ht="15.75" thickBot="1">
      <c r="A427" s="139"/>
      <c r="B427" s="1068"/>
      <c r="C427" s="480"/>
      <c r="D427" s="395"/>
      <c r="E427" s="479" t="str">
        <f>IF(D427="","",IF(D427='10. קבועים'!$A$38,'10. קבועים'!$B$38,IF(D427='10. קבועים'!$A$39,'10. קבועים'!$B$39,IF(D427='10. קבועים'!$A$40,'10. קבועים'!$B$40,IF(D427='10. קבועים'!$A$41,'10. קבועים'!$B$41,IF(D427='10. קבועים'!$A$42,'10. קבועים'!$B$42))))))</f>
        <v/>
      </c>
      <c r="F427" s="480"/>
      <c r="G427" s="395"/>
      <c r="I427" s="401"/>
      <c r="J427" s="391"/>
      <c r="K427" s="401"/>
      <c r="L427" s="401"/>
      <c r="M427" s="401"/>
      <c r="BI427" s="139"/>
    </row>
    <row r="428" spans="1:74" s="135" customFormat="1">
      <c r="A428" s="139"/>
      <c r="BI428" s="139"/>
    </row>
    <row r="429" spans="1:74" s="135" customFormat="1" ht="59.25" thickBot="1">
      <c r="A429" s="139"/>
      <c r="B429" s="199" t="s">
        <v>2712</v>
      </c>
      <c r="C429" s="199" t="s">
        <v>2695</v>
      </c>
      <c r="D429" s="199" t="s">
        <v>2696</v>
      </c>
      <c r="E429" s="469" t="s">
        <v>113</v>
      </c>
      <c r="I429" s="9"/>
      <c r="J429" s="11"/>
      <c r="K429" s="11"/>
      <c r="L429" s="11"/>
      <c r="M429" s="9"/>
      <c r="BH429" s="139"/>
    </row>
    <row r="430" spans="1:74" s="135" customFormat="1" ht="15.75" thickBot="1">
      <c r="A430" s="139"/>
      <c r="B430" s="480"/>
      <c r="C430" s="480"/>
      <c r="D430" s="480"/>
      <c r="E430" s="472"/>
      <c r="I430" s="401"/>
      <c r="J430" s="391"/>
      <c r="K430" s="401"/>
      <c r="L430" s="401"/>
      <c r="M430" s="401"/>
      <c r="BH430" s="139"/>
    </row>
    <row r="431" spans="1:74" s="135" customFormat="1">
      <c r="A431" s="139"/>
      <c r="BI431" s="139"/>
    </row>
    <row r="432" spans="1:74" s="135" customFormat="1" ht="44.25" thickBot="1">
      <c r="A432" s="139"/>
      <c r="B432" s="1078" t="s">
        <v>292</v>
      </c>
      <c r="C432" s="469" t="s">
        <v>2692</v>
      </c>
      <c r="D432" s="469" t="s">
        <v>409</v>
      </c>
      <c r="E432" s="469" t="s">
        <v>12</v>
      </c>
      <c r="F432" s="469" t="s">
        <v>2693</v>
      </c>
      <c r="G432" s="469" t="s">
        <v>113</v>
      </c>
      <c r="I432" s="9"/>
      <c r="J432" s="11"/>
      <c r="K432" s="11"/>
      <c r="L432" s="11"/>
      <c r="M432" s="9"/>
      <c r="BI432" s="139"/>
    </row>
    <row r="433" spans="1:61" s="135" customFormat="1" ht="15">
      <c r="A433" s="139"/>
      <c r="B433" s="1079"/>
      <c r="C433" s="219"/>
      <c r="D433" s="472"/>
      <c r="E433" s="473" t="str">
        <f>IF(D433="","",IF(D433='10. קבועים'!$A$38,'10. קבועים'!$B$38,IF(D433='10. קבועים'!$A$39,'10. קבועים'!$B$39,IF(D433='10. קבועים'!$A$40,'10. קבועים'!$B$40,IF(D433='10. קבועים'!$A$41,'10. קבועים'!$B$41,IF(D433='10. קבועים'!$A$42,'10. קבועים'!$B$42))))))</f>
        <v/>
      </c>
      <c r="F433" s="219"/>
      <c r="G433" s="1010"/>
      <c r="I433" s="401"/>
      <c r="J433" s="391"/>
      <c r="K433" s="401"/>
      <c r="L433" s="401"/>
      <c r="M433" s="401"/>
      <c r="BI433" s="139"/>
    </row>
    <row r="434" spans="1:61" s="135" customFormat="1" ht="15">
      <c r="A434" s="139"/>
      <c r="B434" s="1079"/>
      <c r="C434" s="205"/>
      <c r="D434" s="232"/>
      <c r="E434" s="477" t="str">
        <f>IF(D434="","",IF(D434='10. קבועים'!$A$38,'10. קבועים'!$B$38,IF(D434='10. קבועים'!$A$39,'10. קבועים'!$B$39,IF(D434='10. קבועים'!$A$40,'10. קבועים'!$B$40,IF(D434='10. קבועים'!$A$41,'10. קבועים'!$B$41,IF(D434='10. קבועים'!$A$42,'10. קבועים'!$B$42))))))</f>
        <v/>
      </c>
      <c r="F434" s="205"/>
      <c r="G434" s="219"/>
      <c r="I434" s="401"/>
      <c r="J434" s="391"/>
      <c r="K434" s="401"/>
      <c r="L434" s="401"/>
      <c r="M434" s="401"/>
      <c r="BI434" s="139"/>
    </row>
    <row r="435" spans="1:61" s="135" customFormat="1" ht="15.75" thickBot="1">
      <c r="A435" s="139"/>
      <c r="B435" s="1080"/>
      <c r="C435" s="480"/>
      <c r="D435" s="395"/>
      <c r="E435" s="479" t="str">
        <f>IF(D435="","",IF(D435='10. קבועים'!$A$38,'10. קבועים'!$B$38,IF(D435='10. קבועים'!$A$39,'10. קבועים'!$B$39,IF(D435='10. קבועים'!$A$40,'10. קבועים'!$B$40,IF(D435='10. קבועים'!$A$41,'10. קבועים'!$B$41,IF(D435='10. קבועים'!$A$42,'10. קבועים'!$B$42))))))</f>
        <v/>
      </c>
      <c r="F435" s="480"/>
      <c r="G435" s="481"/>
      <c r="I435" s="401"/>
      <c r="J435" s="391"/>
      <c r="K435" s="401"/>
      <c r="L435" s="401"/>
      <c r="M435" s="401"/>
      <c r="BI435" s="139"/>
    </row>
    <row r="436" spans="1:61" s="135" customFormat="1" ht="15">
      <c r="A436" s="139"/>
      <c r="I436" s="401"/>
      <c r="J436" s="391"/>
      <c r="K436" s="401"/>
      <c r="L436" s="401"/>
      <c r="M436" s="401"/>
      <c r="BI436" s="139"/>
    </row>
    <row r="437" spans="1:61" s="135" customFormat="1" ht="58.5">
      <c r="A437" s="139"/>
      <c r="B437" s="199" t="s">
        <v>2712</v>
      </c>
      <c r="C437" s="199" t="s">
        <v>2695</v>
      </c>
      <c r="D437" s="199" t="s">
        <v>2696</v>
      </c>
      <c r="E437" s="199" t="s">
        <v>113</v>
      </c>
      <c r="I437" s="9"/>
      <c r="J437" s="11"/>
      <c r="K437" s="11"/>
      <c r="L437" s="11"/>
      <c r="M437" s="9"/>
      <c r="BI437" s="139"/>
    </row>
    <row r="438" spans="1:61" s="135" customFormat="1" ht="15.75" thickBot="1">
      <c r="A438" s="139"/>
      <c r="B438" s="480"/>
      <c r="C438" s="480"/>
      <c r="D438" s="480"/>
      <c r="E438" s="480"/>
      <c r="I438" s="401"/>
      <c r="J438" s="391"/>
      <c r="K438" s="401"/>
      <c r="L438" s="401"/>
      <c r="M438" s="401"/>
      <c r="BI438" s="139"/>
    </row>
    <row r="439" spans="1:61" s="135" customFormat="1" ht="15">
      <c r="A439" s="139"/>
      <c r="I439" s="401"/>
      <c r="J439" s="391"/>
      <c r="K439" s="401"/>
      <c r="L439" s="401"/>
      <c r="M439" s="401"/>
      <c r="BI439" s="139"/>
    </row>
    <row r="440" spans="1:61" s="135" customFormat="1" ht="44.25" thickBot="1">
      <c r="A440" s="139"/>
      <c r="B440" s="1066" t="s">
        <v>294</v>
      </c>
      <c r="C440" s="469" t="s">
        <v>2692</v>
      </c>
      <c r="D440" s="469" t="s">
        <v>409</v>
      </c>
      <c r="E440" s="469" t="s">
        <v>12</v>
      </c>
      <c r="F440" s="469" t="s">
        <v>2693</v>
      </c>
      <c r="G440" s="469" t="s">
        <v>113</v>
      </c>
      <c r="I440" s="9"/>
      <c r="J440" s="11"/>
      <c r="K440" s="11"/>
      <c r="L440" s="11"/>
      <c r="M440" s="9"/>
      <c r="BI440" s="139"/>
    </row>
    <row r="441" spans="1:61" s="135" customFormat="1" ht="15">
      <c r="A441" s="139"/>
      <c r="B441" s="1067"/>
      <c r="C441" s="219"/>
      <c r="D441" s="472"/>
      <c r="E441" s="473" t="str">
        <f>IF(D441="","",IF(D441='10. קבועים'!$A$38,'10. קבועים'!$B$38,IF(D441='10. קבועים'!$A$39,'10. קבועים'!$B$39,IF(D441='10. קבועים'!$A$40,'10. קבועים'!$B$40,IF(D441='10. קבועים'!$A$41,'10. קבועים'!$B$41,IF(D441='10. קבועים'!$A$42,'10. קבועים'!$B$42))))))</f>
        <v/>
      </c>
      <c r="F441" s="219"/>
      <c r="G441" s="1010"/>
      <c r="I441" s="401"/>
      <c r="J441" s="391"/>
      <c r="K441" s="401"/>
      <c r="L441" s="401"/>
      <c r="M441" s="401"/>
      <c r="BI441" s="139"/>
    </row>
    <row r="442" spans="1:61" s="135" customFormat="1" ht="15">
      <c r="A442" s="139"/>
      <c r="B442" s="1067"/>
      <c r="C442" s="205"/>
      <c r="D442" s="232"/>
      <c r="E442" s="477" t="str">
        <f>IF(D442="","",IF(D442='10. קבועים'!$A$38,'10. קבועים'!$B$38,IF(D442='10. קבועים'!$A$39,'10. קבועים'!$B$39,IF(D442='10. קבועים'!$A$40,'10. קבועים'!$B$40,IF(D442='10. קבועים'!$A$41,'10. קבועים'!$B$41,IF(D442='10. קבועים'!$A$42,'10. קבועים'!$B$42))))))</f>
        <v/>
      </c>
      <c r="F442" s="205"/>
      <c r="G442" s="219"/>
      <c r="I442" s="401"/>
      <c r="J442" s="391"/>
      <c r="K442" s="401"/>
      <c r="L442" s="401"/>
      <c r="M442" s="401"/>
      <c r="BI442" s="139"/>
    </row>
    <row r="443" spans="1:61" s="135" customFormat="1" ht="15.75" thickBot="1">
      <c r="A443" s="139"/>
      <c r="B443" s="1068"/>
      <c r="C443" s="480"/>
      <c r="D443" s="395"/>
      <c r="E443" s="479" t="str">
        <f>IF(D443="","",IF(D443='10. קבועים'!$A$38,'10. קבועים'!$B$38,IF(D443='10. קבועים'!$A$39,'10. קבועים'!$B$39,IF(D443='10. קבועים'!$A$40,'10. קבועים'!$B$40,IF(D443='10. קבועים'!$A$41,'10. קבועים'!$B$41,IF(D443='10. קבועים'!$A$42,'10. קבועים'!$B$42))))))</f>
        <v/>
      </c>
      <c r="F443" s="480"/>
      <c r="G443" s="481"/>
      <c r="I443" s="401"/>
      <c r="J443" s="391"/>
      <c r="K443" s="401"/>
      <c r="L443" s="401"/>
      <c r="M443" s="401"/>
      <c r="BI443" s="139"/>
    </row>
    <row r="444" spans="1:61" s="135" customFormat="1">
      <c r="A444" s="139"/>
      <c r="BI444" s="139"/>
    </row>
    <row r="445" spans="1:61" s="135" customFormat="1" ht="58.5">
      <c r="A445" s="139"/>
      <c r="B445" s="199" t="s">
        <v>2712</v>
      </c>
      <c r="C445" s="199" t="s">
        <v>2695</v>
      </c>
      <c r="D445" s="199" t="s">
        <v>2696</v>
      </c>
      <c r="E445" s="199" t="s">
        <v>113</v>
      </c>
      <c r="I445" s="9"/>
      <c r="J445" s="11"/>
      <c r="K445" s="11"/>
      <c r="L445" s="11"/>
      <c r="M445" s="9"/>
      <c r="BI445" s="139"/>
    </row>
    <row r="446" spans="1:61" s="135" customFormat="1" ht="15.75" thickBot="1">
      <c r="A446" s="139"/>
      <c r="B446" s="480"/>
      <c r="C446" s="480"/>
      <c r="D446" s="480"/>
      <c r="E446" s="480"/>
      <c r="I446" s="401"/>
      <c r="J446" s="391"/>
      <c r="K446" s="401"/>
      <c r="L446" s="401"/>
      <c r="M446" s="401"/>
      <c r="BI446" s="139"/>
    </row>
    <row r="447" spans="1:61" s="135" customFormat="1" ht="15">
      <c r="A447" s="139"/>
      <c r="I447" s="401"/>
      <c r="J447" s="391"/>
      <c r="K447" s="401"/>
      <c r="L447" s="401"/>
      <c r="M447" s="401"/>
      <c r="BI447" s="139"/>
    </row>
    <row r="448" spans="1:61" s="135" customFormat="1" ht="44.25" thickBot="1">
      <c r="A448" s="139"/>
      <c r="B448" s="1066" t="s">
        <v>296</v>
      </c>
      <c r="C448" s="469" t="s">
        <v>2692</v>
      </c>
      <c r="D448" s="469" t="s">
        <v>409</v>
      </c>
      <c r="E448" s="469" t="s">
        <v>12</v>
      </c>
      <c r="F448" s="469" t="s">
        <v>2697</v>
      </c>
      <c r="G448" s="469" t="s">
        <v>113</v>
      </c>
      <c r="I448" s="9"/>
      <c r="J448" s="11"/>
      <c r="K448" s="11"/>
      <c r="L448" s="11"/>
      <c r="M448" s="9"/>
      <c r="BI448" s="139"/>
    </row>
    <row r="449" spans="1:61" s="135" customFormat="1" ht="15">
      <c r="A449" s="139"/>
      <c r="B449" s="1067"/>
      <c r="C449" s="219"/>
      <c r="D449" s="472"/>
      <c r="E449" s="473" t="str">
        <f>IF(D449="","",IF(D449='10. קבועים'!$A$38,'10. קבועים'!$B$38,IF(D449='10. קבועים'!$A$39,'10. קבועים'!$B$39,IF(D449='10. קבועים'!$A$40,'10. קבועים'!$B$40,IF(D449='10. קבועים'!$A$41,'10. קבועים'!$B$41,IF(D449='10. קבועים'!$A$42,'10. קבועים'!$B$42))))))</f>
        <v/>
      </c>
      <c r="F449" s="219"/>
      <c r="G449" s="1010"/>
      <c r="I449" s="401"/>
      <c r="J449" s="391"/>
      <c r="K449" s="401"/>
      <c r="L449" s="401"/>
      <c r="M449" s="401"/>
      <c r="BI449" s="139"/>
    </row>
    <row r="450" spans="1:61" s="135" customFormat="1" ht="15">
      <c r="A450" s="139"/>
      <c r="B450" s="1067"/>
      <c r="C450" s="205"/>
      <c r="D450" s="232"/>
      <c r="E450" s="477" t="str">
        <f>IF(D450="","",IF(D450='10. קבועים'!$A$38,'10. קבועים'!$B$38,IF(D450='10. קבועים'!$A$39,'10. קבועים'!$B$39,IF(D450='10. קבועים'!$A$40,'10. קבועים'!$B$40,IF(D450='10. קבועים'!$A$41,'10. קבועים'!$B$41,IF(D450='10. קבועים'!$A$42,'10. קבועים'!$B$42))))))</f>
        <v/>
      </c>
      <c r="F450" s="205"/>
      <c r="G450" s="219"/>
      <c r="I450" s="401"/>
      <c r="J450" s="391"/>
      <c r="K450" s="401"/>
      <c r="L450" s="401"/>
      <c r="M450" s="401"/>
      <c r="BI450" s="139"/>
    </row>
    <row r="451" spans="1:61" s="135" customFormat="1" ht="15.75" thickBot="1">
      <c r="A451" s="139"/>
      <c r="B451" s="1068"/>
      <c r="C451" s="480"/>
      <c r="D451" s="395"/>
      <c r="E451" s="479" t="str">
        <f>IF(D451="","",IF(D451='10. קבועים'!$A$38,'10. קבועים'!$B$38,IF(D451='10. קבועים'!$A$39,'10. קבועים'!$B$39,IF(D451='10. קבועים'!$A$40,'10. קבועים'!$B$40,IF(D451='10. קבועים'!$A$41,'10. קבועים'!$B$41,IF(D451='10. קבועים'!$A$42,'10. קבועים'!$B$42))))))</f>
        <v/>
      </c>
      <c r="F451" s="480"/>
      <c r="G451" s="481"/>
      <c r="I451" s="401"/>
      <c r="J451" s="391"/>
      <c r="K451" s="401"/>
      <c r="L451" s="401"/>
      <c r="M451" s="401"/>
      <c r="BI451" s="139"/>
    </row>
    <row r="452" spans="1:61" s="135" customFormat="1">
      <c r="A452" s="139"/>
      <c r="BI452" s="139"/>
    </row>
    <row r="453" spans="1:61" s="135" customFormat="1" ht="58.5">
      <c r="A453" s="139"/>
      <c r="B453" s="199" t="s">
        <v>2712</v>
      </c>
      <c r="C453" s="199" t="s">
        <v>2695</v>
      </c>
      <c r="D453" s="199" t="s">
        <v>2696</v>
      </c>
      <c r="E453" s="199" t="s">
        <v>113</v>
      </c>
      <c r="I453" s="9"/>
      <c r="J453" s="11"/>
      <c r="K453" s="11"/>
      <c r="L453" s="11"/>
      <c r="M453" s="9"/>
      <c r="BI453" s="139"/>
    </row>
    <row r="454" spans="1:61" s="135" customFormat="1" ht="15.75" thickBot="1">
      <c r="A454" s="139"/>
      <c r="B454" s="480"/>
      <c r="C454" s="480"/>
      <c r="D454" s="480"/>
      <c r="E454" s="480"/>
      <c r="I454" s="401"/>
      <c r="J454" s="391"/>
      <c r="K454" s="401"/>
      <c r="L454" s="401"/>
      <c r="M454" s="401"/>
      <c r="BI454" s="139"/>
    </row>
    <row r="455" spans="1:61" s="135" customFormat="1" ht="15">
      <c r="A455" s="139"/>
      <c r="I455" s="401"/>
      <c r="J455" s="391"/>
      <c r="K455" s="401"/>
      <c r="L455" s="401"/>
      <c r="M455" s="401"/>
      <c r="BI455" s="139"/>
    </row>
    <row r="456" spans="1:61" s="135" customFormat="1" ht="44.25" thickBot="1">
      <c r="A456" s="139"/>
      <c r="B456" s="1066" t="s">
        <v>298</v>
      </c>
      <c r="C456" s="469" t="s">
        <v>2692</v>
      </c>
      <c r="D456" s="469" t="s">
        <v>409</v>
      </c>
      <c r="E456" s="469" t="s">
        <v>12</v>
      </c>
      <c r="F456" s="469" t="s">
        <v>2693</v>
      </c>
      <c r="G456" s="469" t="s">
        <v>113</v>
      </c>
      <c r="I456" s="9"/>
      <c r="J456" s="11"/>
      <c r="K456" s="11"/>
      <c r="L456" s="11"/>
      <c r="M456" s="9"/>
      <c r="BI456" s="139"/>
    </row>
    <row r="457" spans="1:61" s="135" customFormat="1" ht="15">
      <c r="A457" s="139"/>
      <c r="B457" s="1067"/>
      <c r="C457" s="219"/>
      <c r="D457" s="472"/>
      <c r="E457" s="473" t="str">
        <f>IF(D457="","",IF(D457='10. קבועים'!$A$38,'10. קבועים'!$B$38,IF(D457='10. קבועים'!$A$39,'10. קבועים'!$B$39,IF(D457='10. קבועים'!$A$40,'10. קבועים'!$B$40,IF(D457='10. קבועים'!$A$41,'10. קבועים'!$B$41,IF(D457='10. קבועים'!$A$42,'10. קבועים'!$B$42))))))</f>
        <v/>
      </c>
      <c r="F457" s="219"/>
      <c r="G457" s="219"/>
      <c r="I457" s="401"/>
      <c r="J457" s="391"/>
      <c r="K457" s="401"/>
      <c r="L457" s="401"/>
      <c r="M457" s="401"/>
      <c r="BI457" s="139"/>
    </row>
    <row r="458" spans="1:61" s="135" customFormat="1" ht="15">
      <c r="A458" s="139"/>
      <c r="B458" s="1067"/>
      <c r="C458" s="205"/>
      <c r="D458" s="232"/>
      <c r="E458" s="477" t="str">
        <f>IF(D458="","",IF(D458='10. קבועים'!$A$38,'10. קבועים'!$B$38,IF(D458='10. קבועים'!$A$39,'10. קבועים'!$B$39,IF(D458='10. קבועים'!$A$40,'10. קבועים'!$B$40,IF(D458='10. קבועים'!$A$41,'10. קבועים'!$B$41,IF(D458='10. קבועים'!$A$42,'10. קבועים'!$B$42))))))</f>
        <v/>
      </c>
      <c r="F458" s="205"/>
      <c r="G458" s="219"/>
      <c r="I458" s="401"/>
      <c r="J458" s="391"/>
      <c r="K458" s="401"/>
      <c r="L458" s="401"/>
      <c r="M458" s="401"/>
      <c r="BI458" s="139"/>
    </row>
    <row r="459" spans="1:61" s="135" customFormat="1" ht="15" thickBot="1">
      <c r="A459" s="139"/>
      <c r="B459" s="1068"/>
      <c r="C459" s="480"/>
      <c r="D459" s="395"/>
      <c r="E459" s="479" t="str">
        <f>IF(D459="","",IF(D459='10. קבועים'!$A$38,'10. קבועים'!$B$38,IF(D459='10. קבועים'!$A$39,'10. קבועים'!$B$39,IF(D459='10. קבועים'!$A$40,'10. קבועים'!$B$40,IF(D459='10. קבועים'!$A$41,'10. קבועים'!$B$41,IF(D459='10. קבועים'!$A$42,'10. קבועים'!$B$42))))))</f>
        <v/>
      </c>
      <c r="F459" s="480"/>
      <c r="G459" s="480"/>
      <c r="I459" s="401"/>
      <c r="J459" s="401"/>
      <c r="K459" s="401"/>
      <c r="L459" s="401"/>
      <c r="M459" s="401"/>
      <c r="BI459" s="139"/>
    </row>
    <row r="460" spans="1:61" s="135" customFormat="1" ht="15">
      <c r="A460" s="139"/>
      <c r="I460" s="401"/>
      <c r="J460" s="391"/>
      <c r="K460" s="401"/>
      <c r="L460" s="401"/>
      <c r="M460" s="401"/>
      <c r="BI460" s="139"/>
    </row>
    <row r="461" spans="1:61" s="135" customFormat="1" ht="58.5">
      <c r="A461" s="139"/>
      <c r="B461" s="199" t="s">
        <v>2712</v>
      </c>
      <c r="C461" s="199" t="s">
        <v>2695</v>
      </c>
      <c r="D461" s="199" t="s">
        <v>2696</v>
      </c>
      <c r="E461" s="199" t="s">
        <v>113</v>
      </c>
      <c r="I461" s="9"/>
      <c r="J461" s="11"/>
      <c r="K461" s="11"/>
      <c r="L461" s="11"/>
      <c r="M461" s="9"/>
      <c r="BI461" s="139"/>
    </row>
    <row r="462" spans="1:61" s="135" customFormat="1" ht="15.75" thickBot="1">
      <c r="A462" s="139"/>
      <c r="B462" s="480"/>
      <c r="C462" s="480"/>
      <c r="D462" s="480"/>
      <c r="E462" s="480"/>
      <c r="I462" s="401"/>
      <c r="J462" s="391"/>
      <c r="K462" s="401"/>
      <c r="L462" s="401"/>
      <c r="M462" s="401"/>
      <c r="BI462" s="139"/>
    </row>
    <row r="463" spans="1:61" s="135" customFormat="1" ht="15">
      <c r="A463" s="139"/>
      <c r="I463" s="401"/>
      <c r="J463" s="391"/>
      <c r="K463" s="401"/>
      <c r="L463" s="401"/>
      <c r="M463" s="401"/>
      <c r="BI463" s="139"/>
    </row>
    <row r="464" spans="1:61" s="135" customFormat="1" ht="44.25" thickBot="1">
      <c r="A464" s="139"/>
      <c r="B464" s="1066" t="s">
        <v>300</v>
      </c>
      <c r="C464" s="469" t="s">
        <v>2692</v>
      </c>
      <c r="D464" s="469" t="s">
        <v>409</v>
      </c>
      <c r="E464" s="469" t="s">
        <v>12</v>
      </c>
      <c r="F464" s="469" t="s">
        <v>2693</v>
      </c>
      <c r="G464" s="469" t="s">
        <v>113</v>
      </c>
      <c r="I464" s="9"/>
      <c r="J464" s="11"/>
      <c r="K464" s="11"/>
      <c r="L464" s="11"/>
      <c r="M464" s="9"/>
      <c r="BI464" s="139"/>
    </row>
    <row r="465" spans="1:74" s="135" customFormat="1" ht="15">
      <c r="A465" s="139"/>
      <c r="B465" s="1067"/>
      <c r="C465" s="219"/>
      <c r="D465" s="472"/>
      <c r="E465" s="477" t="str">
        <f>IF(D465="","",IF(D465='10. קבועים'!$A$38,'10. קבועים'!$B$38,IF(D465='10. קבועים'!$A$39,'10. קבועים'!$B$39,IF(D465='10. קבועים'!$A$40,'10. קבועים'!$B$40,IF(D465='10. קבועים'!$A$41,'10. קבועים'!$B$41,IF(D465='10. קבועים'!$A$42,'10. קבועים'!$B$42))))))</f>
        <v/>
      </c>
      <c r="F465" s="219"/>
      <c r="G465" s="1010"/>
      <c r="I465" s="401"/>
      <c r="J465" s="391"/>
      <c r="K465" s="401"/>
      <c r="L465" s="401"/>
      <c r="M465" s="401"/>
      <c r="BI465" s="139"/>
    </row>
    <row r="466" spans="1:74" s="135" customFormat="1" ht="15">
      <c r="A466" s="139"/>
      <c r="B466" s="1067"/>
      <c r="C466" s="205"/>
      <c r="D466" s="232"/>
      <c r="E466" s="477" t="str">
        <f>IF(D466="","",IF(D466='10. קבועים'!$A$38,'10. קבועים'!$B$38,IF(D466='10. קבועים'!$A$39,'10. קבועים'!$B$39,IF(D466='10. קבועים'!$A$40,'10. קבועים'!$B$40,IF(D466='10. קבועים'!$A$41,'10. קבועים'!$B$41,IF(D466='10. קבועים'!$A$42,'10. קבועים'!$B$42))))))</f>
        <v/>
      </c>
      <c r="F466" s="205"/>
      <c r="G466" s="219"/>
      <c r="I466" s="401"/>
      <c r="J466" s="391"/>
      <c r="K466" s="401"/>
      <c r="L466" s="401"/>
      <c r="M466" s="401"/>
      <c r="BI466" s="139"/>
    </row>
    <row r="467" spans="1:74" s="135" customFormat="1" ht="15.75" thickBot="1">
      <c r="A467" s="139"/>
      <c r="B467" s="1068"/>
      <c r="C467" s="480"/>
      <c r="D467" s="395"/>
      <c r="E467" s="479" t="str">
        <f>IF(D467="","",IF(D467='10. קבועים'!$A$38,'10. קבועים'!$B$38,IF(D467='10. קבועים'!$A$39,'10. קבועים'!$B$39,IF(D467='10. קבועים'!$A$40,'10. קבועים'!$B$40,IF(D467='10. קבועים'!$A$41,'10. קבועים'!$B$41,IF(D467='10. קבועים'!$A$42,'10. קבועים'!$B$42))))))</f>
        <v/>
      </c>
      <c r="F467" s="480"/>
      <c r="G467" s="481"/>
      <c r="I467" s="401"/>
      <c r="J467" s="391"/>
      <c r="K467" s="401"/>
      <c r="L467" s="401"/>
      <c r="M467" s="401"/>
      <c r="BJ467" s="139"/>
    </row>
    <row r="468" spans="1:74" s="135" customFormat="1" ht="15">
      <c r="A468" s="139"/>
      <c r="I468" s="401"/>
      <c r="J468" s="391"/>
      <c r="K468" s="401"/>
      <c r="L468" s="401"/>
      <c r="M468" s="401"/>
      <c r="BI468" s="139"/>
    </row>
    <row r="469" spans="1:74" s="135" customFormat="1" ht="58.5">
      <c r="A469" s="139"/>
      <c r="B469" s="199" t="s">
        <v>2712</v>
      </c>
      <c r="C469" s="199" t="s">
        <v>2695</v>
      </c>
      <c r="D469" s="199" t="s">
        <v>2696</v>
      </c>
      <c r="E469" s="199" t="s">
        <v>113</v>
      </c>
      <c r="I469" s="9"/>
      <c r="J469" s="11"/>
      <c r="K469" s="11"/>
      <c r="L469" s="11"/>
      <c r="M469" s="9"/>
      <c r="BI469" s="139"/>
    </row>
    <row r="470" spans="1:74" s="135" customFormat="1" ht="15.75" thickBot="1">
      <c r="A470" s="139"/>
      <c r="B470" s="480"/>
      <c r="C470" s="480"/>
      <c r="D470" s="480"/>
      <c r="E470" s="480"/>
      <c r="I470" s="401"/>
      <c r="J470" s="391"/>
      <c r="K470" s="401"/>
      <c r="L470" s="401"/>
      <c r="M470" s="401"/>
      <c r="BI470" s="139"/>
    </row>
    <row r="471" spans="1:74" s="135" customFormat="1">
      <c r="A471" s="139"/>
      <c r="C471" s="379"/>
      <c r="D471" s="265"/>
      <c r="E471" s="265"/>
      <c r="F471" s="265"/>
      <c r="I471" s="401"/>
      <c r="J471" s="401"/>
      <c r="K471" s="401"/>
      <c r="L471" s="401"/>
      <c r="M471" s="401"/>
      <c r="BJ471" s="139"/>
    </row>
    <row r="472" spans="1:74" s="135" customFormat="1" ht="15.75" thickBot="1">
      <c r="A472" s="281"/>
      <c r="B472" s="137"/>
      <c r="C472" s="345"/>
      <c r="D472" s="345"/>
      <c r="E472" s="5"/>
      <c r="F472" s="2"/>
      <c r="G472" s="2"/>
      <c r="J472" s="285"/>
      <c r="K472" s="285"/>
      <c r="L472" s="285"/>
      <c r="M472" s="285"/>
      <c r="N472" s="285"/>
      <c r="O472" s="285"/>
      <c r="P472" s="285"/>
      <c r="Q472" s="285"/>
      <c r="R472" s="285"/>
      <c r="S472" s="285"/>
      <c r="T472" s="285"/>
      <c r="U472" s="285"/>
      <c r="V472" s="285"/>
      <c r="W472" s="285"/>
      <c r="X472" s="285"/>
      <c r="Y472" s="285"/>
      <c r="Z472" s="285"/>
      <c r="AA472" s="285"/>
      <c r="AB472" s="285"/>
      <c r="AC472" s="285"/>
      <c r="AD472" s="285"/>
      <c r="AE472" s="285"/>
      <c r="AF472" s="285"/>
      <c r="AG472" s="285"/>
      <c r="AH472" s="285"/>
      <c r="AI472" s="285"/>
      <c r="AJ472" s="285"/>
      <c r="AK472" s="285"/>
      <c r="AL472" s="285"/>
      <c r="AM472" s="285"/>
      <c r="AN472" s="285"/>
      <c r="AO472" s="285"/>
      <c r="AP472" s="285"/>
      <c r="AQ472" s="285"/>
      <c r="AR472" s="285"/>
      <c r="AS472" s="285"/>
      <c r="AT472" s="285"/>
      <c r="AU472" s="285"/>
      <c r="AV472" s="285"/>
      <c r="AW472" s="285"/>
      <c r="AX472" s="285"/>
      <c r="AY472" s="285"/>
      <c r="AZ472" s="285"/>
      <c r="BA472" s="285"/>
      <c r="BB472" s="285"/>
      <c r="BC472" s="285"/>
      <c r="BD472" s="285"/>
      <c r="BE472" s="285"/>
      <c r="BF472" s="285"/>
      <c r="BG472" s="285"/>
      <c r="BH472" s="285"/>
      <c r="BI472" s="285"/>
      <c r="BJ472" s="285"/>
      <c r="BK472" s="285"/>
      <c r="BL472" s="285"/>
      <c r="BM472" s="285"/>
      <c r="BN472" s="285"/>
      <c r="BO472" s="285"/>
      <c r="BP472" s="285"/>
      <c r="BQ472" s="285"/>
      <c r="BR472" s="285"/>
      <c r="BS472" s="285"/>
      <c r="BT472" s="285"/>
      <c r="BU472" s="285"/>
      <c r="BV472" s="285"/>
    </row>
    <row r="473" spans="1:74" s="135" customFormat="1" ht="30.75" customHeight="1" collapsed="1" thickBot="1">
      <c r="A473" s="281"/>
      <c r="B473" s="548" t="s">
        <v>302</v>
      </c>
      <c r="C473" s="1072" t="s">
        <v>204</v>
      </c>
      <c r="D473" s="1073"/>
      <c r="E473" s="1074"/>
      <c r="F473" s="1069" t="s">
        <v>306</v>
      </c>
      <c r="G473" s="1069"/>
      <c r="H473" s="1070"/>
      <c r="J473" s="285"/>
      <c r="K473" s="285"/>
      <c r="L473" s="285"/>
      <c r="M473" s="285"/>
      <c r="N473" s="285"/>
      <c r="O473" s="285"/>
      <c r="P473" s="285"/>
      <c r="Q473" s="285"/>
      <c r="R473" s="285"/>
      <c r="S473" s="285"/>
      <c r="T473" s="285"/>
      <c r="U473" s="285"/>
      <c r="V473" s="285"/>
      <c r="W473" s="285"/>
      <c r="X473" s="285"/>
      <c r="Y473" s="285"/>
      <c r="Z473" s="285"/>
      <c r="AA473" s="285"/>
      <c r="AB473" s="285"/>
      <c r="AC473" s="285"/>
      <c r="AD473" s="285"/>
      <c r="AE473" s="285"/>
      <c r="AF473" s="285"/>
      <c r="AG473" s="285"/>
      <c r="AH473" s="285"/>
      <c r="AI473" s="285"/>
      <c r="AJ473" s="285"/>
      <c r="AK473" s="285"/>
      <c r="AL473" s="285"/>
      <c r="AM473" s="285"/>
      <c r="AN473" s="285"/>
      <c r="AO473" s="285"/>
      <c r="AP473" s="285"/>
      <c r="AQ473" s="285"/>
      <c r="AR473" s="285"/>
      <c r="AS473" s="285"/>
      <c r="AT473" s="285"/>
      <c r="AU473" s="285"/>
      <c r="AV473" s="285"/>
      <c r="AW473" s="285"/>
      <c r="AX473" s="285"/>
      <c r="AY473" s="285"/>
      <c r="AZ473" s="285"/>
      <c r="BA473" s="285"/>
      <c r="BB473" s="285"/>
      <c r="BC473" s="285"/>
      <c r="BD473" s="285"/>
      <c r="BE473" s="285"/>
      <c r="BF473" s="285"/>
      <c r="BG473" s="285"/>
      <c r="BH473" s="285"/>
      <c r="BI473" s="285"/>
      <c r="BJ473" s="285"/>
      <c r="BK473" s="285"/>
      <c r="BL473" s="285"/>
      <c r="BM473" s="285"/>
      <c r="BN473" s="285"/>
      <c r="BO473" s="285"/>
      <c r="BP473" s="285"/>
      <c r="BQ473" s="285"/>
      <c r="BR473" s="285"/>
      <c r="BS473" s="285"/>
      <c r="BT473" s="285"/>
      <c r="BU473" s="285"/>
      <c r="BV473" s="285"/>
    </row>
    <row r="474" spans="1:74" s="135" customFormat="1" ht="29.25">
      <c r="A474" s="533"/>
      <c r="B474" s="549" t="s">
        <v>220</v>
      </c>
      <c r="C474" s="550" t="s">
        <v>2713</v>
      </c>
      <c r="D474" s="551" t="s">
        <v>2714</v>
      </c>
      <c r="E474" s="552" t="s">
        <v>2715</v>
      </c>
      <c r="F474" s="553" t="s">
        <v>2713</v>
      </c>
      <c r="G474" s="551" t="s">
        <v>2716</v>
      </c>
      <c r="H474" s="552" t="s">
        <v>2715</v>
      </c>
      <c r="J474" s="285"/>
      <c r="K474" s="285"/>
      <c r="L474" s="285"/>
      <c r="M474" s="285"/>
      <c r="N474" s="285"/>
      <c r="O474" s="285"/>
      <c r="P474" s="285"/>
      <c r="Q474" s="285"/>
      <c r="R474" s="285"/>
      <c r="S474" s="285"/>
      <c r="T474" s="285"/>
      <c r="U474" s="285"/>
      <c r="V474" s="285"/>
      <c r="W474" s="285"/>
      <c r="X474" s="285"/>
      <c r="Y474" s="285"/>
      <c r="Z474" s="285"/>
      <c r="AA474" s="285"/>
      <c r="AB474" s="285"/>
      <c r="AC474" s="285"/>
      <c r="AD474" s="285"/>
      <c r="AE474" s="285"/>
      <c r="AF474" s="285"/>
      <c r="AG474" s="285"/>
      <c r="AH474" s="285"/>
      <c r="AI474" s="285"/>
      <c r="AJ474" s="285"/>
      <c r="AK474" s="285"/>
      <c r="AL474" s="285"/>
      <c r="AM474" s="285"/>
      <c r="AN474" s="285"/>
      <c r="AO474" s="285"/>
      <c r="AP474" s="285"/>
      <c r="AQ474" s="285"/>
      <c r="AR474" s="285"/>
      <c r="AS474" s="285"/>
      <c r="AT474" s="285"/>
      <c r="AU474" s="285"/>
      <c r="AV474" s="285"/>
      <c r="AW474" s="285"/>
      <c r="AX474" s="285"/>
      <c r="AY474" s="285"/>
      <c r="AZ474" s="285"/>
      <c r="BA474" s="285"/>
      <c r="BB474" s="285"/>
      <c r="BC474" s="285"/>
      <c r="BD474" s="285"/>
      <c r="BE474" s="285"/>
      <c r="BF474" s="285"/>
      <c r="BG474" s="285"/>
      <c r="BH474" s="285"/>
      <c r="BI474" s="285"/>
      <c r="BJ474" s="285"/>
      <c r="BK474" s="285"/>
      <c r="BL474" s="285"/>
      <c r="BM474" s="285"/>
      <c r="BN474" s="285"/>
      <c r="BO474" s="285"/>
      <c r="BP474" s="285"/>
      <c r="BQ474" s="285"/>
      <c r="BR474" s="285"/>
      <c r="BS474" s="285"/>
      <c r="BT474" s="285"/>
      <c r="BU474" s="285"/>
      <c r="BV474" s="285"/>
    </row>
    <row r="475" spans="1:74" s="135" customFormat="1" ht="28.5" customHeight="1">
      <c r="A475" s="533"/>
      <c r="B475" s="554">
        <v>1</v>
      </c>
      <c r="C475" s="524">
        <f>'10. קבועים'!C272*'10. קבועים'!$B$213</f>
        <v>0</v>
      </c>
      <c r="D475" s="525">
        <f>'10. קבועים'!B273</f>
        <v>0</v>
      </c>
      <c r="E475" s="526">
        <f t="shared" ref="E475:E480" si="8">C475-D475</f>
        <v>0</v>
      </c>
      <c r="F475" s="527">
        <f>IF(B430="",0,$C$133)</f>
        <v>0</v>
      </c>
      <c r="G475" s="525">
        <f>IF(B430="",0,$D$133)</f>
        <v>0</v>
      </c>
      <c r="H475" s="526">
        <f t="shared" ref="H475:H480" si="9">F475-G475</f>
        <v>0</v>
      </c>
      <c r="J475" s="285"/>
      <c r="K475" s="285"/>
      <c r="L475" s="285"/>
      <c r="M475" s="285"/>
      <c r="N475" s="285"/>
      <c r="O475" s="285"/>
      <c r="P475" s="285"/>
      <c r="Q475" s="285"/>
      <c r="R475" s="285"/>
      <c r="S475" s="285"/>
      <c r="T475" s="285"/>
      <c r="U475" s="285"/>
      <c r="V475" s="285"/>
      <c r="W475" s="285"/>
      <c r="X475" s="285"/>
      <c r="Y475" s="285"/>
      <c r="Z475" s="285"/>
      <c r="AA475" s="285"/>
      <c r="AB475" s="285"/>
      <c r="AC475" s="285"/>
      <c r="AD475" s="285"/>
      <c r="AE475" s="285"/>
      <c r="AF475" s="285"/>
      <c r="AG475" s="285"/>
      <c r="AH475" s="285"/>
      <c r="AI475" s="285"/>
      <c r="AJ475" s="285"/>
      <c r="AK475" s="285"/>
      <c r="AL475" s="285"/>
      <c r="AM475" s="285"/>
      <c r="AN475" s="285"/>
      <c r="AO475" s="285"/>
      <c r="AP475" s="285"/>
      <c r="AQ475" s="285"/>
      <c r="AR475" s="285"/>
      <c r="AS475" s="285"/>
      <c r="AT475" s="285"/>
      <c r="AU475" s="285"/>
      <c r="AV475" s="285"/>
      <c r="AW475" s="285"/>
      <c r="AX475" s="285"/>
      <c r="AY475" s="285"/>
      <c r="AZ475" s="285"/>
      <c r="BA475" s="285"/>
      <c r="BB475" s="285"/>
      <c r="BC475" s="285"/>
      <c r="BD475" s="285"/>
      <c r="BE475" s="285"/>
      <c r="BF475" s="285"/>
      <c r="BG475" s="285"/>
      <c r="BH475" s="285"/>
      <c r="BI475" s="285"/>
      <c r="BJ475" s="285"/>
      <c r="BK475" s="285"/>
      <c r="BL475" s="285"/>
      <c r="BM475" s="285"/>
      <c r="BN475" s="285"/>
      <c r="BO475" s="285"/>
      <c r="BP475" s="285"/>
      <c r="BQ475" s="285"/>
      <c r="BR475" s="285"/>
      <c r="BS475" s="285"/>
      <c r="BT475" s="285"/>
      <c r="BU475" s="285"/>
      <c r="BV475" s="285"/>
    </row>
    <row r="476" spans="1:74" s="135" customFormat="1">
      <c r="A476" s="533"/>
      <c r="B476" s="554">
        <v>2</v>
      </c>
      <c r="C476" s="524">
        <f>'10. קבועים'!C347*'10. קבועים'!$B$213</f>
        <v>0</v>
      </c>
      <c r="D476" s="525">
        <f>'10. קבועים'!B348</f>
        <v>0</v>
      </c>
      <c r="E476" s="526">
        <f t="shared" si="8"/>
        <v>0</v>
      </c>
      <c r="F476" s="527">
        <f>IF(B438="",0,$C$133)</f>
        <v>0</v>
      </c>
      <c r="G476" s="525">
        <f>IF(B438="",0,$D$133)</f>
        <v>0</v>
      </c>
      <c r="H476" s="526">
        <f t="shared" si="9"/>
        <v>0</v>
      </c>
      <c r="J476" s="285"/>
      <c r="K476" s="285"/>
      <c r="L476" s="285"/>
      <c r="M476" s="285"/>
      <c r="N476" s="285"/>
      <c r="O476" s="285"/>
      <c r="P476" s="285"/>
      <c r="Q476" s="285"/>
      <c r="R476" s="285"/>
      <c r="S476" s="285"/>
      <c r="T476" s="285"/>
      <c r="U476" s="285"/>
      <c r="V476" s="285"/>
      <c r="W476" s="285"/>
      <c r="X476" s="285"/>
      <c r="Y476" s="285"/>
      <c r="Z476" s="285"/>
      <c r="AA476" s="285"/>
      <c r="AB476" s="285"/>
      <c r="AC476" s="285"/>
      <c r="AD476" s="285"/>
      <c r="AE476" s="285"/>
      <c r="AF476" s="285"/>
      <c r="AG476" s="285"/>
      <c r="AH476" s="285"/>
      <c r="AI476" s="285"/>
      <c r="AJ476" s="285"/>
      <c r="AK476" s="285"/>
      <c r="AL476" s="285"/>
      <c r="AM476" s="285"/>
      <c r="AN476" s="285"/>
      <c r="AO476" s="285"/>
      <c r="AP476" s="285"/>
      <c r="AQ476" s="285"/>
      <c r="AR476" s="285"/>
      <c r="AS476" s="285"/>
      <c r="AT476" s="285"/>
      <c r="AU476" s="285"/>
      <c r="AV476" s="285"/>
      <c r="AW476" s="285"/>
      <c r="AX476" s="285"/>
      <c r="AY476" s="285"/>
      <c r="AZ476" s="285"/>
      <c r="BA476" s="285"/>
      <c r="BB476" s="285"/>
      <c r="BC476" s="285"/>
      <c r="BD476" s="285"/>
      <c r="BE476" s="285"/>
      <c r="BF476" s="285"/>
      <c r="BG476" s="285"/>
      <c r="BH476" s="285"/>
      <c r="BI476" s="285"/>
      <c r="BJ476" s="285"/>
      <c r="BK476" s="285"/>
      <c r="BL476" s="285"/>
      <c r="BM476" s="285"/>
      <c r="BN476" s="285"/>
      <c r="BO476" s="285"/>
      <c r="BP476" s="285"/>
      <c r="BQ476" s="285"/>
      <c r="BR476" s="285"/>
      <c r="BS476" s="285"/>
      <c r="BT476" s="285"/>
      <c r="BU476" s="285"/>
      <c r="BV476" s="285"/>
    </row>
    <row r="477" spans="1:74" s="135" customFormat="1">
      <c r="A477" s="533"/>
      <c r="B477" s="554">
        <v>3</v>
      </c>
      <c r="C477" s="524">
        <f>'10. קבועים'!C423*'10. קבועים'!$B$213</f>
        <v>0</v>
      </c>
      <c r="D477" s="525">
        <f>'10. קבועים'!B424</f>
        <v>0</v>
      </c>
      <c r="E477" s="526">
        <f t="shared" si="8"/>
        <v>0</v>
      </c>
      <c r="F477" s="527">
        <f>IF(B446="",0,$C$133)</f>
        <v>0</v>
      </c>
      <c r="G477" s="525">
        <f>IF(B446="",0,$D$133)</f>
        <v>0</v>
      </c>
      <c r="H477" s="526">
        <f t="shared" si="9"/>
        <v>0</v>
      </c>
      <c r="J477" s="285"/>
      <c r="K477" s="285"/>
      <c r="L477" s="285"/>
      <c r="M477" s="285"/>
      <c r="N477" s="285"/>
      <c r="O477" s="285"/>
      <c r="P477" s="285"/>
      <c r="Q477" s="285"/>
      <c r="R477" s="285"/>
      <c r="S477" s="285"/>
      <c r="T477" s="285"/>
      <c r="U477" s="285"/>
      <c r="V477" s="285"/>
      <c r="W477" s="285"/>
      <c r="X477" s="285"/>
      <c r="Y477" s="285"/>
      <c r="Z477" s="285"/>
      <c r="AA477" s="285"/>
      <c r="AB477" s="285"/>
      <c r="AC477" s="285"/>
      <c r="AD477" s="285"/>
      <c r="AE477" s="285"/>
      <c r="AF477" s="285"/>
      <c r="AG477" s="285"/>
      <c r="AH477" s="285"/>
      <c r="AI477" s="285"/>
      <c r="AJ477" s="285"/>
      <c r="AK477" s="285"/>
      <c r="AL477" s="285"/>
      <c r="AM477" s="285"/>
      <c r="AN477" s="285"/>
      <c r="AO477" s="285"/>
      <c r="AP477" s="285"/>
      <c r="AQ477" s="285"/>
      <c r="AR477" s="285"/>
      <c r="AS477" s="285"/>
      <c r="AT477" s="285"/>
      <c r="AU477" s="285"/>
      <c r="AV477" s="285"/>
      <c r="AW477" s="285"/>
      <c r="AX477" s="285"/>
      <c r="AY477" s="285"/>
      <c r="AZ477" s="285"/>
      <c r="BA477" s="285"/>
      <c r="BB477" s="285"/>
      <c r="BC477" s="285"/>
      <c r="BD477" s="285"/>
      <c r="BE477" s="285"/>
      <c r="BF477" s="285"/>
      <c r="BG477" s="285"/>
      <c r="BH477" s="285"/>
      <c r="BI477" s="285"/>
      <c r="BJ477" s="285"/>
      <c r="BK477" s="285"/>
      <c r="BL477" s="285"/>
      <c r="BM477" s="285"/>
      <c r="BN477" s="285"/>
      <c r="BO477" s="285"/>
      <c r="BP477" s="285"/>
      <c r="BQ477" s="285"/>
      <c r="BR477" s="285"/>
      <c r="BS477" s="285"/>
      <c r="BT477" s="285"/>
      <c r="BU477" s="285"/>
      <c r="BV477" s="285"/>
    </row>
    <row r="478" spans="1:74" s="135" customFormat="1">
      <c r="A478" s="533"/>
      <c r="B478" s="554">
        <v>4</v>
      </c>
      <c r="C478" s="524">
        <f>'10. קבועים'!C498*'10. קבועים'!$B$213</f>
        <v>0</v>
      </c>
      <c r="D478" s="525">
        <f>'10. קבועים'!B499</f>
        <v>0</v>
      </c>
      <c r="E478" s="526">
        <f t="shared" si="8"/>
        <v>0</v>
      </c>
      <c r="F478" s="527">
        <f>IF(B454="",0,$C$133)</f>
        <v>0</v>
      </c>
      <c r="G478" s="525">
        <f>IF(B454="",0,$D$133)</f>
        <v>0</v>
      </c>
      <c r="H478" s="526">
        <f t="shared" si="9"/>
        <v>0</v>
      </c>
      <c r="J478" s="285"/>
      <c r="K478" s="285"/>
      <c r="L478" s="285"/>
      <c r="M478" s="285"/>
      <c r="N478" s="285"/>
      <c r="O478" s="285"/>
      <c r="P478" s="285"/>
      <c r="Q478" s="285"/>
      <c r="R478" s="285"/>
      <c r="S478" s="285"/>
      <c r="T478" s="285"/>
      <c r="U478" s="285"/>
      <c r="V478" s="285"/>
      <c r="W478" s="285"/>
      <c r="X478" s="285"/>
      <c r="Y478" s="285"/>
      <c r="Z478" s="285"/>
      <c r="AA478" s="285"/>
      <c r="AB478" s="285"/>
      <c r="AC478" s="285"/>
      <c r="AD478" s="285"/>
      <c r="AE478" s="285"/>
      <c r="AF478" s="285"/>
      <c r="AG478" s="285"/>
      <c r="AH478" s="285"/>
      <c r="AI478" s="285"/>
      <c r="AJ478" s="285"/>
      <c r="AK478" s="285"/>
      <c r="AL478" s="285"/>
      <c r="AM478" s="285"/>
      <c r="AN478" s="285"/>
      <c r="AO478" s="285"/>
      <c r="AP478" s="285"/>
      <c r="AQ478" s="285"/>
      <c r="AR478" s="285"/>
      <c r="AS478" s="285"/>
      <c r="AT478" s="285"/>
      <c r="AU478" s="285"/>
      <c r="AV478" s="285"/>
      <c r="AW478" s="285"/>
      <c r="AX478" s="285"/>
      <c r="AY478" s="285"/>
      <c r="AZ478" s="285"/>
      <c r="BA478" s="285"/>
      <c r="BB478" s="285"/>
      <c r="BC478" s="285"/>
      <c r="BD478" s="285"/>
      <c r="BE478" s="285"/>
      <c r="BF478" s="285"/>
      <c r="BG478" s="285"/>
      <c r="BH478" s="285"/>
      <c r="BI478" s="285"/>
      <c r="BJ478" s="285"/>
      <c r="BK478" s="285"/>
      <c r="BL478" s="285"/>
      <c r="BM478" s="285"/>
      <c r="BN478" s="285"/>
      <c r="BO478" s="285"/>
      <c r="BP478" s="285"/>
      <c r="BQ478" s="285"/>
      <c r="BR478" s="285"/>
      <c r="BS478" s="285"/>
      <c r="BT478" s="285"/>
      <c r="BU478" s="285"/>
      <c r="BV478" s="285"/>
    </row>
    <row r="479" spans="1:74" s="135" customFormat="1">
      <c r="A479" s="533"/>
      <c r="B479" s="554">
        <v>5</v>
      </c>
      <c r="C479" s="524">
        <f>'10. קבועים'!C573*'10. קבועים'!$B$213</f>
        <v>0</v>
      </c>
      <c r="D479" s="525">
        <f>'10. קבועים'!B574</f>
        <v>0</v>
      </c>
      <c r="E479" s="526">
        <f t="shared" si="8"/>
        <v>0</v>
      </c>
      <c r="F479" s="527">
        <f>IF(B462="",0,$C$133)</f>
        <v>0</v>
      </c>
      <c r="G479" s="525">
        <f>IF(B462="",0,$D$133)</f>
        <v>0</v>
      </c>
      <c r="H479" s="526">
        <f t="shared" si="9"/>
        <v>0</v>
      </c>
      <c r="J479" s="285"/>
      <c r="K479" s="285"/>
      <c r="L479" s="285"/>
      <c r="M479" s="285"/>
      <c r="N479" s="285"/>
      <c r="O479" s="285"/>
      <c r="P479" s="285"/>
      <c r="Q479" s="285"/>
      <c r="R479" s="285"/>
      <c r="S479" s="285"/>
      <c r="T479" s="285"/>
      <c r="U479" s="285"/>
      <c r="V479" s="285"/>
      <c r="W479" s="285"/>
      <c r="X479" s="285"/>
      <c r="Y479" s="285"/>
      <c r="Z479" s="285"/>
      <c r="AA479" s="285"/>
      <c r="AB479" s="285"/>
      <c r="AC479" s="285"/>
      <c r="AD479" s="285"/>
      <c r="AE479" s="285"/>
      <c r="AF479" s="285"/>
      <c r="AG479" s="285"/>
      <c r="AH479" s="285"/>
      <c r="AI479" s="285"/>
      <c r="AJ479" s="285"/>
      <c r="AK479" s="285"/>
      <c r="AL479" s="285"/>
      <c r="AM479" s="285"/>
      <c r="AN479" s="285"/>
      <c r="AO479" s="285"/>
      <c r="AP479" s="285"/>
      <c r="AQ479" s="285"/>
      <c r="AR479" s="285"/>
      <c r="AS479" s="285"/>
      <c r="AT479" s="285"/>
      <c r="AU479" s="285"/>
      <c r="AV479" s="285"/>
      <c r="AW479" s="285"/>
      <c r="AX479" s="285"/>
      <c r="AY479" s="285"/>
      <c r="AZ479" s="285"/>
      <c r="BA479" s="285"/>
      <c r="BB479" s="285"/>
      <c r="BC479" s="285"/>
      <c r="BD479" s="285"/>
      <c r="BE479" s="285"/>
      <c r="BF479" s="285"/>
      <c r="BG479" s="285"/>
      <c r="BH479" s="285"/>
      <c r="BI479" s="285"/>
      <c r="BJ479" s="285"/>
      <c r="BK479" s="285"/>
      <c r="BL479" s="285"/>
      <c r="BM479" s="285"/>
      <c r="BN479" s="285"/>
      <c r="BO479" s="285"/>
      <c r="BP479" s="285"/>
      <c r="BQ479" s="285"/>
      <c r="BR479" s="285"/>
      <c r="BS479" s="285"/>
      <c r="BT479" s="285"/>
      <c r="BU479" s="285"/>
      <c r="BV479" s="285"/>
    </row>
    <row r="480" spans="1:74" s="135" customFormat="1" ht="15" thickBot="1">
      <c r="A480" s="533"/>
      <c r="B480" s="555">
        <v>6</v>
      </c>
      <c r="C480" s="529">
        <f>'10. קבועים'!C648*'10. קבועים'!$B$213</f>
        <v>0</v>
      </c>
      <c r="D480" s="530">
        <f>'10. קבועים'!B649</f>
        <v>0</v>
      </c>
      <c r="E480" s="531">
        <f t="shared" si="8"/>
        <v>0</v>
      </c>
      <c r="F480" s="532">
        <f>IF(B470="",0,$C$133)</f>
        <v>0</v>
      </c>
      <c r="G480" s="530">
        <f>IF(B470="",0,$D$133)</f>
        <v>0</v>
      </c>
      <c r="H480" s="531">
        <f t="shared" si="9"/>
        <v>0</v>
      </c>
      <c r="J480" s="285"/>
      <c r="K480" s="285"/>
      <c r="L480" s="285"/>
      <c r="M480" s="285"/>
      <c r="N480" s="285"/>
      <c r="O480" s="285"/>
      <c r="P480" s="285"/>
      <c r="Q480" s="285"/>
      <c r="R480" s="285"/>
      <c r="S480" s="285"/>
      <c r="T480" s="285"/>
      <c r="U480" s="285"/>
      <c r="V480" s="285"/>
      <c r="W480" s="285"/>
      <c r="X480" s="285"/>
      <c r="Y480" s="285"/>
      <c r="Z480" s="285"/>
      <c r="AA480" s="285"/>
      <c r="AB480" s="285"/>
      <c r="AC480" s="285"/>
      <c r="AD480" s="285"/>
      <c r="AE480" s="285"/>
      <c r="AF480" s="285"/>
      <c r="AG480" s="285"/>
      <c r="AH480" s="285"/>
      <c r="AI480" s="285"/>
      <c r="AJ480" s="285"/>
      <c r="AK480" s="285"/>
      <c r="AL480" s="285"/>
      <c r="AM480" s="285"/>
      <c r="AN480" s="285"/>
      <c r="AO480" s="285"/>
      <c r="AP480" s="285"/>
      <c r="AQ480" s="285"/>
      <c r="AR480" s="285"/>
      <c r="AS480" s="285"/>
      <c r="AT480" s="285"/>
      <c r="AU480" s="285"/>
      <c r="AV480" s="285"/>
      <c r="AW480" s="285"/>
      <c r="AX480" s="285"/>
      <c r="AY480" s="285"/>
      <c r="AZ480" s="285"/>
      <c r="BA480" s="285"/>
      <c r="BB480" s="285"/>
      <c r="BC480" s="285"/>
      <c r="BD480" s="285"/>
      <c r="BE480" s="285"/>
      <c r="BF480" s="285"/>
      <c r="BG480" s="285"/>
      <c r="BH480" s="285"/>
      <c r="BI480" s="285"/>
      <c r="BJ480" s="285"/>
      <c r="BK480" s="285"/>
      <c r="BL480" s="285"/>
      <c r="BM480" s="285"/>
      <c r="BN480" s="285"/>
      <c r="BO480" s="285"/>
      <c r="BP480" s="285"/>
      <c r="BQ480" s="285"/>
      <c r="BR480" s="285"/>
      <c r="BS480" s="285"/>
      <c r="BT480" s="285"/>
      <c r="BU480" s="285"/>
      <c r="BV480" s="285"/>
    </row>
    <row r="481" spans="1:74" s="135" customFormat="1" ht="15.75" thickBot="1">
      <c r="A481" s="281"/>
      <c r="B481" s="137"/>
      <c r="C481" s="345"/>
      <c r="D481" s="345"/>
      <c r="E481" s="5"/>
      <c r="F481" s="2"/>
      <c r="G481" s="2"/>
      <c r="J481" s="285"/>
      <c r="K481" s="285"/>
      <c r="L481" s="285"/>
      <c r="M481" s="285"/>
      <c r="N481" s="285"/>
      <c r="O481" s="285"/>
      <c r="P481" s="285"/>
      <c r="Q481" s="285"/>
      <c r="R481" s="285"/>
      <c r="S481" s="285"/>
      <c r="T481" s="285"/>
      <c r="U481" s="285"/>
      <c r="V481" s="285"/>
      <c r="W481" s="285"/>
      <c r="X481" s="285"/>
      <c r="Y481" s="285"/>
      <c r="Z481" s="285"/>
      <c r="AA481" s="285"/>
      <c r="AB481" s="285"/>
      <c r="AC481" s="285"/>
      <c r="AD481" s="285"/>
      <c r="AE481" s="285"/>
      <c r="AF481" s="285"/>
      <c r="AG481" s="285"/>
      <c r="AH481" s="285"/>
      <c r="AI481" s="285"/>
      <c r="AJ481" s="285"/>
      <c r="AK481" s="285"/>
      <c r="AL481" s="285"/>
      <c r="AM481" s="285"/>
      <c r="AN481" s="285"/>
      <c r="AO481" s="285"/>
      <c r="AP481" s="285"/>
      <c r="AQ481" s="285"/>
      <c r="AR481" s="285"/>
      <c r="AS481" s="285"/>
      <c r="AT481" s="285"/>
      <c r="AU481" s="285"/>
      <c r="AV481" s="285"/>
      <c r="AW481" s="285"/>
      <c r="AX481" s="285"/>
      <c r="AY481" s="285"/>
      <c r="AZ481" s="285"/>
      <c r="BA481" s="285"/>
      <c r="BB481" s="285"/>
      <c r="BC481" s="285"/>
      <c r="BD481" s="285"/>
      <c r="BE481" s="285"/>
      <c r="BF481" s="285"/>
      <c r="BG481" s="285"/>
      <c r="BH481" s="285"/>
      <c r="BI481" s="285"/>
      <c r="BJ481" s="285"/>
      <c r="BK481" s="285"/>
      <c r="BL481" s="285"/>
      <c r="BM481" s="285"/>
      <c r="BN481" s="285"/>
      <c r="BO481" s="285"/>
      <c r="BP481" s="285"/>
      <c r="BQ481" s="285"/>
      <c r="BR481" s="285"/>
      <c r="BS481" s="285"/>
      <c r="BT481" s="285"/>
      <c r="BU481" s="285"/>
      <c r="BV481" s="285"/>
    </row>
    <row r="482" spans="1:74" s="135" customFormat="1" ht="30.75" customHeight="1" thickBot="1">
      <c r="A482" s="281"/>
      <c r="B482" s="548" t="s">
        <v>302</v>
      </c>
      <c r="C482" s="1072" t="s">
        <v>204</v>
      </c>
      <c r="D482" s="1073"/>
      <c r="E482" s="1074"/>
      <c r="F482" s="1069" t="s">
        <v>306</v>
      </c>
      <c r="G482" s="1069"/>
      <c r="H482" s="1070"/>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285"/>
      <c r="AY482" s="285"/>
      <c r="AZ482" s="285"/>
      <c r="BA482" s="285"/>
      <c r="BB482" s="285"/>
      <c r="BC482" s="285"/>
      <c r="BD482" s="285"/>
      <c r="BE482" s="285"/>
      <c r="BF482" s="285"/>
      <c r="BG482" s="285"/>
      <c r="BH482" s="285"/>
      <c r="BI482" s="285"/>
      <c r="BJ482" s="285"/>
      <c r="BK482" s="285"/>
      <c r="BL482" s="285"/>
      <c r="BM482" s="285"/>
      <c r="BN482" s="285"/>
      <c r="BO482" s="285"/>
      <c r="BP482" s="285"/>
      <c r="BQ482" s="285"/>
      <c r="BR482" s="285"/>
      <c r="BS482" s="285"/>
      <c r="BT482" s="285"/>
      <c r="BU482" s="285"/>
      <c r="BV482" s="285"/>
    </row>
    <row r="483" spans="1:74" s="135" customFormat="1" ht="44.25">
      <c r="A483" s="533"/>
      <c r="B483" s="549" t="s">
        <v>220</v>
      </c>
      <c r="C483" s="550" t="s">
        <v>2722</v>
      </c>
      <c r="D483" s="551" t="s">
        <v>2718</v>
      </c>
      <c r="E483" s="552" t="s">
        <v>2721</v>
      </c>
      <c r="F483" s="553" t="s">
        <v>2717</v>
      </c>
      <c r="G483" s="551" t="s">
        <v>2720</v>
      </c>
      <c r="H483" s="552" t="s">
        <v>2719</v>
      </c>
      <c r="J483" s="285"/>
      <c r="K483" s="285"/>
      <c r="L483" s="285"/>
      <c r="M483" s="285"/>
      <c r="N483" s="285"/>
      <c r="O483" s="285"/>
      <c r="P483" s="285"/>
      <c r="Q483" s="285"/>
      <c r="R483" s="285"/>
      <c r="S483" s="285"/>
      <c r="T483" s="285"/>
      <c r="U483" s="285"/>
      <c r="V483" s="285"/>
      <c r="W483" s="285"/>
      <c r="X483" s="285"/>
      <c r="Y483" s="285"/>
      <c r="Z483" s="285"/>
      <c r="AA483" s="285"/>
      <c r="AB483" s="285"/>
      <c r="AC483" s="285"/>
      <c r="AD483" s="285"/>
      <c r="AE483" s="285"/>
      <c r="AF483" s="285"/>
      <c r="AG483" s="285"/>
      <c r="AH483" s="285"/>
      <c r="AI483" s="285"/>
      <c r="AJ483" s="285"/>
      <c r="AK483" s="285"/>
      <c r="AL483" s="285"/>
      <c r="AM483" s="285"/>
      <c r="AN483" s="285"/>
      <c r="AO483" s="285"/>
      <c r="AP483" s="285"/>
      <c r="AQ483" s="285"/>
      <c r="AR483" s="285"/>
      <c r="AS483" s="285"/>
      <c r="AT483" s="285"/>
      <c r="AU483" s="285"/>
      <c r="AV483" s="285"/>
      <c r="AW483" s="285"/>
      <c r="AX483" s="285"/>
      <c r="AY483" s="285"/>
      <c r="AZ483" s="285"/>
      <c r="BA483" s="285"/>
      <c r="BB483" s="285"/>
      <c r="BC483" s="285"/>
      <c r="BD483" s="285"/>
      <c r="BE483" s="285"/>
      <c r="BF483" s="285"/>
      <c r="BG483" s="285"/>
      <c r="BH483" s="285"/>
      <c r="BI483" s="285"/>
      <c r="BJ483" s="285"/>
      <c r="BK483" s="285"/>
      <c r="BL483" s="285"/>
      <c r="BM483" s="285"/>
      <c r="BN483" s="285"/>
      <c r="BO483" s="285"/>
      <c r="BP483" s="285"/>
      <c r="BQ483" s="285"/>
      <c r="BR483" s="285"/>
      <c r="BS483" s="285"/>
      <c r="BT483" s="285"/>
      <c r="BU483" s="285"/>
      <c r="BV483" s="285"/>
    </row>
    <row r="484" spans="1:74" s="135" customFormat="1">
      <c r="A484" s="533"/>
      <c r="B484" s="554">
        <v>1</v>
      </c>
      <c r="C484" s="524">
        <f>'10. קבועים'!C272*'10. קבועים'!$B$216</f>
        <v>0</v>
      </c>
      <c r="D484" s="525">
        <f>'10. קבועים'!B274</f>
        <v>0</v>
      </c>
      <c r="E484" s="526">
        <f t="shared" ref="E484:E489" si="10">C484-D484</f>
        <v>0</v>
      </c>
      <c r="F484" s="527">
        <f>IF(B430="",0,$C$141)</f>
        <v>0</v>
      </c>
      <c r="G484" s="525">
        <f>IF(B430="",0,$D$141)</f>
        <v>0</v>
      </c>
      <c r="H484" s="526">
        <f t="shared" ref="H484:H489" si="11">F484-G484</f>
        <v>0</v>
      </c>
      <c r="J484" s="285"/>
      <c r="K484" s="285"/>
      <c r="L484" s="285"/>
      <c r="M484" s="285"/>
      <c r="N484" s="285"/>
      <c r="O484" s="285"/>
      <c r="P484" s="285"/>
      <c r="Q484" s="285"/>
      <c r="R484" s="285"/>
      <c r="S484" s="285"/>
      <c r="T484" s="285"/>
      <c r="U484" s="285"/>
      <c r="V484" s="285"/>
      <c r="W484" s="285"/>
      <c r="X484" s="285"/>
      <c r="Y484" s="285"/>
      <c r="Z484" s="285"/>
      <c r="AA484" s="285"/>
      <c r="AB484" s="285"/>
      <c r="AC484" s="285"/>
      <c r="AD484" s="285"/>
      <c r="AE484" s="285"/>
      <c r="AF484" s="285"/>
      <c r="AG484" s="285"/>
      <c r="AH484" s="285"/>
      <c r="AI484" s="285"/>
      <c r="AJ484" s="285"/>
      <c r="AK484" s="285"/>
      <c r="AL484" s="285"/>
      <c r="AM484" s="285"/>
      <c r="AN484" s="285"/>
      <c r="AO484" s="285"/>
      <c r="AP484" s="285"/>
      <c r="AQ484" s="285"/>
      <c r="AR484" s="285"/>
      <c r="AS484" s="285"/>
      <c r="AT484" s="285"/>
      <c r="AU484" s="285"/>
      <c r="AV484" s="285"/>
      <c r="AW484" s="285"/>
      <c r="AX484" s="285"/>
      <c r="AY484" s="285"/>
      <c r="AZ484" s="285"/>
      <c r="BA484" s="285"/>
      <c r="BB484" s="285"/>
      <c r="BC484" s="285"/>
      <c r="BD484" s="285"/>
      <c r="BE484" s="285"/>
      <c r="BF484" s="285"/>
      <c r="BG484" s="285"/>
      <c r="BH484" s="285"/>
      <c r="BI484" s="285"/>
      <c r="BJ484" s="285"/>
      <c r="BK484" s="285"/>
      <c r="BL484" s="285"/>
      <c r="BM484" s="285"/>
      <c r="BN484" s="285"/>
      <c r="BO484" s="285"/>
      <c r="BP484" s="285"/>
      <c r="BQ484" s="285"/>
      <c r="BR484" s="285"/>
      <c r="BS484" s="285"/>
      <c r="BT484" s="285"/>
      <c r="BU484" s="285"/>
      <c r="BV484" s="285"/>
    </row>
    <row r="485" spans="1:74" s="135" customFormat="1">
      <c r="A485" s="533"/>
      <c r="B485" s="554">
        <v>2</v>
      </c>
      <c r="C485" s="524">
        <f>'10. קבועים'!C347*'10. קבועים'!$B$216</f>
        <v>0</v>
      </c>
      <c r="D485" s="525">
        <f>'10. קבועים'!B349</f>
        <v>0</v>
      </c>
      <c r="E485" s="526">
        <f t="shared" si="10"/>
        <v>0</v>
      </c>
      <c r="F485" s="527">
        <f>IF(B438="",0,$C$141)</f>
        <v>0</v>
      </c>
      <c r="G485" s="525">
        <f>IF(B438="",0,$D$141)</f>
        <v>0</v>
      </c>
      <c r="H485" s="526">
        <f t="shared" si="11"/>
        <v>0</v>
      </c>
      <c r="J485" s="285"/>
      <c r="K485" s="285"/>
      <c r="L485" s="285"/>
      <c r="M485" s="285"/>
      <c r="N485" s="285"/>
      <c r="O485" s="285"/>
      <c r="P485" s="285"/>
      <c r="Q485" s="285"/>
      <c r="R485" s="285"/>
      <c r="S485" s="285"/>
      <c r="T485" s="285"/>
      <c r="U485" s="285"/>
      <c r="V485" s="285"/>
      <c r="W485" s="285"/>
      <c r="X485" s="285"/>
      <c r="Y485" s="285"/>
      <c r="Z485" s="285"/>
      <c r="AA485" s="285"/>
      <c r="AB485" s="285"/>
      <c r="AC485" s="285"/>
      <c r="AD485" s="285"/>
      <c r="AE485" s="285"/>
      <c r="AF485" s="285"/>
      <c r="AG485" s="285"/>
      <c r="AH485" s="285"/>
      <c r="AI485" s="285"/>
      <c r="AJ485" s="285"/>
      <c r="AK485" s="285"/>
      <c r="AL485" s="285"/>
      <c r="AM485" s="285"/>
      <c r="AN485" s="285"/>
      <c r="AO485" s="285"/>
      <c r="AP485" s="285"/>
      <c r="AQ485" s="285"/>
      <c r="AR485" s="285"/>
      <c r="AS485" s="285"/>
      <c r="AT485" s="285"/>
      <c r="AU485" s="285"/>
      <c r="AV485" s="285"/>
      <c r="AW485" s="285"/>
      <c r="AX485" s="285"/>
      <c r="AY485" s="285"/>
      <c r="AZ485" s="285"/>
      <c r="BA485" s="285"/>
      <c r="BB485" s="285"/>
      <c r="BC485" s="285"/>
      <c r="BD485" s="285"/>
      <c r="BE485" s="285"/>
      <c r="BF485" s="285"/>
      <c r="BG485" s="285"/>
      <c r="BH485" s="285"/>
      <c r="BI485" s="285"/>
      <c r="BJ485" s="285"/>
      <c r="BK485" s="285"/>
      <c r="BL485" s="285"/>
      <c r="BM485" s="285"/>
      <c r="BN485" s="285"/>
      <c r="BO485" s="285"/>
      <c r="BP485" s="285"/>
      <c r="BQ485" s="285"/>
      <c r="BR485" s="285"/>
      <c r="BS485" s="285"/>
      <c r="BT485" s="285"/>
      <c r="BU485" s="285"/>
      <c r="BV485" s="285"/>
    </row>
    <row r="486" spans="1:74" s="135" customFormat="1">
      <c r="A486" s="533"/>
      <c r="B486" s="554">
        <v>3</v>
      </c>
      <c r="C486" s="524">
        <f>'10. קבועים'!C423*'10. קבועים'!$B$216</f>
        <v>0</v>
      </c>
      <c r="D486" s="525">
        <f>'10. קבועים'!B425</f>
        <v>0</v>
      </c>
      <c r="E486" s="526">
        <f t="shared" si="10"/>
        <v>0</v>
      </c>
      <c r="F486" s="527">
        <f>IF(B446="",0,$C$141)</f>
        <v>0</v>
      </c>
      <c r="G486" s="525">
        <f>IF(B446="",0,$D$141)</f>
        <v>0</v>
      </c>
      <c r="H486" s="526">
        <f t="shared" si="11"/>
        <v>0</v>
      </c>
      <c r="J486" s="285"/>
      <c r="K486" s="285"/>
      <c r="L486" s="285"/>
      <c r="M486" s="285"/>
      <c r="N486" s="285"/>
      <c r="O486" s="285"/>
      <c r="P486" s="285"/>
      <c r="Q486" s="285"/>
      <c r="R486" s="285"/>
      <c r="S486" s="285"/>
      <c r="T486" s="285"/>
      <c r="U486" s="285"/>
      <c r="V486" s="285"/>
      <c r="W486" s="285"/>
      <c r="X486" s="285"/>
      <c r="Y486" s="285"/>
      <c r="Z486" s="285"/>
      <c r="AA486" s="285"/>
      <c r="AB486" s="285"/>
      <c r="AC486" s="285"/>
      <c r="AD486" s="285"/>
      <c r="AE486" s="285"/>
      <c r="AF486" s="285"/>
      <c r="AG486" s="285"/>
      <c r="AH486" s="285"/>
      <c r="AI486" s="285"/>
      <c r="AJ486" s="285"/>
      <c r="AK486" s="285"/>
      <c r="AL486" s="285"/>
      <c r="AM486" s="285"/>
      <c r="AN486" s="285"/>
      <c r="AO486" s="285"/>
      <c r="AP486" s="285"/>
      <c r="AQ486" s="285"/>
      <c r="AR486" s="285"/>
      <c r="AS486" s="285"/>
      <c r="AT486" s="285"/>
      <c r="AU486" s="285"/>
      <c r="AV486" s="285"/>
      <c r="AW486" s="285"/>
      <c r="AX486" s="285"/>
      <c r="AY486" s="285"/>
      <c r="AZ486" s="285"/>
      <c r="BA486" s="285"/>
      <c r="BB486" s="285"/>
      <c r="BC486" s="285"/>
      <c r="BD486" s="285"/>
      <c r="BE486" s="285"/>
      <c r="BF486" s="285"/>
      <c r="BG486" s="285"/>
      <c r="BH486" s="285"/>
      <c r="BI486" s="285"/>
      <c r="BJ486" s="285"/>
      <c r="BK486" s="285"/>
      <c r="BL486" s="285"/>
      <c r="BM486" s="285"/>
      <c r="BN486" s="285"/>
      <c r="BO486" s="285"/>
      <c r="BP486" s="285"/>
      <c r="BQ486" s="285"/>
      <c r="BR486" s="285"/>
      <c r="BS486" s="285"/>
      <c r="BT486" s="285"/>
      <c r="BU486" s="285"/>
      <c r="BV486" s="285"/>
    </row>
    <row r="487" spans="1:74" s="135" customFormat="1">
      <c r="A487" s="533"/>
      <c r="B487" s="554">
        <v>4</v>
      </c>
      <c r="C487" s="524">
        <f>'10. קבועים'!C498*'10. קבועים'!$B$216</f>
        <v>0</v>
      </c>
      <c r="D487" s="525">
        <f>'10. קבועים'!B500</f>
        <v>0</v>
      </c>
      <c r="E487" s="526">
        <f t="shared" si="10"/>
        <v>0</v>
      </c>
      <c r="F487" s="527">
        <f>IF(B454="",0,$C$141)</f>
        <v>0</v>
      </c>
      <c r="G487" s="525">
        <f>IF(B454="",0,$D$141)</f>
        <v>0</v>
      </c>
      <c r="H487" s="526">
        <f t="shared" si="11"/>
        <v>0</v>
      </c>
      <c r="J487" s="285"/>
      <c r="K487" s="285"/>
      <c r="L487" s="285"/>
      <c r="M487" s="285"/>
      <c r="N487" s="285"/>
      <c r="O487" s="285"/>
      <c r="P487" s="285"/>
      <c r="Q487" s="285"/>
      <c r="R487" s="285"/>
      <c r="S487" s="285"/>
      <c r="T487" s="285"/>
      <c r="U487" s="285"/>
      <c r="V487" s="285"/>
      <c r="W487" s="285"/>
      <c r="X487" s="285"/>
      <c r="Y487" s="285"/>
      <c r="Z487" s="285"/>
      <c r="AA487" s="285"/>
      <c r="AB487" s="285"/>
      <c r="AC487" s="285"/>
      <c r="AD487" s="285"/>
      <c r="AE487" s="285"/>
      <c r="AF487" s="285"/>
      <c r="AG487" s="285"/>
      <c r="AH487" s="285"/>
      <c r="AI487" s="285"/>
      <c r="AJ487" s="285"/>
      <c r="AK487" s="285"/>
      <c r="AL487" s="285"/>
      <c r="AM487" s="285"/>
      <c r="AN487" s="285"/>
      <c r="AO487" s="285"/>
      <c r="AP487" s="285"/>
      <c r="AQ487" s="285"/>
      <c r="AR487" s="285"/>
      <c r="AS487" s="285"/>
      <c r="AT487" s="285"/>
      <c r="AU487" s="285"/>
      <c r="AV487" s="285"/>
      <c r="AW487" s="285"/>
      <c r="AX487" s="285"/>
      <c r="AY487" s="285"/>
      <c r="AZ487" s="285"/>
      <c r="BA487" s="285"/>
      <c r="BB487" s="285"/>
      <c r="BC487" s="285"/>
      <c r="BD487" s="285"/>
      <c r="BE487" s="285"/>
      <c r="BF487" s="285"/>
      <c r="BG487" s="285"/>
      <c r="BH487" s="285"/>
      <c r="BI487" s="285"/>
      <c r="BJ487" s="285"/>
      <c r="BK487" s="285"/>
      <c r="BL487" s="285"/>
      <c r="BM487" s="285"/>
      <c r="BN487" s="285"/>
      <c r="BO487" s="285"/>
      <c r="BP487" s="285"/>
      <c r="BQ487" s="285"/>
      <c r="BR487" s="285"/>
      <c r="BS487" s="285"/>
      <c r="BT487" s="285"/>
      <c r="BU487" s="285"/>
      <c r="BV487" s="285"/>
    </row>
    <row r="488" spans="1:74" s="135" customFormat="1">
      <c r="A488" s="533"/>
      <c r="B488" s="554">
        <v>5</v>
      </c>
      <c r="C488" s="524">
        <f>'10. קבועים'!C573*'10. קבועים'!$B$216</f>
        <v>0</v>
      </c>
      <c r="D488" s="525">
        <f>'10. קבועים'!B575</f>
        <v>0</v>
      </c>
      <c r="E488" s="526">
        <f t="shared" si="10"/>
        <v>0</v>
      </c>
      <c r="F488" s="527">
        <f>IF(B462="",0,$C$141)</f>
        <v>0</v>
      </c>
      <c r="G488" s="525">
        <f>IF(B462="",0,$D$141)</f>
        <v>0</v>
      </c>
      <c r="H488" s="526">
        <f t="shared" si="11"/>
        <v>0</v>
      </c>
      <c r="J488" s="285"/>
      <c r="K488" s="285"/>
      <c r="L488" s="285"/>
      <c r="M488" s="285"/>
      <c r="N488" s="285"/>
      <c r="O488" s="285"/>
      <c r="P488" s="285"/>
      <c r="Q488" s="285"/>
      <c r="R488" s="285"/>
      <c r="S488" s="285"/>
      <c r="T488" s="285"/>
      <c r="U488" s="285"/>
      <c r="V488" s="285"/>
      <c r="W488" s="285"/>
      <c r="X488" s="285"/>
      <c r="Y488" s="285"/>
      <c r="Z488" s="285"/>
      <c r="AA488" s="285"/>
      <c r="AB488" s="285"/>
      <c r="AC488" s="285"/>
      <c r="AD488" s="285"/>
      <c r="AE488" s="285"/>
      <c r="AF488" s="285"/>
      <c r="AG488" s="285"/>
      <c r="AH488" s="285"/>
      <c r="AI488" s="285"/>
      <c r="AJ488" s="285"/>
      <c r="AK488" s="285"/>
      <c r="AL488" s="285"/>
      <c r="AM488" s="285"/>
      <c r="AN488" s="285"/>
      <c r="AO488" s="285"/>
      <c r="AP488" s="285"/>
      <c r="AQ488" s="285"/>
      <c r="AR488" s="285"/>
      <c r="AS488" s="285"/>
      <c r="AT488" s="285"/>
      <c r="AU488" s="285"/>
      <c r="AV488" s="285"/>
      <c r="AW488" s="285"/>
      <c r="AX488" s="285"/>
      <c r="AY488" s="285"/>
      <c r="AZ488" s="285"/>
      <c r="BA488" s="285"/>
      <c r="BB488" s="285"/>
      <c r="BC488" s="285"/>
      <c r="BD488" s="285"/>
      <c r="BE488" s="285"/>
      <c r="BF488" s="285"/>
      <c r="BG488" s="285"/>
      <c r="BH488" s="285"/>
      <c r="BI488" s="285"/>
      <c r="BJ488" s="285"/>
      <c r="BK488" s="285"/>
      <c r="BL488" s="285"/>
      <c r="BM488" s="285"/>
      <c r="BN488" s="285"/>
      <c r="BO488" s="285"/>
      <c r="BP488" s="285"/>
      <c r="BQ488" s="285"/>
      <c r="BR488" s="285"/>
      <c r="BS488" s="285"/>
      <c r="BT488" s="285"/>
      <c r="BU488" s="285"/>
      <c r="BV488" s="285"/>
    </row>
    <row r="489" spans="1:74" s="135" customFormat="1" ht="15" thickBot="1">
      <c r="A489" s="533"/>
      <c r="B489" s="555">
        <v>6</v>
      </c>
      <c r="C489" s="529">
        <f>'10. קבועים'!C648*'10. קבועים'!$B$216</f>
        <v>0</v>
      </c>
      <c r="D489" s="530">
        <f>'10. קבועים'!B650</f>
        <v>0</v>
      </c>
      <c r="E489" s="531">
        <f t="shared" si="10"/>
        <v>0</v>
      </c>
      <c r="F489" s="532">
        <f>IF(B470="",0,$C$141)</f>
        <v>0</v>
      </c>
      <c r="G489" s="530">
        <f>IF(B470="",0,$D$141)</f>
        <v>0</v>
      </c>
      <c r="H489" s="531">
        <f t="shared" si="11"/>
        <v>0</v>
      </c>
      <c r="J489" s="285"/>
      <c r="K489" s="285"/>
      <c r="L489" s="285"/>
      <c r="M489" s="285"/>
      <c r="N489" s="285"/>
      <c r="O489" s="285"/>
      <c r="P489" s="285"/>
      <c r="Q489" s="285"/>
      <c r="R489" s="285"/>
      <c r="S489" s="285"/>
      <c r="T489" s="285"/>
      <c r="U489" s="285"/>
      <c r="V489" s="285"/>
      <c r="W489" s="285"/>
      <c r="X489" s="285"/>
      <c r="Y489" s="285"/>
      <c r="Z489" s="285"/>
      <c r="AA489" s="285"/>
      <c r="AB489" s="285"/>
      <c r="AC489" s="285"/>
      <c r="AD489" s="285"/>
      <c r="AE489" s="285"/>
      <c r="AF489" s="285"/>
      <c r="AG489" s="285"/>
      <c r="AH489" s="285"/>
      <c r="AI489" s="285"/>
      <c r="AJ489" s="285"/>
      <c r="AK489" s="285"/>
      <c r="AL489" s="285"/>
      <c r="AM489" s="285"/>
      <c r="AN489" s="285"/>
      <c r="AO489" s="285"/>
      <c r="AP489" s="285"/>
      <c r="AQ489" s="285"/>
      <c r="AR489" s="285"/>
      <c r="AS489" s="285"/>
      <c r="AT489" s="285"/>
      <c r="AU489" s="285"/>
      <c r="AV489" s="285"/>
      <c r="AW489" s="285"/>
      <c r="AX489" s="285"/>
      <c r="AY489" s="285"/>
      <c r="AZ489" s="285"/>
      <c r="BA489" s="285"/>
      <c r="BB489" s="285"/>
      <c r="BC489" s="285"/>
      <c r="BD489" s="285"/>
      <c r="BE489" s="285"/>
      <c r="BF489" s="285"/>
      <c r="BG489" s="285"/>
      <c r="BH489" s="285"/>
      <c r="BI489" s="285"/>
      <c r="BJ489" s="285"/>
      <c r="BK489" s="285"/>
      <c r="BL489" s="285"/>
      <c r="BM489" s="285"/>
      <c r="BN489" s="285"/>
      <c r="BO489" s="285"/>
      <c r="BP489" s="285"/>
      <c r="BQ489" s="285"/>
      <c r="BR489" s="285"/>
      <c r="BS489" s="285"/>
      <c r="BT489" s="285"/>
      <c r="BU489" s="285"/>
      <c r="BV489" s="285"/>
    </row>
    <row r="490" spans="1:74" s="133" customFormat="1" ht="18.75" thickBot="1">
      <c r="A490" s="174"/>
      <c r="B490" s="135"/>
      <c r="C490" s="426"/>
      <c r="D490" s="426"/>
      <c r="E490" s="426"/>
      <c r="F490" s="429"/>
      <c r="G490" s="429"/>
      <c r="H490" s="285"/>
      <c r="I490" s="285"/>
      <c r="J490" s="285"/>
      <c r="K490" s="285"/>
      <c r="L490" s="285"/>
      <c r="M490" s="315"/>
      <c r="N490" s="315"/>
      <c r="O490" s="315"/>
      <c r="P490" s="315"/>
      <c r="Q490" s="315"/>
      <c r="R490" s="315"/>
      <c r="S490" s="315"/>
      <c r="T490" s="315"/>
      <c r="U490" s="315"/>
      <c r="V490" s="315"/>
      <c r="W490" s="315"/>
      <c r="X490" s="315"/>
      <c r="Y490" s="315"/>
      <c r="Z490" s="315"/>
      <c r="AA490" s="315"/>
      <c r="AB490" s="315"/>
      <c r="AC490" s="315"/>
      <c r="AD490" s="315"/>
      <c r="AE490" s="315"/>
      <c r="AF490" s="315"/>
      <c r="AG490" s="315"/>
      <c r="AH490" s="315"/>
      <c r="AI490" s="315"/>
      <c r="AJ490" s="315"/>
      <c r="AK490" s="315"/>
      <c r="AL490" s="315"/>
      <c r="AM490" s="315"/>
      <c r="AN490" s="315"/>
      <c r="AO490" s="315"/>
      <c r="AP490" s="315"/>
      <c r="AQ490" s="315"/>
      <c r="AR490" s="315"/>
      <c r="AS490" s="315"/>
      <c r="AT490" s="315"/>
      <c r="AU490" s="315"/>
      <c r="AV490" s="315"/>
      <c r="AW490" s="315"/>
      <c r="AX490" s="315"/>
      <c r="AY490" s="315"/>
      <c r="AZ490" s="315"/>
      <c r="BA490" s="315"/>
      <c r="BB490" s="315"/>
      <c r="BC490" s="315"/>
      <c r="BD490" s="315"/>
      <c r="BE490" s="315"/>
      <c r="BF490" s="315"/>
      <c r="BG490" s="315"/>
      <c r="BH490" s="315"/>
      <c r="BI490" s="315"/>
      <c r="BJ490" s="315"/>
      <c r="BK490" s="315"/>
      <c r="BL490" s="315"/>
      <c r="BM490" s="315"/>
      <c r="BN490" s="315"/>
      <c r="BO490" s="315"/>
      <c r="BP490" s="315"/>
      <c r="BQ490" s="315"/>
      <c r="BR490" s="315"/>
      <c r="BS490" s="315"/>
      <c r="BT490" s="315"/>
      <c r="BU490" s="315"/>
      <c r="BV490" s="315"/>
    </row>
    <row r="491" spans="1:74" s="133" customFormat="1" ht="30" customHeight="1">
      <c r="A491" s="174"/>
      <c r="B491" s="7" t="s">
        <v>203</v>
      </c>
      <c r="C491" s="432"/>
      <c r="D491" s="556" t="s">
        <v>204</v>
      </c>
      <c r="E491" s="557" t="s">
        <v>205</v>
      </c>
      <c r="F491" s="556" t="s">
        <v>206</v>
      </c>
      <c r="G491" s="558" t="s">
        <v>207</v>
      </c>
      <c r="H491" s="1040" t="s">
        <v>208</v>
      </c>
      <c r="I491" s="285"/>
      <c r="J491" s="285"/>
      <c r="K491" s="285"/>
      <c r="L491" s="285"/>
      <c r="M491" s="315"/>
      <c r="N491" s="315"/>
      <c r="O491" s="315"/>
      <c r="P491" s="315"/>
      <c r="Q491" s="315"/>
      <c r="R491" s="315"/>
      <c r="S491" s="315"/>
      <c r="T491" s="315"/>
      <c r="U491" s="315"/>
      <c r="V491" s="315"/>
      <c r="W491" s="315"/>
      <c r="X491" s="315"/>
      <c r="Y491" s="315"/>
      <c r="Z491" s="315"/>
      <c r="AA491" s="315"/>
      <c r="AB491" s="315"/>
      <c r="AC491" s="315"/>
      <c r="AD491" s="315"/>
      <c r="AE491" s="315"/>
      <c r="AF491" s="315"/>
      <c r="AG491" s="315"/>
      <c r="AH491" s="315"/>
      <c r="AI491" s="315"/>
      <c r="AJ491" s="315"/>
      <c r="AK491" s="315"/>
      <c r="AL491" s="315"/>
      <c r="AM491" s="315"/>
      <c r="AN491" s="315"/>
      <c r="AO491" s="315"/>
      <c r="AP491" s="315"/>
      <c r="AQ491" s="315"/>
      <c r="AR491" s="315"/>
      <c r="AS491" s="315"/>
      <c r="AT491" s="315"/>
      <c r="AU491" s="315"/>
      <c r="AV491" s="315"/>
      <c r="AW491" s="315"/>
      <c r="AX491" s="315"/>
      <c r="AY491" s="315"/>
      <c r="AZ491" s="315"/>
      <c r="BA491" s="315"/>
      <c r="BB491" s="315"/>
      <c r="BC491" s="315"/>
      <c r="BD491" s="315"/>
      <c r="BE491" s="315"/>
      <c r="BF491" s="315"/>
      <c r="BG491" s="315"/>
      <c r="BH491" s="315"/>
      <c r="BI491" s="315"/>
      <c r="BJ491" s="315"/>
      <c r="BK491" s="315"/>
      <c r="BL491" s="315"/>
      <c r="BM491" s="315"/>
      <c r="BN491" s="315"/>
      <c r="BO491" s="315"/>
      <c r="BP491" s="315"/>
      <c r="BQ491" s="315"/>
      <c r="BR491" s="315"/>
      <c r="BS491" s="315"/>
      <c r="BT491" s="315"/>
      <c r="BU491" s="315"/>
      <c r="BV491" s="315"/>
    </row>
    <row r="492" spans="1:74" s="133" customFormat="1" ht="30">
      <c r="A492" s="174"/>
      <c r="B492" s="135"/>
      <c r="C492" s="437" t="s">
        <v>655</v>
      </c>
      <c r="D492" s="438">
        <f>SUM(C475:C480)</f>
        <v>0</v>
      </c>
      <c r="E492" s="534">
        <f>SUM(F475:F480)</f>
        <v>0</v>
      </c>
      <c r="F492" s="440">
        <f>IF(E492=0,0,-1*(1-D492/E492))</f>
        <v>0</v>
      </c>
      <c r="G492" s="441"/>
      <c r="H492" s="1040"/>
      <c r="I492" s="285"/>
      <c r="J492" s="285"/>
      <c r="K492" s="285"/>
      <c r="L492" s="285"/>
      <c r="M492" s="315"/>
      <c r="N492" s="315"/>
      <c r="O492" s="315"/>
      <c r="P492" s="315"/>
      <c r="Q492" s="315"/>
      <c r="R492" s="315"/>
      <c r="S492" s="315"/>
      <c r="T492" s="315"/>
      <c r="U492" s="315"/>
      <c r="V492" s="315"/>
      <c r="W492" s="315"/>
      <c r="X492" s="315"/>
      <c r="Y492" s="315"/>
      <c r="Z492" s="315"/>
      <c r="AA492" s="315"/>
      <c r="AB492" s="315"/>
      <c r="AC492" s="315"/>
      <c r="AD492" s="315"/>
      <c r="AE492" s="315"/>
      <c r="AF492" s="315"/>
      <c r="AG492" s="315"/>
      <c r="AH492" s="315"/>
      <c r="AI492" s="315"/>
      <c r="AJ492" s="315"/>
      <c r="AK492" s="315"/>
      <c r="AL492" s="315"/>
      <c r="AM492" s="315"/>
      <c r="AN492" s="315"/>
      <c r="AO492" s="315"/>
      <c r="AP492" s="315"/>
      <c r="AQ492" s="315"/>
      <c r="AR492" s="315"/>
      <c r="AS492" s="315"/>
      <c r="AT492" s="315"/>
      <c r="AU492" s="315"/>
      <c r="AV492" s="315"/>
      <c r="AW492" s="315"/>
      <c r="AX492" s="315"/>
      <c r="AY492" s="315"/>
      <c r="AZ492" s="315"/>
      <c r="BA492" s="315"/>
      <c r="BB492" s="315"/>
      <c r="BC492" s="315"/>
      <c r="BD492" s="315"/>
      <c r="BE492" s="315"/>
      <c r="BF492" s="315"/>
      <c r="BG492" s="315"/>
      <c r="BH492" s="315"/>
      <c r="BI492" s="315"/>
      <c r="BJ492" s="315"/>
      <c r="BK492" s="315"/>
      <c r="BL492" s="315"/>
      <c r="BM492" s="315"/>
      <c r="BN492" s="315"/>
      <c r="BO492" s="315"/>
      <c r="BP492" s="315"/>
      <c r="BQ492" s="315"/>
      <c r="BR492" s="315"/>
      <c r="BS492" s="315"/>
      <c r="BT492" s="315"/>
      <c r="BU492" s="315"/>
      <c r="BV492" s="315"/>
    </row>
    <row r="493" spans="1:74" s="133" customFormat="1" ht="15">
      <c r="A493" s="174"/>
      <c r="B493" s="135"/>
      <c r="C493" s="536" t="s">
        <v>209</v>
      </c>
      <c r="D493" s="438">
        <f>SUM(D475:D480)</f>
        <v>0</v>
      </c>
      <c r="E493" s="534">
        <f>SUM(G475:G480)</f>
        <v>0</v>
      </c>
      <c r="F493" s="440">
        <f>IF(E493=0,0,-1*(1-D493/E493))</f>
        <v>0</v>
      </c>
      <c r="G493" s="441"/>
      <c r="H493" s="1040"/>
      <c r="I493" s="285"/>
      <c r="J493" s="285"/>
      <c r="K493" s="285"/>
      <c r="L493" s="285"/>
      <c r="M493" s="315"/>
      <c r="N493" s="315"/>
      <c r="O493" s="315"/>
      <c r="P493" s="315"/>
      <c r="Q493" s="315"/>
      <c r="R493" s="315"/>
      <c r="S493" s="315"/>
      <c r="T493" s="315"/>
      <c r="U493" s="315"/>
      <c r="V493" s="315"/>
      <c r="W493" s="315"/>
      <c r="X493" s="315"/>
      <c r="Y493" s="315"/>
      <c r="Z493" s="315"/>
      <c r="AA493" s="315"/>
      <c r="AB493" s="315"/>
      <c r="AC493" s="315"/>
      <c r="AD493" s="315"/>
      <c r="AE493" s="315"/>
      <c r="AF493" s="315"/>
      <c r="AG493" s="315"/>
      <c r="AH493" s="315"/>
      <c r="AI493" s="315"/>
      <c r="AJ493" s="315"/>
      <c r="AK493" s="315"/>
      <c r="AL493" s="315"/>
      <c r="AM493" s="315"/>
      <c r="AN493" s="315"/>
      <c r="AO493" s="315"/>
      <c r="AP493" s="315"/>
      <c r="AQ493" s="315"/>
      <c r="AR493" s="315"/>
      <c r="AS493" s="315"/>
      <c r="AT493" s="315"/>
      <c r="AU493" s="315"/>
      <c r="AV493" s="315"/>
      <c r="AW493" s="315"/>
      <c r="AX493" s="315"/>
      <c r="AY493" s="315"/>
      <c r="AZ493" s="315"/>
      <c r="BA493" s="315"/>
      <c r="BB493" s="315"/>
      <c r="BC493" s="315"/>
      <c r="BD493" s="315"/>
      <c r="BE493" s="315"/>
      <c r="BF493" s="315"/>
      <c r="BG493" s="315"/>
      <c r="BH493" s="315"/>
      <c r="BI493" s="315"/>
      <c r="BJ493" s="315"/>
      <c r="BK493" s="315"/>
      <c r="BL493" s="315"/>
      <c r="BM493" s="315"/>
      <c r="BN493" s="315"/>
      <c r="BO493" s="315"/>
      <c r="BP493" s="315"/>
      <c r="BQ493" s="315"/>
      <c r="BR493" s="315"/>
      <c r="BS493" s="315"/>
      <c r="BT493" s="315"/>
      <c r="BU493" s="315"/>
      <c r="BV493" s="315"/>
    </row>
    <row r="494" spans="1:74" s="133" customFormat="1" ht="15.75" thickBot="1">
      <c r="A494" s="174"/>
      <c r="B494" s="135"/>
      <c r="C494" s="537" t="s">
        <v>210</v>
      </c>
      <c r="D494" s="538">
        <f>SUM(E475:E480)</f>
        <v>0</v>
      </c>
      <c r="E494" s="539">
        <f>SUM(H475:H480)</f>
        <v>0</v>
      </c>
      <c r="F494" s="446">
        <f>IF(E494=0,0,-1*(1-D494/E494))</f>
        <v>0</v>
      </c>
      <c r="G494" s="447"/>
      <c r="H494" s="1040"/>
      <c r="I494" s="285"/>
      <c r="J494" s="285"/>
      <c r="K494" s="285"/>
      <c r="L494" s="285"/>
      <c r="M494" s="315"/>
      <c r="N494" s="315"/>
      <c r="O494" s="315"/>
      <c r="P494" s="315"/>
      <c r="Q494" s="315"/>
      <c r="R494" s="315"/>
      <c r="S494" s="315"/>
      <c r="T494" s="315"/>
      <c r="U494" s="315"/>
      <c r="V494" s="315"/>
      <c r="W494" s="315"/>
      <c r="X494" s="315"/>
      <c r="Y494" s="315"/>
      <c r="Z494" s="315"/>
      <c r="AA494" s="315"/>
      <c r="AB494" s="315"/>
      <c r="AC494" s="315"/>
      <c r="AD494" s="315"/>
      <c r="AE494" s="315"/>
      <c r="AF494" s="315"/>
      <c r="AG494" s="315"/>
      <c r="AH494" s="315"/>
      <c r="AI494" s="315"/>
      <c r="AJ494" s="315"/>
      <c r="AK494" s="315"/>
      <c r="AL494" s="315"/>
      <c r="AM494" s="315"/>
      <c r="AN494" s="315"/>
      <c r="AO494" s="315"/>
      <c r="AP494" s="315"/>
      <c r="AQ494" s="315"/>
      <c r="AR494" s="315"/>
      <c r="AS494" s="315"/>
      <c r="AT494" s="315"/>
      <c r="AU494" s="315"/>
      <c r="AV494" s="315"/>
      <c r="AW494" s="315"/>
      <c r="AX494" s="315"/>
      <c r="AY494" s="315"/>
      <c r="AZ494" s="315"/>
      <c r="BA494" s="315"/>
      <c r="BB494" s="315"/>
      <c r="BC494" s="315"/>
      <c r="BD494" s="315"/>
      <c r="BE494" s="315"/>
      <c r="BF494" s="315"/>
      <c r="BG494" s="315"/>
      <c r="BH494" s="315"/>
      <c r="BI494" s="315"/>
      <c r="BJ494" s="315"/>
      <c r="BK494" s="315"/>
      <c r="BL494" s="315"/>
      <c r="BM494" s="315"/>
      <c r="BN494" s="315"/>
      <c r="BO494" s="315"/>
      <c r="BP494" s="315"/>
      <c r="BQ494" s="315"/>
      <c r="BR494" s="315"/>
      <c r="BS494" s="315"/>
      <c r="BT494" s="315"/>
      <c r="BU494" s="315"/>
      <c r="BV494" s="315"/>
    </row>
    <row r="495" spans="1:74" s="133" customFormat="1" ht="15.75" thickBot="1">
      <c r="A495" s="174"/>
      <c r="B495" s="289"/>
      <c r="C495" s="3"/>
      <c r="D495" s="345"/>
      <c r="E495" s="5"/>
      <c r="F495" s="346"/>
      <c r="G495" s="2"/>
      <c r="H495" s="2"/>
      <c r="I495" s="285"/>
      <c r="J495" s="285"/>
      <c r="K495" s="285"/>
      <c r="L495" s="285"/>
      <c r="M495" s="315"/>
      <c r="N495" s="315"/>
      <c r="O495" s="315"/>
      <c r="P495" s="315"/>
      <c r="Q495" s="315"/>
      <c r="R495" s="315"/>
      <c r="S495" s="315"/>
      <c r="T495" s="315"/>
      <c r="U495" s="315"/>
      <c r="V495" s="315"/>
      <c r="W495" s="315"/>
      <c r="X495" s="315"/>
      <c r="Y495" s="315"/>
      <c r="Z495" s="315"/>
      <c r="AA495" s="315"/>
      <c r="AB495" s="315"/>
      <c r="AC495" s="315"/>
      <c r="AD495" s="315"/>
      <c r="AE495" s="315"/>
      <c r="AF495" s="315"/>
      <c r="AG495" s="315"/>
      <c r="AH495" s="315"/>
      <c r="AI495" s="315"/>
      <c r="AJ495" s="315"/>
      <c r="AK495" s="315"/>
      <c r="AL495" s="315"/>
      <c r="AM495" s="315"/>
      <c r="AN495" s="315"/>
      <c r="AO495" s="315"/>
      <c r="AP495" s="315"/>
      <c r="AQ495" s="315"/>
      <c r="AR495" s="315"/>
      <c r="AS495" s="315"/>
      <c r="AT495" s="315"/>
      <c r="AU495" s="315"/>
      <c r="AV495" s="315"/>
      <c r="AW495" s="315"/>
      <c r="AX495" s="315"/>
      <c r="AY495" s="315"/>
      <c r="AZ495" s="315"/>
      <c r="BA495" s="315"/>
      <c r="BB495" s="315"/>
      <c r="BC495" s="315"/>
      <c r="BD495" s="315"/>
      <c r="BE495" s="315"/>
      <c r="BF495" s="315"/>
      <c r="BG495" s="315"/>
      <c r="BH495" s="315"/>
      <c r="BI495" s="315"/>
      <c r="BJ495" s="315"/>
      <c r="BK495" s="315"/>
      <c r="BL495" s="315"/>
      <c r="BM495" s="315"/>
      <c r="BN495" s="315"/>
      <c r="BO495" s="315"/>
      <c r="BP495" s="315"/>
      <c r="BQ495" s="315"/>
      <c r="BR495" s="315"/>
      <c r="BS495" s="315"/>
      <c r="BT495" s="315"/>
      <c r="BU495" s="315"/>
      <c r="BV495" s="315"/>
    </row>
    <row r="496" spans="1:74" s="133" customFormat="1" ht="30" customHeight="1">
      <c r="A496" s="174"/>
      <c r="B496" s="8" t="s">
        <v>218</v>
      </c>
      <c r="C496" s="448"/>
      <c r="D496" s="564" t="s">
        <v>204</v>
      </c>
      <c r="E496" s="565" t="s">
        <v>205</v>
      </c>
      <c r="F496" s="564" t="s">
        <v>206</v>
      </c>
      <c r="G496" s="566" t="s">
        <v>207</v>
      </c>
      <c r="H496" s="1040" t="s">
        <v>208</v>
      </c>
      <c r="I496" s="285"/>
      <c r="J496" s="285"/>
      <c r="K496" s="285"/>
      <c r="L496" s="285"/>
      <c r="M496" s="315"/>
      <c r="N496" s="315"/>
      <c r="O496" s="315"/>
      <c r="P496" s="315"/>
      <c r="Q496" s="315"/>
      <c r="R496" s="315"/>
      <c r="S496" s="315"/>
      <c r="T496" s="315"/>
      <c r="U496" s="315"/>
      <c r="V496" s="315"/>
      <c r="W496" s="315"/>
      <c r="X496" s="315"/>
      <c r="Y496" s="315"/>
      <c r="Z496" s="315"/>
      <c r="AA496" s="315"/>
      <c r="AB496" s="315"/>
      <c r="AC496" s="315"/>
      <c r="AD496" s="315"/>
      <c r="AE496" s="315"/>
      <c r="AF496" s="315"/>
      <c r="AG496" s="315"/>
      <c r="AH496" s="315"/>
      <c r="AI496" s="315"/>
      <c r="AJ496" s="315"/>
      <c r="AK496" s="315"/>
      <c r="AL496" s="315"/>
      <c r="AM496" s="315"/>
      <c r="AN496" s="315"/>
      <c r="AO496" s="315"/>
      <c r="AP496" s="315"/>
      <c r="AQ496" s="315"/>
      <c r="AR496" s="315"/>
      <c r="AS496" s="315"/>
      <c r="AT496" s="315"/>
      <c r="AU496" s="315"/>
      <c r="AV496" s="315"/>
      <c r="AW496" s="315"/>
      <c r="AX496" s="315"/>
      <c r="AY496" s="315"/>
      <c r="AZ496" s="315"/>
      <c r="BA496" s="315"/>
      <c r="BB496" s="315"/>
      <c r="BC496" s="315"/>
      <c r="BD496" s="315"/>
      <c r="BE496" s="315"/>
      <c r="BF496" s="315"/>
      <c r="BG496" s="315"/>
      <c r="BH496" s="315"/>
      <c r="BI496" s="315"/>
      <c r="BJ496" s="315"/>
      <c r="BK496" s="315"/>
      <c r="BL496" s="315"/>
      <c r="BM496" s="315"/>
      <c r="BN496" s="315"/>
      <c r="BO496" s="315"/>
      <c r="BP496" s="315"/>
      <c r="BQ496" s="315"/>
      <c r="BR496" s="315"/>
      <c r="BS496" s="315"/>
      <c r="BT496" s="315"/>
      <c r="BU496" s="315"/>
      <c r="BV496" s="315"/>
    </row>
    <row r="497" spans="1:74" s="133" customFormat="1" ht="30">
      <c r="A497" s="174"/>
      <c r="B497" s="289"/>
      <c r="C497" s="337" t="s">
        <v>656</v>
      </c>
      <c r="D497" s="442">
        <f>SUM(C484:C489)</f>
        <v>0</v>
      </c>
      <c r="E497" s="442">
        <f>SUM(F484:F489)</f>
        <v>0</v>
      </c>
      <c r="F497" s="440">
        <f>IF(E497=0,0,-1*(1-D497/E497))</f>
        <v>0</v>
      </c>
      <c r="G497" s="441"/>
      <c r="H497" s="1040"/>
      <c r="I497" s="315"/>
      <c r="J497" s="315"/>
      <c r="K497" s="315"/>
      <c r="L497" s="315"/>
      <c r="M497" s="315"/>
      <c r="N497" s="315"/>
      <c r="O497" s="315"/>
      <c r="P497" s="315"/>
      <c r="Q497" s="315"/>
      <c r="R497" s="315"/>
      <c r="S497" s="315"/>
      <c r="T497" s="315"/>
      <c r="U497" s="315"/>
      <c r="V497" s="315"/>
      <c r="W497" s="315"/>
      <c r="X497" s="315"/>
      <c r="Y497" s="315"/>
      <c r="Z497" s="315"/>
      <c r="AA497" s="315"/>
      <c r="AB497" s="315"/>
      <c r="AC497" s="315"/>
      <c r="AD497" s="315"/>
      <c r="AE497" s="315"/>
      <c r="AF497" s="315"/>
      <c r="AG497" s="315"/>
      <c r="AH497" s="315"/>
      <c r="AI497" s="315"/>
      <c r="AJ497" s="315"/>
      <c r="AK497" s="315"/>
      <c r="AL497" s="315"/>
      <c r="AM497" s="315"/>
      <c r="AN497" s="315"/>
      <c r="AO497" s="315"/>
      <c r="AP497" s="315"/>
      <c r="AQ497" s="315"/>
      <c r="AR497" s="315"/>
      <c r="AS497" s="315"/>
      <c r="AT497" s="315"/>
      <c r="AU497" s="315"/>
      <c r="AV497" s="315"/>
      <c r="AW497" s="315"/>
      <c r="AX497" s="315"/>
      <c r="AY497" s="315"/>
      <c r="AZ497" s="315"/>
      <c r="BA497" s="315"/>
      <c r="BB497" s="315"/>
      <c r="BC497" s="315"/>
      <c r="BD497" s="315"/>
      <c r="BE497" s="315"/>
      <c r="BF497" s="315"/>
      <c r="BG497" s="315"/>
      <c r="BH497" s="315"/>
      <c r="BI497" s="315"/>
      <c r="BJ497" s="315"/>
      <c r="BK497" s="315"/>
      <c r="BL497" s="315"/>
      <c r="BM497" s="315"/>
      <c r="BN497" s="315"/>
      <c r="BO497" s="315"/>
      <c r="BP497" s="315"/>
      <c r="BQ497" s="315"/>
      <c r="BR497" s="315"/>
      <c r="BS497" s="315"/>
      <c r="BT497" s="315"/>
      <c r="BU497" s="315"/>
      <c r="BV497" s="315"/>
    </row>
    <row r="498" spans="1:74" s="133" customFormat="1" ht="15">
      <c r="A498" s="174"/>
      <c r="B498" s="289"/>
      <c r="C498" s="337" t="s">
        <v>440</v>
      </c>
      <c r="D498" s="442">
        <f>SUM(D484:D489)</f>
        <v>0</v>
      </c>
      <c r="E498" s="442">
        <f>SUM(G484:G489)</f>
        <v>0</v>
      </c>
      <c r="F498" s="440">
        <f>IF(E498=0,0,-1*(1-D498/E498))</f>
        <v>0</v>
      </c>
      <c r="G498" s="441"/>
      <c r="H498" s="1040"/>
      <c r="I498" s="315"/>
      <c r="J498" s="315"/>
      <c r="K498" s="315"/>
      <c r="L498" s="315"/>
      <c r="M498" s="315"/>
      <c r="N498" s="315"/>
      <c r="O498" s="315"/>
      <c r="P498" s="315"/>
      <c r="Q498" s="315"/>
      <c r="R498" s="315"/>
      <c r="S498" s="315"/>
      <c r="T498" s="315"/>
      <c r="U498" s="315"/>
      <c r="V498" s="315"/>
      <c r="W498" s="315"/>
      <c r="X498" s="315"/>
      <c r="Y498" s="315"/>
      <c r="Z498" s="315"/>
      <c r="AA498" s="315"/>
      <c r="AB498" s="315"/>
      <c r="AC498" s="315"/>
      <c r="AD498" s="315"/>
      <c r="AE498" s="315"/>
      <c r="AF498" s="315"/>
      <c r="AG498" s="315"/>
      <c r="AH498" s="315"/>
      <c r="AI498" s="315"/>
      <c r="AJ498" s="315"/>
      <c r="AK498" s="315"/>
      <c r="AL498" s="315"/>
      <c r="AM498" s="315"/>
      <c r="AN498" s="315"/>
      <c r="AO498" s="315"/>
      <c r="AP498" s="315"/>
      <c r="AQ498" s="315"/>
      <c r="AR498" s="315"/>
      <c r="AS498" s="315"/>
      <c r="AT498" s="315"/>
      <c r="AU498" s="315"/>
      <c r="AV498" s="315"/>
      <c r="AW498" s="315"/>
      <c r="AX498" s="315"/>
      <c r="AY498" s="315"/>
      <c r="AZ498" s="315"/>
      <c r="BA498" s="315"/>
      <c r="BB498" s="315"/>
      <c r="BC498" s="315"/>
      <c r="BD498" s="315"/>
      <c r="BE498" s="315"/>
      <c r="BF498" s="315"/>
      <c r="BG498" s="315"/>
      <c r="BH498" s="315"/>
      <c r="BI498" s="315"/>
      <c r="BJ498" s="315"/>
      <c r="BK498" s="315"/>
      <c r="BL498" s="315"/>
      <c r="BM498" s="315"/>
      <c r="BN498" s="315"/>
      <c r="BO498" s="315"/>
      <c r="BP498" s="315"/>
      <c r="BQ498" s="315"/>
      <c r="BR498" s="315"/>
      <c r="BS498" s="315"/>
      <c r="BT498" s="315"/>
      <c r="BU498" s="315"/>
      <c r="BV498" s="315"/>
    </row>
    <row r="499" spans="1:74" s="133" customFormat="1" ht="15.75" thickBot="1">
      <c r="A499" s="284"/>
      <c r="B499" s="289"/>
      <c r="C499" s="341" t="s">
        <v>441</v>
      </c>
      <c r="D499" s="444">
        <f>SUM(E484:E489)</f>
        <v>0</v>
      </c>
      <c r="E499" s="444">
        <f>SUM(H484:H489)</f>
        <v>0</v>
      </c>
      <c r="F499" s="446">
        <f>IF(E499=0,0,-1*(1-D499/E499))</f>
        <v>0</v>
      </c>
      <c r="G499" s="447"/>
      <c r="H499" s="1040"/>
      <c r="I499" s="315"/>
      <c r="J499" s="315"/>
      <c r="K499" s="315"/>
      <c r="L499" s="315"/>
      <c r="M499" s="315"/>
      <c r="N499" s="315"/>
      <c r="O499" s="315"/>
      <c r="P499" s="315"/>
      <c r="Q499" s="315"/>
      <c r="R499" s="315"/>
      <c r="S499" s="315"/>
      <c r="T499" s="315"/>
      <c r="U499" s="315"/>
      <c r="V499" s="315"/>
      <c r="W499" s="315"/>
      <c r="X499" s="315"/>
      <c r="Y499" s="315"/>
      <c r="Z499" s="315"/>
      <c r="AA499" s="315"/>
      <c r="AB499" s="315"/>
      <c r="AC499" s="315"/>
      <c r="AD499" s="315"/>
      <c r="AE499" s="315"/>
      <c r="AF499" s="315"/>
      <c r="AG499" s="315"/>
      <c r="AH499" s="315"/>
      <c r="AI499" s="315"/>
      <c r="AJ499" s="315"/>
      <c r="AK499" s="315"/>
      <c r="AL499" s="315"/>
      <c r="AM499" s="315"/>
      <c r="AN499" s="315"/>
      <c r="AO499" s="315"/>
      <c r="AP499" s="315"/>
      <c r="AQ499" s="315"/>
      <c r="AR499" s="315"/>
      <c r="AS499" s="315"/>
      <c r="AT499" s="315"/>
      <c r="AU499" s="315"/>
      <c r="AV499" s="315"/>
      <c r="AW499" s="315"/>
      <c r="AX499" s="315"/>
      <c r="AY499" s="315"/>
      <c r="AZ499" s="315"/>
      <c r="BA499" s="315"/>
      <c r="BB499" s="315"/>
      <c r="BC499" s="315"/>
      <c r="BD499" s="315"/>
      <c r="BE499" s="315"/>
      <c r="BF499" s="315"/>
      <c r="BG499" s="315"/>
      <c r="BH499" s="315"/>
      <c r="BI499" s="315"/>
      <c r="BJ499" s="315"/>
      <c r="BK499" s="315"/>
      <c r="BL499" s="315"/>
      <c r="BM499" s="315"/>
      <c r="BN499" s="315"/>
      <c r="BO499" s="315"/>
      <c r="BP499" s="315"/>
      <c r="BQ499" s="315"/>
      <c r="BR499" s="315"/>
      <c r="BS499" s="315"/>
      <c r="BT499" s="315"/>
      <c r="BU499" s="315"/>
      <c r="BV499" s="315"/>
    </row>
    <row r="500" spans="1:74" s="133" customFormat="1" ht="15" customHeight="1" thickBot="1">
      <c r="A500" s="284"/>
      <c r="B500" s="289"/>
      <c r="C500" s="3"/>
      <c r="D500" s="345"/>
      <c r="E500" s="5"/>
      <c r="F500" s="2"/>
      <c r="G500" s="2"/>
      <c r="H500" s="315"/>
      <c r="I500" s="315"/>
      <c r="J500" s="315"/>
      <c r="K500" s="315"/>
      <c r="L500" s="315"/>
      <c r="M500" s="315"/>
      <c r="N500" s="315"/>
      <c r="O500" s="315"/>
      <c r="P500" s="315"/>
      <c r="Q500" s="315"/>
      <c r="R500" s="315"/>
      <c r="S500" s="315"/>
      <c r="T500" s="315"/>
      <c r="U500" s="315"/>
      <c r="V500" s="315"/>
      <c r="W500" s="315"/>
      <c r="X500" s="315"/>
      <c r="Y500" s="315"/>
      <c r="Z500" s="315"/>
      <c r="AA500" s="315"/>
      <c r="AB500" s="315"/>
      <c r="AC500" s="315"/>
      <c r="AD500" s="315"/>
      <c r="AE500" s="315"/>
      <c r="AF500" s="315"/>
      <c r="AG500" s="315"/>
      <c r="AH500" s="315"/>
      <c r="AI500" s="315"/>
      <c r="AJ500" s="315"/>
      <c r="AK500" s="315"/>
      <c r="AL500" s="315"/>
      <c r="AM500" s="315"/>
      <c r="AN500" s="315"/>
      <c r="AO500" s="315"/>
      <c r="AP500" s="315"/>
      <c r="AQ500" s="315"/>
      <c r="AR500" s="315"/>
      <c r="AS500" s="315"/>
      <c r="AT500" s="315"/>
      <c r="AU500" s="315"/>
      <c r="AV500" s="315"/>
      <c r="AW500" s="315"/>
      <c r="AX500" s="315"/>
      <c r="AY500" s="315"/>
      <c r="AZ500" s="315"/>
      <c r="BA500" s="315"/>
      <c r="BB500" s="315"/>
      <c r="BC500" s="315"/>
      <c r="BD500" s="315"/>
      <c r="BE500" s="315"/>
      <c r="BF500" s="315"/>
      <c r="BG500" s="315"/>
      <c r="BH500" s="315"/>
      <c r="BI500" s="315"/>
      <c r="BJ500" s="315"/>
      <c r="BK500" s="315"/>
      <c r="BL500" s="315"/>
      <c r="BM500" s="315"/>
      <c r="BN500" s="315"/>
      <c r="BO500" s="315"/>
      <c r="BP500" s="315"/>
      <c r="BQ500" s="315"/>
      <c r="BR500" s="315"/>
      <c r="BS500" s="315"/>
      <c r="BT500" s="315"/>
      <c r="BU500" s="315"/>
      <c r="BV500" s="315"/>
    </row>
    <row r="501" spans="1:74" s="133" customFormat="1" ht="30">
      <c r="A501" s="542"/>
      <c r="B501" s="452" t="s">
        <v>507</v>
      </c>
      <c r="C501" s="543" t="s">
        <v>188</v>
      </c>
      <c r="D501" s="544" t="s">
        <v>189</v>
      </c>
      <c r="E501" s="567" t="s">
        <v>307</v>
      </c>
      <c r="F501" s="567" t="s">
        <v>478</v>
      </c>
      <c r="G501" s="568" t="s">
        <v>213</v>
      </c>
      <c r="H501" s="315"/>
      <c r="I501" s="315"/>
      <c r="J501" s="315"/>
      <c r="K501" s="315"/>
      <c r="L501" s="285"/>
      <c r="M501" s="285"/>
      <c r="N501" s="285"/>
      <c r="O501" s="285"/>
      <c r="P501" s="285"/>
      <c r="Q501" s="285"/>
      <c r="R501" s="285"/>
      <c r="S501" s="285"/>
      <c r="T501" s="285"/>
      <c r="U501" s="285"/>
      <c r="V501" s="285"/>
      <c r="W501" s="285"/>
      <c r="X501" s="285"/>
      <c r="Y501" s="285"/>
      <c r="Z501" s="285"/>
      <c r="AA501" s="285"/>
      <c r="AB501" s="285"/>
      <c r="AC501" s="285"/>
      <c r="AD501" s="285"/>
      <c r="AE501" s="285"/>
      <c r="AF501" s="285"/>
      <c r="AG501" s="285"/>
      <c r="AH501" s="285"/>
      <c r="AI501" s="285"/>
      <c r="AJ501" s="285"/>
      <c r="AK501" s="285"/>
      <c r="AL501" s="285"/>
      <c r="AM501" s="285"/>
      <c r="AN501" s="285"/>
      <c r="AO501" s="285"/>
      <c r="AP501" s="285"/>
      <c r="AQ501" s="285"/>
      <c r="AR501" s="285"/>
      <c r="AS501" s="285"/>
      <c r="AT501" s="285"/>
      <c r="AU501" s="285"/>
      <c r="AV501" s="285"/>
      <c r="AW501" s="285"/>
      <c r="AX501" s="285"/>
      <c r="AY501" s="285"/>
      <c r="AZ501" s="285"/>
      <c r="BA501" s="285"/>
      <c r="BB501" s="285"/>
      <c r="BC501" s="285"/>
      <c r="BD501" s="285"/>
      <c r="BE501" s="285"/>
      <c r="BF501" s="285"/>
      <c r="BG501" s="285"/>
      <c r="BH501" s="285"/>
      <c r="BI501" s="285"/>
      <c r="BJ501" s="285"/>
      <c r="BK501" s="285"/>
      <c r="BL501" s="285"/>
      <c r="BM501" s="285"/>
      <c r="BN501" s="285"/>
      <c r="BO501" s="285"/>
      <c r="BP501" s="285"/>
      <c r="BQ501" s="285"/>
      <c r="BR501" s="285"/>
      <c r="BS501" s="285"/>
      <c r="BT501" s="285"/>
      <c r="BU501" s="285"/>
      <c r="BV501" s="285"/>
    </row>
    <row r="502" spans="1:74" s="133" customFormat="1" ht="15" thickBot="1">
      <c r="A502" s="542"/>
      <c r="B502" s="542"/>
      <c r="C502" s="457" t="s">
        <v>56</v>
      </c>
      <c r="D502" s="458" t="s">
        <v>67</v>
      </c>
      <c r="E502" s="463">
        <f>SUM(IF(D425=C502,F425,0),IF(D426=C502,F426,0),IF(D427=C502,F427,0),IF(D433=C502,F433,0),IF(D434=C502,F434,0),IF(D435=C502,F435,0),IF(D441=C502,F441,0),IF(D442=C502,F442,0),IF(D443=C502,F443,0),IF(D449=C502,F449,0),IF(D450=C502,F450,0),IF(D451=C502,F451,0),IF(D457=C502,F457,0),IF(D458=C502,F458,0),IF(D459=C502,F459,0),IF(D465=C502,F465,0),IF(D466=C502,F466,0),IF(D467=C502,F467,0))</f>
        <v>0</v>
      </c>
      <c r="F502" s="569">
        <f>SUM('10. קבועים'!C272*'10. קבועים'!$B$194/10^12*$C$160,'10. קבועים'!C347*'10. קבועים'!$B$194/10^12*$D$160, '10. קבועים'!C423*'10. קבועים'!$B$194/10^12*$E$160, '10. קבועים'!C498*'10. קבועים'!$B$194/10^12*$F$160, '10. קבועים'!C573*'10. קבועים'!$B$194/10^12*$G$160, '10. קבועים'!C648*'10. קבועים'!$B$194/10^12*$H$160)</f>
        <v>0</v>
      </c>
      <c r="G502" s="570">
        <f>F502-E502</f>
        <v>0</v>
      </c>
      <c r="H502" s="315"/>
      <c r="I502" s="315"/>
      <c r="J502" s="315"/>
      <c r="K502" s="315"/>
      <c r="L502" s="285"/>
      <c r="M502" s="285"/>
      <c r="N502" s="285"/>
      <c r="O502" s="285"/>
      <c r="P502" s="285"/>
      <c r="Q502" s="285"/>
      <c r="R502" s="285"/>
      <c r="S502" s="285"/>
      <c r="T502" s="285"/>
      <c r="U502" s="285"/>
      <c r="V502" s="285"/>
      <c r="W502" s="285"/>
      <c r="X502" s="285"/>
      <c r="Y502" s="285"/>
      <c r="Z502" s="285"/>
      <c r="AA502" s="285"/>
      <c r="AB502" s="285"/>
      <c r="AC502" s="285"/>
      <c r="AD502" s="285"/>
      <c r="AE502" s="285"/>
      <c r="AF502" s="285"/>
      <c r="AG502" s="285"/>
      <c r="AH502" s="285"/>
      <c r="AI502" s="285"/>
      <c r="AJ502" s="285"/>
      <c r="AK502" s="285"/>
      <c r="AL502" s="285"/>
      <c r="AM502" s="285"/>
      <c r="AN502" s="285"/>
      <c r="AO502" s="285"/>
      <c r="AP502" s="285"/>
      <c r="AQ502" s="285"/>
      <c r="AR502" s="285"/>
      <c r="AS502" s="285"/>
      <c r="AT502" s="285"/>
      <c r="AU502" s="285"/>
      <c r="AV502" s="285"/>
      <c r="AW502" s="285"/>
      <c r="AX502" s="285"/>
      <c r="AY502" s="285"/>
      <c r="AZ502" s="285"/>
      <c r="BA502" s="285"/>
      <c r="BB502" s="285"/>
      <c r="BC502" s="285"/>
      <c r="BD502" s="285"/>
      <c r="BE502" s="285"/>
      <c r="BF502" s="285"/>
      <c r="BG502" s="285"/>
      <c r="BH502" s="285"/>
      <c r="BI502" s="285"/>
      <c r="BJ502" s="285"/>
      <c r="BK502" s="285"/>
      <c r="BL502" s="285"/>
      <c r="BM502" s="285"/>
      <c r="BN502" s="285"/>
      <c r="BO502" s="285"/>
      <c r="BP502" s="285"/>
      <c r="BQ502" s="285"/>
      <c r="BR502" s="285"/>
      <c r="BS502" s="285"/>
      <c r="BT502" s="285"/>
      <c r="BU502" s="285"/>
      <c r="BV502" s="285"/>
    </row>
    <row r="503" spans="1:74" s="133" customFormat="1" ht="15">
      <c r="A503" s="284"/>
      <c r="B503" s="137"/>
      <c r="C503" s="137"/>
      <c r="D503" s="2"/>
      <c r="E503" s="2"/>
      <c r="F503" s="2"/>
      <c r="G503" s="2"/>
      <c r="H503" s="315"/>
      <c r="I503" s="315"/>
      <c r="J503" s="315"/>
      <c r="K503" s="315"/>
      <c r="L503" s="315"/>
      <c r="M503" s="315"/>
      <c r="N503" s="315"/>
      <c r="O503" s="315"/>
      <c r="P503" s="315"/>
      <c r="Q503" s="315"/>
      <c r="R503" s="315"/>
      <c r="S503" s="315"/>
      <c r="T503" s="315"/>
      <c r="U503" s="315"/>
      <c r="V503" s="315"/>
      <c r="W503" s="315"/>
      <c r="X503" s="315"/>
      <c r="Y503" s="315"/>
      <c r="Z503" s="315"/>
      <c r="AA503" s="315"/>
      <c r="AB503" s="315"/>
      <c r="AC503" s="315"/>
      <c r="AD503" s="315"/>
      <c r="AE503" s="315"/>
      <c r="AF503" s="315"/>
      <c r="AG503" s="315"/>
      <c r="AH503" s="315"/>
      <c r="AI503" s="315"/>
      <c r="AJ503" s="315"/>
      <c r="AK503" s="315"/>
      <c r="AL503" s="315"/>
      <c r="AM503" s="315"/>
      <c r="AN503" s="315"/>
      <c r="AO503" s="315"/>
      <c r="AP503" s="315"/>
      <c r="AQ503" s="315"/>
      <c r="AR503" s="315"/>
      <c r="AS503" s="315"/>
      <c r="AT503" s="315"/>
      <c r="AU503" s="315"/>
      <c r="AV503" s="315"/>
      <c r="AW503" s="315"/>
      <c r="AX503" s="315"/>
      <c r="AY503" s="315"/>
      <c r="AZ503" s="315"/>
      <c r="BA503" s="315"/>
      <c r="BB503" s="315"/>
      <c r="BC503" s="315"/>
      <c r="BD503" s="315"/>
      <c r="BE503" s="315"/>
      <c r="BF503" s="315"/>
      <c r="BG503" s="315"/>
      <c r="BH503" s="315"/>
      <c r="BI503" s="315"/>
      <c r="BJ503" s="315"/>
      <c r="BK503" s="315"/>
      <c r="BL503" s="315"/>
      <c r="BM503" s="315"/>
      <c r="BN503" s="315"/>
      <c r="BO503" s="315"/>
      <c r="BP503" s="315"/>
      <c r="BQ503" s="315"/>
      <c r="BR503" s="315"/>
      <c r="BS503" s="315"/>
      <c r="BT503" s="315"/>
      <c r="BU503" s="315"/>
      <c r="BV503" s="315"/>
    </row>
    <row r="504" spans="1:74" s="135" customFormat="1">
      <c r="A504" s="139"/>
      <c r="B504" s="370"/>
      <c r="C504" s="285"/>
      <c r="D504" s="285"/>
      <c r="E504" s="285"/>
      <c r="F504" s="285"/>
      <c r="G504" s="285"/>
      <c r="L504" s="285"/>
      <c r="M504" s="285"/>
      <c r="N504" s="285"/>
      <c r="O504" s="285"/>
      <c r="AE504" s="281"/>
      <c r="BK504" s="139"/>
    </row>
    <row r="505" spans="1:74" s="135" customFormat="1">
      <c r="A505" s="139"/>
      <c r="AE505" s="281"/>
      <c r="BK505" s="139"/>
    </row>
    <row r="506" spans="1:74" s="135" customFormat="1">
      <c r="A506" s="139"/>
      <c r="AE506" s="281"/>
      <c r="BK506" s="139"/>
    </row>
    <row r="507" spans="1:74" s="135" customFormat="1">
      <c r="A507" s="139"/>
      <c r="P507" s="2"/>
      <c r="Q507" s="2"/>
      <c r="R507" s="2"/>
      <c r="S507" s="2"/>
      <c r="T507" s="2"/>
      <c r="U507" s="2"/>
      <c r="V507" s="2"/>
      <c r="W507" s="2"/>
      <c r="X507" s="2"/>
      <c r="Y507" s="2"/>
      <c r="Z507" s="2"/>
      <c r="AA507" s="2"/>
      <c r="AB507" s="2"/>
      <c r="AC507" s="2"/>
      <c r="AD507" s="2"/>
      <c r="AE507" s="281"/>
      <c r="BK507" s="139"/>
    </row>
    <row r="508" spans="1:74" s="135" customFormat="1">
      <c r="A508" s="139"/>
      <c r="P508" s="2"/>
      <c r="Q508" s="2"/>
      <c r="R508" s="2"/>
      <c r="S508" s="2"/>
      <c r="T508" s="2"/>
      <c r="U508" s="2"/>
      <c r="V508" s="2"/>
      <c r="W508" s="2"/>
      <c r="X508" s="2"/>
      <c r="Y508" s="2"/>
      <c r="Z508" s="2"/>
      <c r="AA508" s="2"/>
      <c r="AB508" s="2"/>
      <c r="AC508" s="2"/>
      <c r="AD508" s="2"/>
      <c r="AE508" s="281"/>
      <c r="BK508" s="139"/>
    </row>
    <row r="509" spans="1:74" s="135" customFormat="1">
      <c r="A509" s="139"/>
      <c r="P509" s="2"/>
      <c r="Q509" s="2"/>
      <c r="R509" s="2"/>
      <c r="S509" s="2"/>
      <c r="T509" s="2"/>
      <c r="U509" s="2"/>
      <c r="V509" s="2"/>
      <c r="W509" s="2"/>
      <c r="X509" s="2"/>
      <c r="Y509" s="2"/>
      <c r="Z509" s="2"/>
      <c r="AA509" s="2"/>
      <c r="AB509" s="2"/>
      <c r="AC509" s="2"/>
      <c r="AD509" s="2"/>
      <c r="AE509" s="281"/>
      <c r="BK509" s="139"/>
    </row>
    <row r="510" spans="1:74" s="135" customFormat="1">
      <c r="A510" s="139"/>
      <c r="P510" s="2"/>
      <c r="Q510" s="2"/>
      <c r="R510" s="2"/>
      <c r="S510" s="2"/>
      <c r="T510" s="2"/>
      <c r="U510" s="2"/>
      <c r="V510" s="2"/>
      <c r="W510" s="2"/>
      <c r="X510" s="2"/>
      <c r="Y510" s="2"/>
      <c r="Z510" s="2"/>
      <c r="AA510" s="2"/>
      <c r="AB510" s="2"/>
      <c r="AC510" s="2"/>
      <c r="AD510" s="2"/>
      <c r="AE510" s="281"/>
      <c r="BK510" s="139"/>
    </row>
    <row r="511" spans="1:74" s="135" customFormat="1">
      <c r="A511" s="139"/>
      <c r="P511" s="2"/>
      <c r="Q511" s="2"/>
      <c r="R511" s="2"/>
      <c r="S511" s="2"/>
      <c r="T511" s="2"/>
      <c r="U511" s="2"/>
      <c r="V511" s="2"/>
      <c r="W511" s="2"/>
      <c r="X511" s="2"/>
      <c r="Y511" s="2"/>
      <c r="Z511" s="2"/>
      <c r="AA511" s="2"/>
      <c r="AB511" s="2"/>
      <c r="AC511" s="2"/>
      <c r="AD511" s="2"/>
      <c r="AE511" s="281"/>
      <c r="BK511" s="139"/>
    </row>
    <row r="512" spans="1:74" s="135" customFormat="1">
      <c r="A512" s="139"/>
      <c r="P512" s="2"/>
      <c r="Q512" s="2"/>
      <c r="R512" s="2"/>
      <c r="S512" s="2"/>
      <c r="T512" s="2"/>
      <c r="U512" s="2"/>
      <c r="V512" s="2"/>
      <c r="W512" s="2"/>
      <c r="X512" s="2"/>
      <c r="Y512" s="2"/>
      <c r="Z512" s="2"/>
      <c r="AA512" s="2"/>
      <c r="AB512" s="2"/>
      <c r="AC512" s="2"/>
      <c r="AD512" s="2"/>
      <c r="AE512" s="281"/>
      <c r="BK512" s="139"/>
    </row>
    <row r="513" spans="1:63" s="135" customFormat="1">
      <c r="A513" s="139"/>
      <c r="P513" s="2"/>
      <c r="Q513" s="2"/>
      <c r="R513" s="2"/>
      <c r="S513" s="2"/>
      <c r="T513" s="2"/>
      <c r="U513" s="2"/>
      <c r="V513" s="2"/>
      <c r="W513" s="2"/>
      <c r="X513" s="2"/>
      <c r="Y513" s="2"/>
      <c r="Z513" s="2"/>
      <c r="AA513" s="2"/>
      <c r="AB513" s="2"/>
      <c r="AC513" s="2"/>
      <c r="AD513" s="2"/>
      <c r="AE513" s="281"/>
      <c r="BK513" s="139"/>
    </row>
    <row r="514" spans="1:63" s="135" customFormat="1">
      <c r="A514" s="139"/>
      <c r="P514" s="2"/>
      <c r="Q514" s="2"/>
      <c r="R514" s="2"/>
      <c r="S514" s="2"/>
      <c r="T514" s="2"/>
      <c r="U514" s="2"/>
      <c r="V514" s="2"/>
      <c r="W514" s="2"/>
      <c r="X514" s="2"/>
      <c r="Y514" s="2"/>
      <c r="Z514" s="2"/>
      <c r="AA514" s="2"/>
      <c r="AB514" s="2"/>
      <c r="AC514" s="2"/>
      <c r="AD514" s="2"/>
      <c r="AE514" s="281"/>
      <c r="BK514" s="139"/>
    </row>
    <row r="515" spans="1:63" s="135" customFormat="1">
      <c r="A515" s="139"/>
      <c r="P515" s="2"/>
      <c r="Q515" s="2"/>
      <c r="R515" s="2"/>
      <c r="S515" s="2"/>
      <c r="T515" s="2"/>
      <c r="U515" s="2"/>
      <c r="V515" s="2"/>
      <c r="W515" s="2"/>
      <c r="X515" s="2"/>
      <c r="Y515" s="2"/>
      <c r="Z515" s="2"/>
      <c r="AA515" s="2"/>
      <c r="AB515" s="2"/>
      <c r="AC515" s="2"/>
      <c r="AD515" s="2"/>
      <c r="AE515" s="281"/>
      <c r="BK515" s="139"/>
    </row>
    <row r="516" spans="1:63" s="135" customFormat="1">
      <c r="A516" s="139"/>
      <c r="P516" s="2"/>
      <c r="Q516" s="2"/>
      <c r="R516" s="2"/>
      <c r="S516" s="2"/>
      <c r="T516" s="2"/>
      <c r="U516" s="2"/>
      <c r="V516" s="2"/>
      <c r="W516" s="2"/>
      <c r="X516" s="2"/>
      <c r="Y516" s="2"/>
      <c r="Z516" s="2"/>
      <c r="AA516" s="2"/>
      <c r="AB516" s="2"/>
      <c r="AC516" s="2"/>
      <c r="AD516" s="2"/>
      <c r="AE516" s="281"/>
      <c r="BK516" s="139"/>
    </row>
    <row r="517" spans="1:63" s="135" customFormat="1">
      <c r="A517" s="139"/>
      <c r="P517" s="2"/>
      <c r="Q517" s="2"/>
      <c r="R517" s="2"/>
      <c r="S517" s="2"/>
      <c r="T517" s="2"/>
      <c r="U517" s="2"/>
      <c r="V517" s="2"/>
      <c r="W517" s="2"/>
      <c r="X517" s="2"/>
      <c r="Y517" s="2"/>
      <c r="Z517" s="2"/>
      <c r="AA517" s="2"/>
      <c r="AB517" s="2"/>
      <c r="AC517" s="2"/>
      <c r="AD517" s="2"/>
      <c r="AE517" s="281"/>
      <c r="BK517" s="139"/>
    </row>
    <row r="518" spans="1:63" s="135" customFormat="1">
      <c r="A518" s="139"/>
      <c r="H518" s="2"/>
      <c r="I518" s="2"/>
      <c r="J518" s="2"/>
      <c r="K518" s="2"/>
      <c r="P518" s="2"/>
      <c r="Q518" s="2"/>
      <c r="R518" s="2"/>
      <c r="S518" s="2"/>
      <c r="T518" s="2"/>
      <c r="U518" s="2"/>
      <c r="V518" s="2"/>
      <c r="W518" s="2"/>
      <c r="X518" s="2"/>
      <c r="Y518" s="2"/>
      <c r="Z518" s="2"/>
      <c r="AA518" s="2"/>
      <c r="AB518" s="2"/>
      <c r="AC518" s="2"/>
      <c r="AD518" s="2"/>
      <c r="AE518" s="281"/>
      <c r="BK518" s="139"/>
    </row>
    <row r="519" spans="1:63" s="135" customFormat="1">
      <c r="A519" s="139"/>
      <c r="H519" s="2"/>
      <c r="I519" s="2"/>
      <c r="J519" s="2"/>
      <c r="K519" s="2"/>
      <c r="P519" s="2"/>
      <c r="Q519" s="2"/>
      <c r="R519" s="2"/>
      <c r="S519" s="2"/>
      <c r="T519" s="2"/>
      <c r="U519" s="2"/>
      <c r="V519" s="2"/>
      <c r="W519" s="2"/>
      <c r="X519" s="2"/>
      <c r="Y519" s="2"/>
      <c r="Z519" s="2"/>
      <c r="AA519" s="2"/>
      <c r="AB519" s="2"/>
      <c r="AC519" s="2"/>
      <c r="AD519" s="2"/>
      <c r="AE519" s="281"/>
      <c r="BK519" s="139"/>
    </row>
    <row r="520" spans="1:63" s="135" customFormat="1">
      <c r="A520" s="139"/>
      <c r="H520" s="2"/>
      <c r="I520" s="2"/>
      <c r="J520" s="2"/>
      <c r="K520" s="2"/>
      <c r="P520" s="2"/>
      <c r="Q520" s="2"/>
      <c r="R520" s="2"/>
      <c r="S520" s="2"/>
      <c r="T520" s="2"/>
      <c r="U520" s="2"/>
      <c r="V520" s="2"/>
      <c r="W520" s="2"/>
      <c r="X520" s="2"/>
      <c r="Y520" s="2"/>
      <c r="Z520" s="2"/>
      <c r="AA520" s="2"/>
      <c r="AB520" s="2"/>
      <c r="AC520" s="2"/>
      <c r="AD520" s="2"/>
      <c r="AE520" s="281"/>
      <c r="BK520" s="139"/>
    </row>
    <row r="521" spans="1:63" s="135" customFormat="1">
      <c r="A521" s="139"/>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81"/>
      <c r="BK521" s="139"/>
    </row>
    <row r="522" spans="1:63" s="135" customFormat="1">
      <c r="A522" s="139"/>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81"/>
      <c r="BK522" s="139"/>
    </row>
    <row r="523" spans="1:63" s="135" customFormat="1">
      <c r="A523" s="139"/>
      <c r="C523" s="2"/>
      <c r="D523" s="2"/>
      <c r="E523" s="2"/>
      <c r="F523" s="2"/>
      <c r="G523" s="2"/>
      <c r="H523" s="2"/>
      <c r="I523" s="2"/>
      <c r="J523" s="2"/>
      <c r="K523" s="2"/>
      <c r="L523" s="2"/>
      <c r="M523" s="2"/>
      <c r="N523" s="2"/>
      <c r="O523" s="2"/>
      <c r="BK523" s="139"/>
    </row>
    <row r="524" spans="1:63" s="135" customFormat="1">
      <c r="A524" s="139"/>
      <c r="C524" s="2"/>
      <c r="D524" s="2"/>
      <c r="E524" s="2"/>
      <c r="F524" s="2"/>
      <c r="G524" s="2"/>
      <c r="H524" s="2"/>
      <c r="I524" s="2"/>
      <c r="J524" s="2"/>
      <c r="K524" s="2"/>
      <c r="L524" s="2"/>
      <c r="M524" s="2"/>
      <c r="N524" s="2"/>
      <c r="O524" s="2"/>
      <c r="BK524" s="139"/>
    </row>
    <row r="525" spans="1:63" s="135" customFormat="1">
      <c r="A525" s="139"/>
      <c r="C525" s="2"/>
      <c r="D525" s="2"/>
      <c r="E525" s="2"/>
      <c r="F525" s="2"/>
      <c r="G525" s="2"/>
      <c r="H525" s="2"/>
      <c r="I525" s="2"/>
      <c r="J525" s="2"/>
      <c r="K525" s="2"/>
      <c r="L525" s="2"/>
      <c r="M525" s="2"/>
      <c r="N525" s="2"/>
      <c r="O525" s="2"/>
      <c r="BK525" s="139"/>
    </row>
    <row r="526" spans="1:63" s="135" customFormat="1">
      <c r="A526" s="139"/>
      <c r="C526" s="2"/>
      <c r="D526" s="2"/>
      <c r="E526" s="2"/>
      <c r="F526" s="2"/>
      <c r="G526" s="2"/>
      <c r="H526" s="2"/>
      <c r="I526" s="2"/>
      <c r="J526" s="2"/>
      <c r="K526" s="2"/>
      <c r="L526" s="2"/>
      <c r="M526" s="2"/>
      <c r="N526" s="2"/>
      <c r="O526" s="2"/>
      <c r="BK526" s="139"/>
    </row>
    <row r="527" spans="1:63" s="135" customFormat="1">
      <c r="A527" s="139"/>
      <c r="C527" s="2"/>
      <c r="D527" s="2"/>
      <c r="E527" s="2"/>
      <c r="F527" s="2"/>
      <c r="G527" s="2"/>
      <c r="H527" s="2"/>
      <c r="I527" s="2"/>
      <c r="J527" s="2"/>
      <c r="K527" s="2"/>
      <c r="L527" s="2"/>
      <c r="M527" s="2"/>
      <c r="N527" s="2"/>
      <c r="O527" s="2"/>
      <c r="BK527" s="139"/>
    </row>
    <row r="528" spans="1:63" s="135" customFormat="1">
      <c r="A528" s="139"/>
      <c r="C528" s="2"/>
      <c r="D528" s="2"/>
      <c r="E528" s="2"/>
      <c r="F528" s="2"/>
      <c r="G528" s="2"/>
      <c r="H528" s="2"/>
      <c r="I528" s="2"/>
      <c r="J528" s="2"/>
      <c r="K528" s="2"/>
      <c r="L528" s="2"/>
      <c r="M528" s="2"/>
      <c r="N528" s="2"/>
      <c r="O528" s="2"/>
      <c r="BK528" s="139"/>
    </row>
    <row r="529" spans="1:63" s="135" customFormat="1">
      <c r="A529" s="139"/>
      <c r="C529" s="2"/>
      <c r="D529" s="2"/>
      <c r="E529" s="2"/>
      <c r="F529" s="2"/>
      <c r="G529" s="2"/>
      <c r="H529" s="2"/>
      <c r="I529" s="2"/>
      <c r="J529" s="2"/>
      <c r="K529" s="2"/>
      <c r="L529" s="2"/>
      <c r="M529" s="2"/>
      <c r="N529" s="2"/>
      <c r="O529" s="2"/>
      <c r="BK529" s="139"/>
    </row>
    <row r="530" spans="1:63" s="135" customFormat="1">
      <c r="A530" s="139"/>
      <c r="C530" s="2"/>
      <c r="D530" s="2"/>
      <c r="E530" s="2"/>
      <c r="F530" s="2"/>
      <c r="G530" s="2"/>
      <c r="H530" s="2"/>
      <c r="I530" s="2"/>
      <c r="J530" s="2"/>
      <c r="K530" s="2"/>
      <c r="L530" s="2"/>
      <c r="M530" s="2"/>
      <c r="N530" s="2"/>
      <c r="O530" s="2"/>
      <c r="BK530" s="139"/>
    </row>
    <row r="531" spans="1:63" s="135" customFormat="1">
      <c r="A531" s="139"/>
      <c r="C531" s="2"/>
      <c r="D531" s="2"/>
      <c r="E531" s="2"/>
      <c r="F531" s="2"/>
      <c r="G531" s="2"/>
      <c r="H531" s="2"/>
      <c r="I531" s="2"/>
      <c r="J531" s="2"/>
      <c r="K531" s="2"/>
      <c r="L531" s="2"/>
      <c r="M531" s="2"/>
      <c r="N531" s="2"/>
      <c r="O531" s="2"/>
      <c r="BK531" s="139"/>
    </row>
    <row r="532" spans="1:63" s="135" customFormat="1">
      <c r="A532" s="139"/>
      <c r="C532" s="2"/>
      <c r="D532" s="2"/>
      <c r="E532" s="2"/>
      <c r="F532" s="2"/>
      <c r="G532" s="2"/>
      <c r="H532" s="2"/>
      <c r="I532" s="2"/>
      <c r="J532" s="2"/>
      <c r="K532" s="2"/>
      <c r="L532" s="2"/>
      <c r="M532" s="2"/>
      <c r="N532" s="2"/>
      <c r="O532" s="2"/>
      <c r="BK532" s="139"/>
    </row>
    <row r="533" spans="1:63" s="135" customFormat="1">
      <c r="A533" s="139"/>
      <c r="C533" s="2"/>
      <c r="D533" s="2"/>
      <c r="E533" s="2"/>
      <c r="F533" s="2"/>
      <c r="G533" s="2"/>
      <c r="H533" s="2"/>
      <c r="I533" s="2"/>
      <c r="J533" s="2"/>
      <c r="K533" s="2"/>
      <c r="L533" s="2"/>
      <c r="M533" s="2"/>
      <c r="N533" s="2"/>
      <c r="O533" s="2"/>
      <c r="BK533" s="139"/>
    </row>
    <row r="534" spans="1:63" s="135" customFormat="1">
      <c r="A534" s="139"/>
      <c r="C534" s="2"/>
      <c r="D534" s="2"/>
      <c r="E534" s="2"/>
      <c r="F534" s="2"/>
      <c r="G534" s="2"/>
      <c r="L534" s="2"/>
      <c r="M534" s="2"/>
      <c r="N534" s="2"/>
      <c r="O534" s="2"/>
      <c r="BK534" s="139"/>
    </row>
    <row r="535" spans="1:63" s="135" customFormat="1">
      <c r="A535" s="139"/>
      <c r="C535" s="2"/>
      <c r="D535" s="2"/>
      <c r="E535" s="2"/>
      <c r="F535" s="2"/>
      <c r="G535" s="2"/>
      <c r="L535" s="2"/>
      <c r="M535" s="2"/>
      <c r="N535" s="2"/>
      <c r="O535" s="2"/>
      <c r="BK535" s="139"/>
    </row>
    <row r="536" spans="1:63" s="135" customFormat="1">
      <c r="A536" s="139"/>
      <c r="C536" s="2"/>
      <c r="D536" s="2"/>
      <c r="E536" s="2"/>
      <c r="F536" s="2"/>
      <c r="G536" s="2"/>
      <c r="L536" s="2"/>
      <c r="M536" s="2"/>
      <c r="N536" s="2"/>
      <c r="O536" s="2"/>
      <c r="BK536" s="139"/>
    </row>
    <row r="537" spans="1:63" s="135" customFormat="1">
      <c r="A537" s="139"/>
      <c r="BK537" s="139"/>
    </row>
    <row r="538" spans="1:63" s="135" customFormat="1">
      <c r="A538" s="139"/>
      <c r="BK538" s="139"/>
    </row>
    <row r="539" spans="1:63" s="135" customFormat="1">
      <c r="A539" s="139"/>
      <c r="BK539" s="139"/>
    </row>
    <row r="540" spans="1:63" s="135" customFormat="1">
      <c r="A540" s="139"/>
      <c r="BK540" s="139"/>
    </row>
    <row r="541" spans="1:63" s="135" customFormat="1">
      <c r="A541" s="139"/>
      <c r="BK541" s="139"/>
    </row>
    <row r="542" spans="1:63" s="135" customFormat="1">
      <c r="A542" s="139"/>
      <c r="BK542" s="139"/>
    </row>
    <row r="543" spans="1:63" s="135" customFormat="1">
      <c r="A543" s="139"/>
      <c r="BK543" s="139"/>
    </row>
    <row r="544" spans="1:63" s="135" customFormat="1">
      <c r="A544" s="139"/>
      <c r="BK544" s="139"/>
    </row>
    <row r="545" spans="1:63" s="135" customFormat="1">
      <c r="A545" s="139"/>
      <c r="BK545" s="139"/>
    </row>
    <row r="546" spans="1:63" s="135" customFormat="1">
      <c r="A546" s="139"/>
      <c r="BK546" s="139"/>
    </row>
    <row r="547" spans="1:63" s="135" customFormat="1">
      <c r="A547" s="139"/>
      <c r="BK547" s="139"/>
    </row>
    <row r="548" spans="1:63" s="135" customFormat="1">
      <c r="A548" s="139"/>
      <c r="BK548" s="139"/>
    </row>
    <row r="549" spans="1:63" s="135" customFormat="1">
      <c r="A549" s="139"/>
      <c r="BK549" s="139"/>
    </row>
    <row r="550" spans="1:63" s="135" customFormat="1">
      <c r="A550" s="139"/>
      <c r="BK550" s="139"/>
    </row>
    <row r="551" spans="1:63" s="135" customFormat="1">
      <c r="A551" s="139"/>
      <c r="BK551" s="139"/>
    </row>
    <row r="552" spans="1:63" s="135" customFormat="1">
      <c r="A552" s="139"/>
      <c r="BK552" s="139"/>
    </row>
    <row r="553" spans="1:63" s="135" customFormat="1">
      <c r="A553" s="139"/>
      <c r="BK553" s="139"/>
    </row>
    <row r="554" spans="1:63" s="135" customFormat="1">
      <c r="A554" s="139"/>
      <c r="BK554" s="139"/>
    </row>
    <row r="555" spans="1:63" s="135" customFormat="1">
      <c r="A555" s="139"/>
      <c r="BK555" s="139"/>
    </row>
    <row r="556" spans="1:63" s="135" customFormat="1">
      <c r="A556" s="139"/>
      <c r="BK556" s="139"/>
    </row>
    <row r="557" spans="1:63" s="135" customFormat="1">
      <c r="A557" s="139"/>
      <c r="BK557" s="139"/>
    </row>
    <row r="558" spans="1:63" s="135" customFormat="1">
      <c r="A558" s="139"/>
      <c r="BK558" s="139"/>
    </row>
    <row r="559" spans="1:63" s="135" customFormat="1">
      <c r="A559" s="139"/>
      <c r="BK559" s="139"/>
    </row>
    <row r="560" spans="1:63" s="135" customFormat="1">
      <c r="A560" s="139"/>
      <c r="BK560" s="139"/>
    </row>
    <row r="561" spans="1:63" s="135" customFormat="1">
      <c r="A561" s="139"/>
      <c r="BK561" s="139"/>
    </row>
    <row r="562" spans="1:63" s="135" customFormat="1">
      <c r="A562" s="139"/>
      <c r="BK562" s="139"/>
    </row>
    <row r="563" spans="1:63" s="135" customFormat="1">
      <c r="A563" s="139"/>
      <c r="BK563" s="139"/>
    </row>
    <row r="564" spans="1:63" s="135" customFormat="1">
      <c r="A564" s="139"/>
      <c r="BK564" s="139"/>
    </row>
    <row r="565" spans="1:63" s="135" customFormat="1">
      <c r="A565" s="139"/>
      <c r="BK565" s="139"/>
    </row>
    <row r="566" spans="1:63" s="135" customFormat="1">
      <c r="A566" s="139"/>
      <c r="BK566" s="139"/>
    </row>
    <row r="567" spans="1:63" s="135" customFormat="1">
      <c r="A567" s="139"/>
      <c r="BK567" s="139"/>
    </row>
    <row r="568" spans="1:63" s="135" customFormat="1">
      <c r="A568" s="139"/>
      <c r="BK568" s="139"/>
    </row>
    <row r="569" spans="1:63" s="135" customFormat="1">
      <c r="A569" s="139"/>
      <c r="BK569" s="139"/>
    </row>
    <row r="570" spans="1:63" s="135" customFormat="1">
      <c r="A570" s="139"/>
      <c r="BK570" s="139"/>
    </row>
    <row r="571" spans="1:63" s="135" customFormat="1">
      <c r="A571" s="139"/>
      <c r="BK571" s="139"/>
    </row>
    <row r="572" spans="1:63" s="135" customFormat="1">
      <c r="A572" s="139"/>
      <c r="BK572" s="139"/>
    </row>
    <row r="573" spans="1:63" s="135" customFormat="1">
      <c r="A573" s="139"/>
      <c r="BK573" s="139"/>
    </row>
    <row r="574" spans="1:63" s="135" customFormat="1">
      <c r="A574" s="139"/>
      <c r="BK574" s="139"/>
    </row>
    <row r="575" spans="1:63" s="135" customFormat="1">
      <c r="A575" s="139"/>
      <c r="BK575" s="139"/>
    </row>
    <row r="576" spans="1:63" s="135" customFormat="1">
      <c r="A576" s="139"/>
      <c r="BK576" s="139"/>
    </row>
    <row r="577" spans="1:63" s="135" customFormat="1">
      <c r="A577" s="139"/>
      <c r="BK577" s="139"/>
    </row>
    <row r="578" spans="1:63" s="135" customFormat="1">
      <c r="A578" s="139"/>
      <c r="BK578" s="139"/>
    </row>
    <row r="579" spans="1:63" s="135" customFormat="1">
      <c r="A579" s="139"/>
      <c r="BK579" s="139"/>
    </row>
    <row r="580" spans="1:63" s="135" customFormat="1">
      <c r="A580" s="139"/>
      <c r="BK580" s="139"/>
    </row>
    <row r="581" spans="1:63" s="135" customFormat="1">
      <c r="A581" s="139"/>
      <c r="BK581" s="139"/>
    </row>
    <row r="582" spans="1:63" s="135" customFormat="1">
      <c r="A582" s="139"/>
      <c r="BK582" s="139"/>
    </row>
    <row r="583" spans="1:63" s="135" customFormat="1">
      <c r="A583" s="139"/>
      <c r="BK583" s="139"/>
    </row>
    <row r="584" spans="1:63" s="135" customFormat="1">
      <c r="A584" s="139"/>
      <c r="BK584" s="139"/>
    </row>
    <row r="585" spans="1:63" s="135" customFormat="1">
      <c r="A585" s="139"/>
      <c r="BK585" s="139"/>
    </row>
    <row r="586" spans="1:63" s="135" customFormat="1">
      <c r="A586" s="139"/>
      <c r="BK586" s="139"/>
    </row>
    <row r="587" spans="1:63" s="135" customFormat="1">
      <c r="A587" s="139"/>
      <c r="BK587" s="139"/>
    </row>
    <row r="588" spans="1:63" s="135" customFormat="1">
      <c r="A588" s="139"/>
      <c r="BK588" s="139"/>
    </row>
    <row r="589" spans="1:63" s="135" customFormat="1">
      <c r="A589" s="139"/>
      <c r="BK589" s="139"/>
    </row>
    <row r="590" spans="1:63" s="135" customFormat="1">
      <c r="A590" s="139"/>
      <c r="BK590" s="139"/>
    </row>
    <row r="591" spans="1:63" s="135" customFormat="1">
      <c r="A591" s="139"/>
      <c r="BK591" s="139"/>
    </row>
    <row r="592" spans="1:63" s="135" customFormat="1">
      <c r="A592" s="139"/>
      <c r="BK592" s="139"/>
    </row>
    <row r="593" spans="1:63" s="135" customFormat="1">
      <c r="A593" s="139"/>
      <c r="BK593" s="139"/>
    </row>
  </sheetData>
  <sheetProtection password="CC86" sheet="1" objects="1" scenarios="1" selectLockedCells="1"/>
  <customSheetViews>
    <customSheetView guid="{2DAA1D84-496C-43B3-9B3D-F6443FDB70D2}" scale="90" hiddenRows="1" hiddenColumns="1" topLeftCell="A217">
      <selection activeCell="F30" sqref="F30"/>
      <pageMargins left="0.7" right="0.7" top="0.75" bottom="0.75" header="0.3" footer="0.3"/>
      <pageSetup paperSize="9" orientation="portrait" verticalDpi="0" r:id="rId1"/>
    </customSheetView>
    <customSheetView guid="{4795D392-B56F-435A-BCD0-DB99C7E0A0B0}" scale="90" hiddenRows="1" hiddenColumns="1" topLeftCell="A57">
      <selection activeCell="F30" sqref="F30"/>
      <pageMargins left="0.7" right="0.7" top="0.75" bottom="0.75" header="0.3" footer="0.3"/>
      <pageSetup paperSize="9" orientation="portrait" verticalDpi="0" r:id="rId2"/>
    </customSheetView>
  </customSheetViews>
  <mergeCells count="62">
    <mergeCell ref="H496:H499"/>
    <mergeCell ref="H305:H308"/>
    <mergeCell ref="H310:H313"/>
    <mergeCell ref="H398:H401"/>
    <mergeCell ref="H403:H406"/>
    <mergeCell ref="H491:H494"/>
    <mergeCell ref="F482:H482"/>
    <mergeCell ref="F389:H389"/>
    <mergeCell ref="F380:H380"/>
    <mergeCell ref="F173:H173"/>
    <mergeCell ref="C1:F1"/>
    <mergeCell ref="B201:C201"/>
    <mergeCell ref="D2:E2"/>
    <mergeCell ref="B176:B179"/>
    <mergeCell ref="C176:C179"/>
    <mergeCell ref="D176:D179"/>
    <mergeCell ref="E176:E179"/>
    <mergeCell ref="B192:B195"/>
    <mergeCell ref="C192:C195"/>
    <mergeCell ref="D192:D195"/>
    <mergeCell ref="E192:E195"/>
    <mergeCell ref="B199:D199"/>
    <mergeCell ref="C173:E173"/>
    <mergeCell ref="B111:B114"/>
    <mergeCell ref="B119:B122"/>
    <mergeCell ref="B246:B249"/>
    <mergeCell ref="C482:E482"/>
    <mergeCell ref="C287:E287"/>
    <mergeCell ref="C296:E296"/>
    <mergeCell ref="C380:E380"/>
    <mergeCell ref="B424:B427"/>
    <mergeCell ref="B432:B435"/>
    <mergeCell ref="B440:B443"/>
    <mergeCell ref="B448:B451"/>
    <mergeCell ref="B456:B459"/>
    <mergeCell ref="C389:E389"/>
    <mergeCell ref="C473:E473"/>
    <mergeCell ref="B254:B257"/>
    <mergeCell ref="B262:B265"/>
    <mergeCell ref="B270:B273"/>
    <mergeCell ref="B278:B281"/>
    <mergeCell ref="B238:B241"/>
    <mergeCell ref="B25:B28"/>
    <mergeCell ref="B33:B36"/>
    <mergeCell ref="B41:B44"/>
    <mergeCell ref="B49:B52"/>
    <mergeCell ref="B57:B60"/>
    <mergeCell ref="B65:B68"/>
    <mergeCell ref="B79:B82"/>
    <mergeCell ref="B87:B90"/>
    <mergeCell ref="B95:B98"/>
    <mergeCell ref="B103:B106"/>
    <mergeCell ref="B331:B334"/>
    <mergeCell ref="F296:H296"/>
    <mergeCell ref="F287:H287"/>
    <mergeCell ref="B464:B467"/>
    <mergeCell ref="F473:H473"/>
    <mergeCell ref="B339:B342"/>
    <mergeCell ref="B347:B350"/>
    <mergeCell ref="B355:B358"/>
    <mergeCell ref="B363:B366"/>
    <mergeCell ref="B371:B374"/>
  </mergeCells>
  <conditionalFormatting sqref="A203:XFD237 A242:XFD242 A238:F241 H238:XFD241 A245:XFD245 A243:D244 F243:XFD244 A250:XFD250 A246:F249 H246:XFD249 A253:XFD253 A251:D252 F251:XFD252 A258:XFD258 A254:F257 H254:XFD257 A261:XFD261 A259:D260 F259:XFD260 A266:XFD266 A262:F265 H262:XFD265 A269:XFD269 A267:D268 F267:XFD268 A274:XFD274 A270:F273 H270:XFD273 A277:XFD277 A275:D276 F275:XFD276 A282:XFD282 A278:F281 H278:XFD281 A285:XFD330 A283:D284 F283:XFD284 A335:XFD335 A331:F334 H331:XFD334 A338:XFD338 A336:D337 F336:XFD337 A343:XFD343 A339:F342 H339:XFD342 A346:XFD346 A344:D345 F344:XFD345 A351:XFD351 A347:F350 H347:XFD350 A354:XFD354 A352:D353 F352:XFD353 A359:XFD359 A355:F358 H355:XFD358 A362:XFD362 A360:D361 F360:XFD361 A367:XFD367 A363:F366 H363:XFD366 A370:XFD370 A368:D369 F368:XFD369 A375:XFD375 A371:F374 H371:XFD374 A378:XFD423 A376:D377 F376:XFD377 A431:XFD431 A429:D430 F429:XFD430 A428:XFD428 A424:F427 H424:XFD427 A436:XFD436 A432:F435 H432:XFD435 A439:XFD439 A437:D438 F437:XFD438 A444:XFD444 A440:F443 H440:XFD443 A447:XFD447 A445:D446 F445:XFD446 A452:XFD452 A448:F451 H448:XFD451 A455:XFD455 A453:D454 F453:XFD454 A460:XFD460 A456:F459 H456:XFD459 A463:XFD463 A461:D462 F461:XFD462 A468:XFD468 A464:F467 H464:XFD467 A471:XFD502 A469:D470 F469:XFD470">
    <cfRule type="expression" dxfId="480" priority="891">
      <formula>OR($C$202="",$C$202="לא")</formula>
    </cfRule>
  </conditionalFormatting>
  <conditionalFormatting sqref="B138:G138 H159:H162 A282:XFD282 B294:H294 A375:XFD375 A468:XFD468 B146:G146 A69:XFD69 A123:XFD123 B303:H303 B387:H387 B396:H396 B480:H480 B489:H489 A65:F68 H65:XFD68 A70:D71 F70:XFD71 A119:F122 H119:XFD122 A124:D125 F124:XFD125 A278:F281 H278:XFD281 A283:D284 F283:XFD284 A371:F374 H371:XFD374 A376:D377 F376:XFD377 A464:F467 H464:XFD467 A469:D470 F469:XFD470">
    <cfRule type="expression" dxfId="479" priority="863">
      <formula>$C$23=5</formula>
    </cfRule>
  </conditionalFormatting>
  <conditionalFormatting sqref="B134:G138 D159:H162 B290:H294 A250:XFD250 A343:XFD343 A436:XFD436 B142:G146 A37:XFD37 A91:XFD91 B299:H303 B383:H387 B392:H396 B476:H480 B485:H489 A33:F36 H33:XFD36 A40:XFD40 A38:D39 F38:XFD39 A45:XFD45 A41:F44 H41:XFD44 A48:XFD48 A46:D47 F46:XFD47 A53:XFD53 A49:F52 H49:XFD52 A56:XFD56 A54:D55 F54:XFD55 A61:XFD61 A57:F60 H57:XFD60 A64:XFD64 A62:D63 F62:XFD63 A69:XFD69 A65:F68 H65:XFD68 A70:D71 F70:XFD71 A87:F90 H87:XFD90 A94:XFD94 A92:D93 F92:XFD93 A99:XFD99 A95:F98 H95:XFD98 A102:XFD102 A100:D101 F100:XFD101 A107:XFD107 A103:F106 H103:XFD106 A110:XFD110 A108:D109 F108:XFD109 A115:XFD115 A111:F114 H111:XFD114 A118:XFD118 A116:D117 F116:XFD117 A123:XFD123 A119:F122 H119:XFD122 A124:D125 F124:XFD125 A246:F249 H246:XFD249 A253:XFD253 A251:D252 F251:XFD252 A258:XFD258 A254:F257 H254:XFD257 A261:XFD261 A259:D260 F259:XFD260 A266:XFD266 A262:F265 H262:XFD265 A269:XFD269 A267:D268 F267:XFD268 A274:XFD274 A270:F273 H270:XFD273 A277:XFD277 A275:D276 F275:XFD276 A282:XFD282 A278:F281 H278:XFD281 A283:D284 F283:XFD284 A339:F342 H339:XFD342 A346:XFD346 A344:D345 F344:XFD345 A351:XFD351 A347:F350 H347:XFD350 A354:XFD354 A352:D353 F352:XFD353 A359:XFD359 A355:F358 H355:XFD358 A362:XFD362 A360:D361 F360:XFD361 A367:XFD367 A363:F366 H363:XFD366 A370:XFD370 A368:D369 F368:XFD369 A375:XFD375 A371:F374 H371:XFD374 A376:D377 F376:XFD377 A432:F435 H432:XFD435 A439:XFD439 A437:D438 F437:XFD438 A444:XFD444 A440:F443 H440:XFD443 A447:XFD447 A445:D446 F445:XFD446 A452:XFD452 A448:F451 H448:XFD451 A455:XFD455 A453:D454 F453:XFD454 A460:XFD460 A456:F459 H456:XFD459 A463:XFD463 A461:D462 F461:XFD462 A468:XFD468 A464:F467 H464:XFD467 A469:D470 F469:XFD470">
    <cfRule type="expression" dxfId="478" priority="867">
      <formula>$C$23=1</formula>
    </cfRule>
  </conditionalFormatting>
  <conditionalFormatting sqref="B135:G138 E159:H162 B291:H294 A258:XFD258 A351:XFD351 A444:XFD444 B143:G146 A45:XFD45 A99:XFD99 B300:H303 B384:H387 B393:H396 B477:H480 B486:H489 A41:F44 H41:XFD44 A48:XFD48 A46:D47 F46:XFD47 A53:XFD53 A49:F52 H49:XFD52 A56:XFD56 A54:D55 F54:XFD55 A61:XFD61 A57:F60 H57:XFD60 A64:XFD64 A62:D63 F62:XFD63 A69:XFD69 A65:F68 H65:XFD68 A70:D71 F70:XFD71 A95:F98 H95:XFD98 A102:XFD102 A100:D101 F100:XFD101 A107:XFD107 A103:F106 H103:XFD106 A110:XFD110 A108:D109 F108:XFD109 A115:XFD115 A111:F114 H111:XFD114 A118:XFD118 A116:D117 F116:XFD117 A123:XFD123 A119:F122 H119:XFD122 A124:D125 F124:XFD125 A254:F257 H254:XFD257 A261:XFD261 A259:D260 F259:XFD260 A266:XFD266 A262:F265 H262:XFD265 A269:XFD269 A267:D268 F267:XFD268 A274:XFD274 A270:F273 H270:XFD273 A277:XFD277 A275:D276 F275:XFD276 A282:XFD282 A278:F281 H278:XFD281 A283:D284 F283:XFD284 A347:F350 H347:XFD350 A354:XFD354 A352:D353 F352:XFD353 A359:XFD359 A355:F358 H355:XFD358 A362:XFD362 A360:D361 F360:XFD361 A367:XFD367 A363:F366 H363:XFD366 A370:XFD370 A368:D369 F368:XFD369 A375:XFD375 A371:F374 H371:XFD374 A376:D377 F376:XFD377 A440:F443 H440:XFD443 A447:XFD447 A445:D446 F445:XFD446 A452:XFD452 A448:F451 H448:XFD451 A455:XFD455 A453:D454 F453:XFD454 A460:XFD460 A456:F459 H456:XFD459 A463:XFD463 A461:D462 F461:XFD462 A468:XFD468 A464:F467 H464:XFD467 A469:D470 F469:XFD470">
    <cfRule type="expression" dxfId="477" priority="866">
      <formula>$C$23=2</formula>
    </cfRule>
  </conditionalFormatting>
  <conditionalFormatting sqref="B136:G138 F159:H162 B292:H294 A266:XFD266 A359:XFD359 A452:XFD452 B144:G146 A53:XFD53 A107:XFD107 B301:H303 B385:H387 B394:H396 B478:H480 B487:H489 A49:F52 H49:XFD52 A56:XFD56 A54:D55 F54:XFD55 A61:XFD61 A57:F60 H57:XFD60 A64:XFD64 A62:D63 F62:XFD63 A69:XFD69 A65:F68 H65:XFD68 A70:D71 F70:XFD71 A103:F106 H103:XFD106 A110:XFD110 A108:D109 F108:XFD109 A115:XFD115 A111:F114 H111:XFD114 A118:XFD118 A116:D117 F116:XFD117 A123:XFD123 A119:F122 H119:XFD122 A124:D125 F124:XFD125 A262:F265 H262:XFD265 A269:XFD269 A267:D268 F267:XFD268 A274:XFD274 A270:F273 H270:XFD273 A277:XFD277 A275:D276 F275:XFD276 A282:XFD282 A278:F281 H278:XFD281 A283:D284 F283:XFD284 A355:F358 H355:XFD358 A362:XFD362 A360:D361 F360:XFD361 A367:XFD367 A363:F366 H363:XFD366 A370:XFD370 A368:D369 F368:XFD369 A375:XFD375 A371:F374 H371:XFD374 A376:D377 F376:XFD377 A448:F451 H448:XFD451 A455:XFD455 A453:D454 F453:XFD454 A460:XFD460 A456:F459 H456:XFD459 A463:XFD463 A461:D462 F461:XFD462 A468:XFD468 A464:F467 H464:XFD467 A469:D470 F469:XFD470">
    <cfRule type="expression" dxfId="476" priority="865">
      <formula>$C$23=3</formula>
    </cfRule>
  </conditionalFormatting>
  <conditionalFormatting sqref="B137:G138 G159:H162 B293:H294 A274:XFD274 A367:XFD367 A460:XFD460 B145:G146 A61:XFD61 A115:XFD115 B302:H303 B386:H387 B395:H396 B479:H480 B488:H489 A57:F60 H57:XFD60 A64:XFD64 A62:D63 F62:XFD63 A69:XFD69 A65:F68 H65:XFD68 A70:D71 F70:XFD71 A111:F114 H111:XFD114 A118:XFD118 A116:D117 F116:XFD117 A123:XFD123 A119:F122 H119:XFD122 A124:D125 F124:XFD125 A270:F273 H270:XFD273 A277:XFD277 A275:D276 F275:XFD276 A282:XFD282 A278:F281 H278:XFD281 A283:D284 F283:XFD284 A363:F366 H363:XFD366 A370:XFD370 A368:D369 F368:XFD369 A375:XFD375 A371:F374 H371:XFD374 A376:D377 F376:XFD377 A456:F459 H456:XFD459 A463:XFD463 A461:D462 F461:XFD462 A468:XFD468 A464:F467 H464:XFD467 A469:D470 F469:XFD470">
    <cfRule type="expression" dxfId="475" priority="864">
      <formula>$C$23=4</formula>
    </cfRule>
  </conditionalFormatting>
  <conditionalFormatting sqref="A321:XFD330 A335:XFD335 A331:F334 H331:XFD334 A338:XFD338 A336:D337 F336:XFD337 A343:XFD343 A339:F342 H339:XFD342 A346:XFD346 A344:D345 F344:XFD345 A351:XFD351 A347:F350 H347:XFD350 A354:XFD354 A352:D353 F352:XFD353 A359:XFD359 A355:F358 H355:XFD358 A362:XFD362 A360:D361 F360:XFD361 A367:XFD367 A363:F366 H363:XFD366 A370:XFD370 A368:D369 F368:XFD369 A375:XFD375 A371:F374 H371:XFD374 A378:XFD423 A376:D377 F376:XFD377 A431:XFD431 A429:D430 F429:XFD430 A428:XFD428 A424:F427 H424:XFD427 A436:XFD436 A432:F435 H432:XFD435 A439:XFD439 A437:D438 F437:XFD438 A444:XFD444 A440:F443 H440:XFD443 A447:XFD447 A445:D446 F445:XFD446 A452:XFD452 A448:F451 H448:XFD451 A455:XFD455 A453:D454 F453:XFD454 A460:XFD460 A456:F459 H456:XFD459 A463:XFD463 A461:D462 F461:XFD462 A468:XFD468 A464:F467 H464:XFD467 A471:XFD502 A469:D470 F469:XFD470">
    <cfRule type="expression" dxfId="474" priority="980">
      <formula>OR($C$320="",$C$320="לא")</formula>
    </cfRule>
  </conditionalFormatting>
  <conditionalFormatting sqref="A414:XFD423 A431:XFD431 A429:D430 F429:XFD430 A428:XFD428 A424:F427 H424:XFD427 A436:XFD436 A432:F435 H432:XFD435 A439:XFD439 A437:D438 F437:XFD438 A444:XFD444 A440:F443 H440:XFD443 A447:XFD447 A445:D446 F445:XFD446 A452:XFD452 A448:F451 H448:XFD451 A455:XFD455 A453:D454 F453:XFD454 A460:XFD460 A456:F459 H456:XFD459 A463:XFD463 A461:D462 F461:XFD462 A468:XFD468 A464:F467 H464:XFD467 A471:XFD502 A469:D470 F469:XFD470">
    <cfRule type="expression" dxfId="473" priority="979">
      <formula>OR($C$413="",$C$413="לא")</formula>
    </cfRule>
  </conditionalFormatting>
  <conditionalFormatting sqref="G239:G241">
    <cfRule type="expression" dxfId="472" priority="542">
      <formula>OR($C$202="",$C$202="לא")</formula>
    </cfRule>
  </conditionalFormatting>
  <conditionalFormatting sqref="E244">
    <cfRule type="expression" dxfId="471" priority="541">
      <formula>OR($C$202="",$C$202="לא")</formula>
    </cfRule>
  </conditionalFormatting>
  <conditionalFormatting sqref="G238">
    <cfRule type="expression" dxfId="470" priority="506">
      <formula>OR($C$202="",$C$202="לא")</formula>
    </cfRule>
  </conditionalFormatting>
  <conditionalFormatting sqref="E243">
    <cfRule type="expression" dxfId="469" priority="504">
      <formula>OR($C$202="",$C$202="לא")</formula>
    </cfRule>
  </conditionalFormatting>
  <conditionalFormatting sqref="G331:G334">
    <cfRule type="expression" dxfId="468" priority="488">
      <formula>OR($C$202="",$C$202="לא")</formula>
    </cfRule>
  </conditionalFormatting>
  <conditionalFormatting sqref="G331:G334">
    <cfRule type="expression" dxfId="467" priority="489">
      <formula>OR($C$320="",$C$320="לא")</formula>
    </cfRule>
  </conditionalFormatting>
  <conditionalFormatting sqref="E336:E337">
    <cfRule type="expression" dxfId="466" priority="486">
      <formula>OR($C$202="",$C$202="לא")</formula>
    </cfRule>
  </conditionalFormatting>
  <conditionalFormatting sqref="E336:E337">
    <cfRule type="expression" dxfId="465" priority="487">
      <formula>OR($C$320="",$C$320="לא")</formula>
    </cfRule>
  </conditionalFormatting>
  <conditionalFormatting sqref="G424:G427">
    <cfRule type="expression" dxfId="464" priority="463">
      <formula>OR($C$202="",$C$202="לא")</formula>
    </cfRule>
  </conditionalFormatting>
  <conditionalFormatting sqref="G424:G427">
    <cfRule type="expression" dxfId="463" priority="465">
      <formula>OR($C$320="",$C$320="לא")</formula>
    </cfRule>
  </conditionalFormatting>
  <conditionalFormatting sqref="G424:G427">
    <cfRule type="expression" dxfId="462" priority="464">
      <formula>OR($C$413="",$C$413="לא")</formula>
    </cfRule>
  </conditionalFormatting>
  <conditionalFormatting sqref="E429:E430">
    <cfRule type="expression" dxfId="461" priority="460">
      <formula>OR($C$202="",$C$202="לא")</formula>
    </cfRule>
  </conditionalFormatting>
  <conditionalFormatting sqref="E429:E430">
    <cfRule type="expression" dxfId="460" priority="462">
      <formula>OR($C$320="",$C$320="לא")</formula>
    </cfRule>
  </conditionalFormatting>
  <conditionalFormatting sqref="E429:E430">
    <cfRule type="expression" dxfId="459" priority="461">
      <formula>OR($C$413="",$C$413="לא")</formula>
    </cfRule>
  </conditionalFormatting>
  <conditionalFormatting sqref="G33">
    <cfRule type="expression" dxfId="458" priority="429">
      <formula>$C$23=1</formula>
    </cfRule>
  </conditionalFormatting>
  <conditionalFormatting sqref="G34:G36">
    <cfRule type="expression" dxfId="457" priority="428">
      <formula>$C$23=1</formula>
    </cfRule>
  </conditionalFormatting>
  <conditionalFormatting sqref="E38">
    <cfRule type="expression" dxfId="456" priority="427">
      <formula>$C$23=1</formula>
    </cfRule>
  </conditionalFormatting>
  <conditionalFormatting sqref="E39">
    <cfRule type="expression" dxfId="455" priority="426">
      <formula>$C$23=1</formula>
    </cfRule>
  </conditionalFormatting>
  <conditionalFormatting sqref="G41">
    <cfRule type="expression" dxfId="454" priority="425">
      <formula>$C$23=1</formula>
    </cfRule>
  </conditionalFormatting>
  <conditionalFormatting sqref="G41">
    <cfRule type="expression" dxfId="453" priority="424">
      <formula>$C$23=2</formula>
    </cfRule>
  </conditionalFormatting>
  <conditionalFormatting sqref="G42:G44">
    <cfRule type="expression" dxfId="452" priority="423">
      <formula>$C$23=1</formula>
    </cfRule>
  </conditionalFormatting>
  <conditionalFormatting sqref="G42:G44">
    <cfRule type="expression" dxfId="451" priority="422">
      <formula>$C$23=2</formula>
    </cfRule>
  </conditionalFormatting>
  <conditionalFormatting sqref="E46">
    <cfRule type="expression" dxfId="450" priority="421">
      <formula>$C$23=1</formula>
    </cfRule>
  </conditionalFormatting>
  <conditionalFormatting sqref="E46">
    <cfRule type="expression" dxfId="449" priority="420">
      <formula>$C$23=2</formula>
    </cfRule>
  </conditionalFormatting>
  <conditionalFormatting sqref="E47">
    <cfRule type="expression" dxfId="448" priority="419">
      <formula>$C$23=1</formula>
    </cfRule>
  </conditionalFormatting>
  <conditionalFormatting sqref="E47">
    <cfRule type="expression" dxfId="447" priority="418">
      <formula>$C$23=2</formula>
    </cfRule>
  </conditionalFormatting>
  <conditionalFormatting sqref="G49">
    <cfRule type="expression" dxfId="446" priority="417">
      <formula>$C$23=1</formula>
    </cfRule>
  </conditionalFormatting>
  <conditionalFormatting sqref="G49">
    <cfRule type="expression" dxfId="445" priority="416">
      <formula>$C$23=2</formula>
    </cfRule>
  </conditionalFormatting>
  <conditionalFormatting sqref="G49">
    <cfRule type="expression" dxfId="444" priority="415">
      <formula>$C$23=3</formula>
    </cfRule>
  </conditionalFormatting>
  <conditionalFormatting sqref="G50:G52">
    <cfRule type="expression" dxfId="443" priority="414">
      <formula>$C$23=1</formula>
    </cfRule>
  </conditionalFormatting>
  <conditionalFormatting sqref="G50:G52">
    <cfRule type="expression" dxfId="442" priority="413">
      <formula>$C$23=2</formula>
    </cfRule>
  </conditionalFormatting>
  <conditionalFormatting sqref="G50:G52">
    <cfRule type="expression" dxfId="441" priority="412">
      <formula>$C$23=3</formula>
    </cfRule>
  </conditionalFormatting>
  <conditionalFormatting sqref="E54">
    <cfRule type="expression" dxfId="440" priority="411">
      <formula>$C$23=1</formula>
    </cfRule>
  </conditionalFormatting>
  <conditionalFormatting sqref="E54">
    <cfRule type="expression" dxfId="439" priority="410">
      <formula>$C$23=2</formula>
    </cfRule>
  </conditionalFormatting>
  <conditionalFormatting sqref="E54">
    <cfRule type="expression" dxfId="438" priority="409">
      <formula>$C$23=3</formula>
    </cfRule>
  </conditionalFormatting>
  <conditionalFormatting sqref="E55">
    <cfRule type="expression" dxfId="437" priority="408">
      <formula>$C$23=1</formula>
    </cfRule>
  </conditionalFormatting>
  <conditionalFormatting sqref="E55">
    <cfRule type="expression" dxfId="436" priority="407">
      <formula>$C$23=2</formula>
    </cfRule>
  </conditionalFormatting>
  <conditionalFormatting sqref="E55">
    <cfRule type="expression" dxfId="435" priority="406">
      <formula>$C$23=3</formula>
    </cfRule>
  </conditionalFormatting>
  <conditionalFormatting sqref="G57">
    <cfRule type="expression" dxfId="434" priority="405">
      <formula>$C$23=1</formula>
    </cfRule>
  </conditionalFormatting>
  <conditionalFormatting sqref="G57">
    <cfRule type="expression" dxfId="433" priority="404">
      <formula>$C$23=2</formula>
    </cfRule>
  </conditionalFormatting>
  <conditionalFormatting sqref="G57">
    <cfRule type="expression" dxfId="432" priority="403">
      <formula>$C$23=3</formula>
    </cfRule>
  </conditionalFormatting>
  <conditionalFormatting sqref="G57">
    <cfRule type="expression" dxfId="431" priority="402">
      <formula>$C$23=4</formula>
    </cfRule>
  </conditionalFormatting>
  <conditionalFormatting sqref="G58:G60">
    <cfRule type="expression" dxfId="430" priority="401">
      <formula>$C$23=1</formula>
    </cfRule>
  </conditionalFormatting>
  <conditionalFormatting sqref="G58:G60">
    <cfRule type="expression" dxfId="429" priority="400">
      <formula>$C$23=2</formula>
    </cfRule>
  </conditionalFormatting>
  <conditionalFormatting sqref="G58:G60">
    <cfRule type="expression" dxfId="428" priority="399">
      <formula>$C$23=3</formula>
    </cfRule>
  </conditionalFormatting>
  <conditionalFormatting sqref="G58:G60">
    <cfRule type="expression" dxfId="427" priority="398">
      <formula>$C$23=4</formula>
    </cfRule>
  </conditionalFormatting>
  <conditionalFormatting sqref="E62">
    <cfRule type="expression" dxfId="426" priority="397">
      <formula>$C$23=1</formula>
    </cfRule>
  </conditionalFormatting>
  <conditionalFormatting sqref="E62">
    <cfRule type="expression" dxfId="425" priority="396">
      <formula>$C$23=2</formula>
    </cfRule>
  </conditionalFormatting>
  <conditionalFormatting sqref="E62">
    <cfRule type="expression" dxfId="424" priority="395">
      <formula>$C$23=3</formula>
    </cfRule>
  </conditionalFormatting>
  <conditionalFormatting sqref="E62">
    <cfRule type="expression" dxfId="423" priority="394">
      <formula>$C$23=4</formula>
    </cfRule>
  </conditionalFormatting>
  <conditionalFormatting sqref="E63">
    <cfRule type="expression" dxfId="422" priority="393">
      <formula>$C$23=1</formula>
    </cfRule>
  </conditionalFormatting>
  <conditionalFormatting sqref="E63">
    <cfRule type="expression" dxfId="421" priority="392">
      <formula>$C$23=2</formula>
    </cfRule>
  </conditionalFormatting>
  <conditionalFormatting sqref="E63">
    <cfRule type="expression" dxfId="420" priority="391">
      <formula>$C$23=3</formula>
    </cfRule>
  </conditionalFormatting>
  <conditionalFormatting sqref="E63">
    <cfRule type="expression" dxfId="419" priority="390">
      <formula>$C$23=4</formula>
    </cfRule>
  </conditionalFormatting>
  <conditionalFormatting sqref="G65">
    <cfRule type="expression" dxfId="418" priority="385">
      <formula>$C$23=5</formula>
    </cfRule>
  </conditionalFormatting>
  <conditionalFormatting sqref="G65">
    <cfRule type="expression" dxfId="417" priority="389">
      <formula>$C$23=1</formula>
    </cfRule>
  </conditionalFormatting>
  <conditionalFormatting sqref="G65">
    <cfRule type="expression" dxfId="416" priority="388">
      <formula>$C$23=2</formula>
    </cfRule>
  </conditionalFormatting>
  <conditionalFormatting sqref="G65">
    <cfRule type="expression" dxfId="415" priority="387">
      <formula>$C$23=3</formula>
    </cfRule>
  </conditionalFormatting>
  <conditionalFormatting sqref="G65">
    <cfRule type="expression" dxfId="414" priority="386">
      <formula>$C$23=4</formula>
    </cfRule>
  </conditionalFormatting>
  <conditionalFormatting sqref="G66:G68">
    <cfRule type="expression" dxfId="413" priority="380">
      <formula>$C$23=5</formula>
    </cfRule>
  </conditionalFormatting>
  <conditionalFormatting sqref="G66:G68">
    <cfRule type="expression" dxfId="412" priority="384">
      <formula>$C$23=1</formula>
    </cfRule>
  </conditionalFormatting>
  <conditionalFormatting sqref="G66:G68">
    <cfRule type="expression" dxfId="411" priority="383">
      <formula>$C$23=2</formula>
    </cfRule>
  </conditionalFormatting>
  <conditionalFormatting sqref="G66:G68">
    <cfRule type="expression" dxfId="410" priority="382">
      <formula>$C$23=3</formula>
    </cfRule>
  </conditionalFormatting>
  <conditionalFormatting sqref="G66:G68">
    <cfRule type="expression" dxfId="409" priority="381">
      <formula>$C$23=4</formula>
    </cfRule>
  </conditionalFormatting>
  <conditionalFormatting sqref="E70">
    <cfRule type="expression" dxfId="408" priority="375">
      <formula>$C$23=5</formula>
    </cfRule>
  </conditionalFormatting>
  <conditionalFormatting sqref="E70">
    <cfRule type="expression" dxfId="407" priority="379">
      <formula>$C$23=1</formula>
    </cfRule>
  </conditionalFormatting>
  <conditionalFormatting sqref="E70">
    <cfRule type="expression" dxfId="406" priority="378">
      <formula>$C$23=2</formula>
    </cfRule>
  </conditionalFormatting>
  <conditionalFormatting sqref="E70">
    <cfRule type="expression" dxfId="405" priority="377">
      <formula>$C$23=3</formula>
    </cfRule>
  </conditionalFormatting>
  <conditionalFormatting sqref="E70">
    <cfRule type="expression" dxfId="404" priority="376">
      <formula>$C$23=4</formula>
    </cfRule>
  </conditionalFormatting>
  <conditionalFormatting sqref="E71">
    <cfRule type="expression" dxfId="403" priority="370">
      <formula>$C$23=5</formula>
    </cfRule>
  </conditionalFormatting>
  <conditionalFormatting sqref="E71">
    <cfRule type="expression" dxfId="402" priority="374">
      <formula>$C$23=1</formula>
    </cfRule>
  </conditionalFormatting>
  <conditionalFormatting sqref="E71">
    <cfRule type="expression" dxfId="401" priority="373">
      <formula>$C$23=2</formula>
    </cfRule>
  </conditionalFormatting>
  <conditionalFormatting sqref="E71">
    <cfRule type="expression" dxfId="400" priority="372">
      <formula>$C$23=3</formula>
    </cfRule>
  </conditionalFormatting>
  <conditionalFormatting sqref="E71">
    <cfRule type="expression" dxfId="399" priority="371">
      <formula>$C$23=4</formula>
    </cfRule>
  </conditionalFormatting>
  <conditionalFormatting sqref="G87">
    <cfRule type="expression" dxfId="398" priority="369">
      <formula>$C$23=1</formula>
    </cfRule>
  </conditionalFormatting>
  <conditionalFormatting sqref="G88:G90">
    <cfRule type="expression" dxfId="397" priority="368">
      <formula>$C$23=1</formula>
    </cfRule>
  </conditionalFormatting>
  <conditionalFormatting sqref="E92">
    <cfRule type="expression" dxfId="396" priority="367">
      <formula>$C$23=1</formula>
    </cfRule>
  </conditionalFormatting>
  <conditionalFormatting sqref="E93">
    <cfRule type="expression" dxfId="395" priority="366">
      <formula>$C$23=1</formula>
    </cfRule>
  </conditionalFormatting>
  <conditionalFormatting sqref="G95">
    <cfRule type="expression" dxfId="394" priority="365">
      <formula>$C$23=1</formula>
    </cfRule>
  </conditionalFormatting>
  <conditionalFormatting sqref="G95">
    <cfRule type="expression" dxfId="393" priority="364">
      <formula>$C$23=2</formula>
    </cfRule>
  </conditionalFormatting>
  <conditionalFormatting sqref="G96:G98">
    <cfRule type="expression" dxfId="392" priority="363">
      <formula>$C$23=1</formula>
    </cfRule>
  </conditionalFormatting>
  <conditionalFormatting sqref="G96:G98">
    <cfRule type="expression" dxfId="391" priority="362">
      <formula>$C$23=2</formula>
    </cfRule>
  </conditionalFormatting>
  <conditionalFormatting sqref="E100">
    <cfRule type="expression" dxfId="390" priority="361">
      <formula>$C$23=1</formula>
    </cfRule>
  </conditionalFormatting>
  <conditionalFormatting sqref="E100">
    <cfRule type="expression" dxfId="389" priority="360">
      <formula>$C$23=2</formula>
    </cfRule>
  </conditionalFormatting>
  <conditionalFormatting sqref="E101">
    <cfRule type="expression" dxfId="388" priority="359">
      <formula>$C$23=1</formula>
    </cfRule>
  </conditionalFormatting>
  <conditionalFormatting sqref="E101">
    <cfRule type="expression" dxfId="387" priority="358">
      <formula>$C$23=2</formula>
    </cfRule>
  </conditionalFormatting>
  <conditionalFormatting sqref="G103">
    <cfRule type="expression" dxfId="386" priority="357">
      <formula>$C$23=1</formula>
    </cfRule>
  </conditionalFormatting>
  <conditionalFormatting sqref="G103">
    <cfRule type="expression" dxfId="385" priority="356">
      <formula>$C$23=2</formula>
    </cfRule>
  </conditionalFormatting>
  <conditionalFormatting sqref="G103">
    <cfRule type="expression" dxfId="384" priority="355">
      <formula>$C$23=3</formula>
    </cfRule>
  </conditionalFormatting>
  <conditionalFormatting sqref="G104:G106">
    <cfRule type="expression" dxfId="383" priority="354">
      <formula>$C$23=1</formula>
    </cfRule>
  </conditionalFormatting>
  <conditionalFormatting sqref="G104:G106">
    <cfRule type="expression" dxfId="382" priority="353">
      <formula>$C$23=2</formula>
    </cfRule>
  </conditionalFormatting>
  <conditionalFormatting sqref="G104:G106">
    <cfRule type="expression" dxfId="381" priority="352">
      <formula>$C$23=3</formula>
    </cfRule>
  </conditionalFormatting>
  <conditionalFormatting sqref="E108">
    <cfRule type="expression" dxfId="380" priority="351">
      <formula>$C$23=1</formula>
    </cfRule>
  </conditionalFormatting>
  <conditionalFormatting sqref="E108">
    <cfRule type="expression" dxfId="379" priority="350">
      <formula>$C$23=2</formula>
    </cfRule>
  </conditionalFormatting>
  <conditionalFormatting sqref="E108">
    <cfRule type="expression" dxfId="378" priority="349">
      <formula>$C$23=3</formula>
    </cfRule>
  </conditionalFormatting>
  <conditionalFormatting sqref="E109">
    <cfRule type="expression" dxfId="377" priority="348">
      <formula>$C$23=1</formula>
    </cfRule>
  </conditionalFormatting>
  <conditionalFormatting sqref="E109">
    <cfRule type="expression" dxfId="376" priority="347">
      <formula>$C$23=2</formula>
    </cfRule>
  </conditionalFormatting>
  <conditionalFormatting sqref="E109">
    <cfRule type="expression" dxfId="375" priority="346">
      <formula>$C$23=3</formula>
    </cfRule>
  </conditionalFormatting>
  <conditionalFormatting sqref="G111">
    <cfRule type="expression" dxfId="374" priority="345">
      <formula>$C$23=1</formula>
    </cfRule>
  </conditionalFormatting>
  <conditionalFormatting sqref="G111">
    <cfRule type="expression" dxfId="373" priority="344">
      <formula>$C$23=2</formula>
    </cfRule>
  </conditionalFormatting>
  <conditionalFormatting sqref="G111">
    <cfRule type="expression" dxfId="372" priority="343">
      <formula>$C$23=3</formula>
    </cfRule>
  </conditionalFormatting>
  <conditionalFormatting sqref="G111">
    <cfRule type="expression" dxfId="371" priority="342">
      <formula>$C$23=4</formula>
    </cfRule>
  </conditionalFormatting>
  <conditionalFormatting sqref="G112:G114">
    <cfRule type="expression" dxfId="370" priority="341">
      <formula>$C$23=1</formula>
    </cfRule>
  </conditionalFormatting>
  <conditionalFormatting sqref="G112:G114">
    <cfRule type="expression" dxfId="369" priority="340">
      <formula>$C$23=2</formula>
    </cfRule>
  </conditionalFormatting>
  <conditionalFormatting sqref="G112:G114">
    <cfRule type="expression" dxfId="368" priority="339">
      <formula>$C$23=3</formula>
    </cfRule>
  </conditionalFormatting>
  <conditionalFormatting sqref="G112:G114">
    <cfRule type="expression" dxfId="367" priority="338">
      <formula>$C$23=4</formula>
    </cfRule>
  </conditionalFormatting>
  <conditionalFormatting sqref="E116">
    <cfRule type="expression" dxfId="366" priority="337">
      <formula>$C$23=1</formula>
    </cfRule>
  </conditionalFormatting>
  <conditionalFormatting sqref="E116">
    <cfRule type="expression" dxfId="365" priority="336">
      <formula>$C$23=2</formula>
    </cfRule>
  </conditionalFormatting>
  <conditionalFormatting sqref="E116">
    <cfRule type="expression" dxfId="364" priority="335">
      <formula>$C$23=3</formula>
    </cfRule>
  </conditionalFormatting>
  <conditionalFormatting sqref="E116">
    <cfRule type="expression" dxfId="363" priority="334">
      <formula>$C$23=4</formula>
    </cfRule>
  </conditionalFormatting>
  <conditionalFormatting sqref="E117">
    <cfRule type="expression" dxfId="362" priority="333">
      <formula>$C$23=1</formula>
    </cfRule>
  </conditionalFormatting>
  <conditionalFormatting sqref="E117">
    <cfRule type="expression" dxfId="361" priority="332">
      <formula>$C$23=2</formula>
    </cfRule>
  </conditionalFormatting>
  <conditionalFormatting sqref="E117">
    <cfRule type="expression" dxfId="360" priority="331">
      <formula>$C$23=3</formula>
    </cfRule>
  </conditionalFormatting>
  <conditionalFormatting sqref="E117">
    <cfRule type="expression" dxfId="359" priority="330">
      <formula>$C$23=4</formula>
    </cfRule>
  </conditionalFormatting>
  <conditionalFormatting sqref="G119">
    <cfRule type="expression" dxfId="358" priority="325">
      <formula>$C$23=5</formula>
    </cfRule>
  </conditionalFormatting>
  <conditionalFormatting sqref="G119">
    <cfRule type="expression" dxfId="357" priority="329">
      <formula>$C$23=1</formula>
    </cfRule>
  </conditionalFormatting>
  <conditionalFormatting sqref="G119">
    <cfRule type="expression" dxfId="356" priority="328">
      <formula>$C$23=2</formula>
    </cfRule>
  </conditionalFormatting>
  <conditionalFormatting sqref="G119">
    <cfRule type="expression" dxfId="355" priority="327">
      <formula>$C$23=3</formula>
    </cfRule>
  </conditionalFormatting>
  <conditionalFormatting sqref="G119">
    <cfRule type="expression" dxfId="354" priority="326">
      <formula>$C$23=4</formula>
    </cfRule>
  </conditionalFormatting>
  <conditionalFormatting sqref="G120:G122">
    <cfRule type="expression" dxfId="353" priority="320">
      <formula>$C$23=5</formula>
    </cfRule>
  </conditionalFormatting>
  <conditionalFormatting sqref="G120:G122">
    <cfRule type="expression" dxfId="352" priority="324">
      <formula>$C$23=1</formula>
    </cfRule>
  </conditionalFormatting>
  <conditionalFormatting sqref="G120:G122">
    <cfRule type="expression" dxfId="351" priority="323">
      <formula>$C$23=2</formula>
    </cfRule>
  </conditionalFormatting>
  <conditionalFormatting sqref="G120:G122">
    <cfRule type="expression" dxfId="350" priority="322">
      <formula>$C$23=3</formula>
    </cfRule>
  </conditionalFormatting>
  <conditionalFormatting sqref="G120:G122">
    <cfRule type="expression" dxfId="349" priority="321">
      <formula>$C$23=4</formula>
    </cfRule>
  </conditionalFormatting>
  <conditionalFormatting sqref="E124">
    <cfRule type="expression" dxfId="348" priority="315">
      <formula>$C$23=5</formula>
    </cfRule>
  </conditionalFormatting>
  <conditionalFormatting sqref="E124">
    <cfRule type="expression" dxfId="347" priority="319">
      <formula>$C$23=1</formula>
    </cfRule>
  </conditionalFormatting>
  <conditionalFormatting sqref="E124">
    <cfRule type="expression" dxfId="346" priority="318">
      <formula>$C$23=2</formula>
    </cfRule>
  </conditionalFormatting>
  <conditionalFormatting sqref="E124">
    <cfRule type="expression" dxfId="345" priority="317">
      <formula>$C$23=3</formula>
    </cfRule>
  </conditionalFormatting>
  <conditionalFormatting sqref="E124">
    <cfRule type="expression" dxfId="344" priority="316">
      <formula>$C$23=4</formula>
    </cfRule>
  </conditionalFormatting>
  <conditionalFormatting sqref="E125">
    <cfRule type="expression" dxfId="343" priority="310">
      <formula>$C$23=5</formula>
    </cfRule>
  </conditionalFormatting>
  <conditionalFormatting sqref="E125">
    <cfRule type="expression" dxfId="342" priority="314">
      <formula>$C$23=1</formula>
    </cfRule>
  </conditionalFormatting>
  <conditionalFormatting sqref="E125">
    <cfRule type="expression" dxfId="341" priority="313">
      <formula>$C$23=2</formula>
    </cfRule>
  </conditionalFormatting>
  <conditionalFormatting sqref="E125">
    <cfRule type="expression" dxfId="340" priority="312">
      <formula>$C$23=3</formula>
    </cfRule>
  </conditionalFormatting>
  <conditionalFormatting sqref="E125">
    <cfRule type="expression" dxfId="339" priority="311">
      <formula>$C$23=4</formula>
    </cfRule>
  </conditionalFormatting>
  <conditionalFormatting sqref="G246">
    <cfRule type="expression" dxfId="338" priority="309">
      <formula>OR($C$202="",$C$202="לא")</formula>
    </cfRule>
  </conditionalFormatting>
  <conditionalFormatting sqref="G246">
    <cfRule type="expression" dxfId="337" priority="308">
      <formula>$C$23=1</formula>
    </cfRule>
  </conditionalFormatting>
  <conditionalFormatting sqref="G247:G249">
    <cfRule type="expression" dxfId="336" priority="307">
      <formula>OR($C$202="",$C$202="לא")</formula>
    </cfRule>
  </conditionalFormatting>
  <conditionalFormatting sqref="G247:G249">
    <cfRule type="expression" dxfId="335" priority="306">
      <formula>$C$23=1</formula>
    </cfRule>
  </conditionalFormatting>
  <conditionalFormatting sqref="E251">
    <cfRule type="expression" dxfId="334" priority="305">
      <formula>OR($C$202="",$C$202="לא")</formula>
    </cfRule>
  </conditionalFormatting>
  <conditionalFormatting sqref="E251">
    <cfRule type="expression" dxfId="333" priority="304">
      <formula>$C$23=1</formula>
    </cfRule>
  </conditionalFormatting>
  <conditionalFormatting sqref="E252">
    <cfRule type="expression" dxfId="332" priority="303">
      <formula>OR($C$202="",$C$202="לא")</formula>
    </cfRule>
  </conditionalFormatting>
  <conditionalFormatting sqref="E252">
    <cfRule type="expression" dxfId="331" priority="302">
      <formula>$C$23=1</formula>
    </cfRule>
  </conditionalFormatting>
  <conditionalFormatting sqref="G254">
    <cfRule type="expression" dxfId="330" priority="301">
      <formula>OR($C$202="",$C$202="לא")</formula>
    </cfRule>
  </conditionalFormatting>
  <conditionalFormatting sqref="G254">
    <cfRule type="expression" dxfId="329" priority="300">
      <formula>$C$23=1</formula>
    </cfRule>
  </conditionalFormatting>
  <conditionalFormatting sqref="G254">
    <cfRule type="expression" dxfId="328" priority="299">
      <formula>$C$23=2</formula>
    </cfRule>
  </conditionalFormatting>
  <conditionalFormatting sqref="G255:G257">
    <cfRule type="expression" dxfId="327" priority="298">
      <formula>OR($C$202="",$C$202="לא")</formula>
    </cfRule>
  </conditionalFormatting>
  <conditionalFormatting sqref="G255:G257">
    <cfRule type="expression" dxfId="326" priority="297">
      <formula>$C$23=1</formula>
    </cfRule>
  </conditionalFormatting>
  <conditionalFormatting sqref="G255:G257">
    <cfRule type="expression" dxfId="325" priority="296">
      <formula>$C$23=2</formula>
    </cfRule>
  </conditionalFormatting>
  <conditionalFormatting sqref="E259">
    <cfRule type="expression" dxfId="324" priority="295">
      <formula>OR($C$202="",$C$202="לא")</formula>
    </cfRule>
  </conditionalFormatting>
  <conditionalFormatting sqref="E259">
    <cfRule type="expression" dxfId="323" priority="294">
      <formula>$C$23=1</formula>
    </cfRule>
  </conditionalFormatting>
  <conditionalFormatting sqref="E259">
    <cfRule type="expression" dxfId="322" priority="293">
      <formula>$C$23=2</formula>
    </cfRule>
  </conditionalFormatting>
  <conditionalFormatting sqref="E260">
    <cfRule type="expression" dxfId="321" priority="292">
      <formula>OR($C$202="",$C$202="לא")</formula>
    </cfRule>
  </conditionalFormatting>
  <conditionalFormatting sqref="E260">
    <cfRule type="expression" dxfId="320" priority="291">
      <formula>$C$23=1</formula>
    </cfRule>
  </conditionalFormatting>
  <conditionalFormatting sqref="E260">
    <cfRule type="expression" dxfId="319" priority="290">
      <formula>$C$23=2</formula>
    </cfRule>
  </conditionalFormatting>
  <conditionalFormatting sqref="G262">
    <cfRule type="expression" dxfId="318" priority="289">
      <formula>OR($C$202="",$C$202="לא")</formula>
    </cfRule>
  </conditionalFormatting>
  <conditionalFormatting sqref="G262">
    <cfRule type="expression" dxfId="317" priority="288">
      <formula>$C$23=1</formula>
    </cfRule>
  </conditionalFormatting>
  <conditionalFormatting sqref="G262">
    <cfRule type="expression" dxfId="316" priority="287">
      <formula>$C$23=2</formula>
    </cfRule>
  </conditionalFormatting>
  <conditionalFormatting sqref="G262">
    <cfRule type="expression" dxfId="315" priority="286">
      <formula>$C$23=3</formula>
    </cfRule>
  </conditionalFormatting>
  <conditionalFormatting sqref="G263:G265">
    <cfRule type="expression" dxfId="314" priority="285">
      <formula>OR($C$202="",$C$202="לא")</formula>
    </cfRule>
  </conditionalFormatting>
  <conditionalFormatting sqref="G263:G265">
    <cfRule type="expression" dxfId="313" priority="284">
      <formula>$C$23=1</formula>
    </cfRule>
  </conditionalFormatting>
  <conditionalFormatting sqref="G263:G265">
    <cfRule type="expression" dxfId="312" priority="283">
      <formula>$C$23=2</formula>
    </cfRule>
  </conditionalFormatting>
  <conditionalFormatting sqref="G263:G265">
    <cfRule type="expression" dxfId="311" priority="282">
      <formula>$C$23=3</formula>
    </cfRule>
  </conditionalFormatting>
  <conditionalFormatting sqref="E267">
    <cfRule type="expression" dxfId="310" priority="281">
      <formula>OR($C$202="",$C$202="לא")</formula>
    </cfRule>
  </conditionalFormatting>
  <conditionalFormatting sqref="E267">
    <cfRule type="expression" dxfId="309" priority="280">
      <formula>$C$23=1</formula>
    </cfRule>
  </conditionalFormatting>
  <conditionalFormatting sqref="E267">
    <cfRule type="expression" dxfId="308" priority="279">
      <formula>$C$23=2</formula>
    </cfRule>
  </conditionalFormatting>
  <conditionalFormatting sqref="E267">
    <cfRule type="expression" dxfId="307" priority="278">
      <formula>$C$23=3</formula>
    </cfRule>
  </conditionalFormatting>
  <conditionalFormatting sqref="E268">
    <cfRule type="expression" dxfId="306" priority="277">
      <formula>OR($C$202="",$C$202="לא")</formula>
    </cfRule>
  </conditionalFormatting>
  <conditionalFormatting sqref="E268">
    <cfRule type="expression" dxfId="305" priority="276">
      <formula>$C$23=1</formula>
    </cfRule>
  </conditionalFormatting>
  <conditionalFormatting sqref="E268">
    <cfRule type="expression" dxfId="304" priority="275">
      <formula>$C$23=2</formula>
    </cfRule>
  </conditionalFormatting>
  <conditionalFormatting sqref="E268">
    <cfRule type="expression" dxfId="303" priority="274">
      <formula>$C$23=3</formula>
    </cfRule>
  </conditionalFormatting>
  <conditionalFormatting sqref="G270">
    <cfRule type="expression" dxfId="302" priority="273">
      <formula>OR($C$202="",$C$202="לא")</formula>
    </cfRule>
  </conditionalFormatting>
  <conditionalFormatting sqref="G270">
    <cfRule type="expression" dxfId="301" priority="272">
      <formula>$C$23=1</formula>
    </cfRule>
  </conditionalFormatting>
  <conditionalFormatting sqref="G270">
    <cfRule type="expression" dxfId="300" priority="271">
      <formula>$C$23=2</formula>
    </cfRule>
  </conditionalFormatting>
  <conditionalFormatting sqref="G270">
    <cfRule type="expression" dxfId="299" priority="270">
      <formula>$C$23=3</formula>
    </cfRule>
  </conditionalFormatting>
  <conditionalFormatting sqref="G270">
    <cfRule type="expression" dxfId="298" priority="269">
      <formula>$C$23=4</formula>
    </cfRule>
  </conditionalFormatting>
  <conditionalFormatting sqref="G271">
    <cfRule type="expression" dxfId="297" priority="268">
      <formula>OR($C$202="",$C$202="לא")</formula>
    </cfRule>
  </conditionalFormatting>
  <conditionalFormatting sqref="G271">
    <cfRule type="expression" dxfId="296" priority="267">
      <formula>$C$23=1</formula>
    </cfRule>
  </conditionalFormatting>
  <conditionalFormatting sqref="G271">
    <cfRule type="expression" dxfId="295" priority="266">
      <formula>$C$23=2</formula>
    </cfRule>
  </conditionalFormatting>
  <conditionalFormatting sqref="G271">
    <cfRule type="expression" dxfId="294" priority="265">
      <formula>$C$23=3</formula>
    </cfRule>
  </conditionalFormatting>
  <conditionalFormatting sqref="G271">
    <cfRule type="expression" dxfId="293" priority="264">
      <formula>$C$23=4</formula>
    </cfRule>
  </conditionalFormatting>
  <conditionalFormatting sqref="G272:G273">
    <cfRule type="expression" dxfId="292" priority="263">
      <formula>OR($C$202="",$C$202="לא")</formula>
    </cfRule>
  </conditionalFormatting>
  <conditionalFormatting sqref="G272:G273">
    <cfRule type="expression" dxfId="291" priority="262">
      <formula>$C$23=1</formula>
    </cfRule>
  </conditionalFormatting>
  <conditionalFormatting sqref="G272:G273">
    <cfRule type="expression" dxfId="290" priority="261">
      <formula>$C$23=2</formula>
    </cfRule>
  </conditionalFormatting>
  <conditionalFormatting sqref="G272:G273">
    <cfRule type="expression" dxfId="289" priority="260">
      <formula>$C$23=3</formula>
    </cfRule>
  </conditionalFormatting>
  <conditionalFormatting sqref="G272:G273">
    <cfRule type="expression" dxfId="288" priority="259">
      <formula>$C$23=4</formula>
    </cfRule>
  </conditionalFormatting>
  <conditionalFormatting sqref="E275">
    <cfRule type="expression" dxfId="287" priority="258">
      <formula>OR($C$202="",$C$202="לא")</formula>
    </cfRule>
  </conditionalFormatting>
  <conditionalFormatting sqref="E275">
    <cfRule type="expression" dxfId="286" priority="257">
      <formula>$C$23=1</formula>
    </cfRule>
  </conditionalFormatting>
  <conditionalFormatting sqref="E275">
    <cfRule type="expression" dxfId="285" priority="256">
      <formula>$C$23=2</formula>
    </cfRule>
  </conditionalFormatting>
  <conditionalFormatting sqref="E275">
    <cfRule type="expression" dxfId="284" priority="255">
      <formula>$C$23=3</formula>
    </cfRule>
  </conditionalFormatting>
  <conditionalFormatting sqref="E275">
    <cfRule type="expression" dxfId="283" priority="254">
      <formula>$C$23=4</formula>
    </cfRule>
  </conditionalFormatting>
  <conditionalFormatting sqref="E276">
    <cfRule type="expression" dxfId="282" priority="253">
      <formula>OR($C$202="",$C$202="לא")</formula>
    </cfRule>
  </conditionalFormatting>
  <conditionalFormatting sqref="E276">
    <cfRule type="expression" dxfId="281" priority="252">
      <formula>$C$23=1</formula>
    </cfRule>
  </conditionalFormatting>
  <conditionalFormatting sqref="E276">
    <cfRule type="expression" dxfId="280" priority="251">
      <formula>$C$23=2</formula>
    </cfRule>
  </conditionalFormatting>
  <conditionalFormatting sqref="E276">
    <cfRule type="expression" dxfId="279" priority="250">
      <formula>$C$23=3</formula>
    </cfRule>
  </conditionalFormatting>
  <conditionalFormatting sqref="E276">
    <cfRule type="expression" dxfId="278" priority="249">
      <formula>$C$23=4</formula>
    </cfRule>
  </conditionalFormatting>
  <conditionalFormatting sqref="G278">
    <cfRule type="expression" dxfId="277" priority="248">
      <formula>OR($C$202="",$C$202="לא")</formula>
    </cfRule>
  </conditionalFormatting>
  <conditionalFormatting sqref="G278">
    <cfRule type="expression" dxfId="276" priority="243">
      <formula>$C$23=5</formula>
    </cfRule>
  </conditionalFormatting>
  <conditionalFormatting sqref="G278">
    <cfRule type="expression" dxfId="275" priority="247">
      <formula>$C$23=1</formula>
    </cfRule>
  </conditionalFormatting>
  <conditionalFormatting sqref="G278">
    <cfRule type="expression" dxfId="274" priority="246">
      <formula>$C$23=2</formula>
    </cfRule>
  </conditionalFormatting>
  <conditionalFormatting sqref="G278">
    <cfRule type="expression" dxfId="273" priority="245">
      <formula>$C$23=3</formula>
    </cfRule>
  </conditionalFormatting>
  <conditionalFormatting sqref="G278">
    <cfRule type="expression" dxfId="272" priority="244">
      <formula>$C$23=4</formula>
    </cfRule>
  </conditionalFormatting>
  <conditionalFormatting sqref="G279:G281">
    <cfRule type="expression" dxfId="271" priority="242">
      <formula>OR($C$202="",$C$202="לא")</formula>
    </cfRule>
  </conditionalFormatting>
  <conditionalFormatting sqref="G279:G281">
    <cfRule type="expression" dxfId="270" priority="237">
      <formula>$C$23=5</formula>
    </cfRule>
  </conditionalFormatting>
  <conditionalFormatting sqref="G279:G281">
    <cfRule type="expression" dxfId="269" priority="241">
      <formula>$C$23=1</formula>
    </cfRule>
  </conditionalFormatting>
  <conditionalFormatting sqref="G279:G281">
    <cfRule type="expression" dxfId="268" priority="240">
      <formula>$C$23=2</formula>
    </cfRule>
  </conditionalFormatting>
  <conditionalFormatting sqref="G279:G281">
    <cfRule type="expression" dxfId="267" priority="239">
      <formula>$C$23=3</formula>
    </cfRule>
  </conditionalFormatting>
  <conditionalFormatting sqref="G279:G281">
    <cfRule type="expression" dxfId="266" priority="238">
      <formula>$C$23=4</formula>
    </cfRule>
  </conditionalFormatting>
  <conditionalFormatting sqref="E283">
    <cfRule type="expression" dxfId="265" priority="236">
      <formula>OR($C$202="",$C$202="לא")</formula>
    </cfRule>
  </conditionalFormatting>
  <conditionalFormatting sqref="E283">
    <cfRule type="expression" dxfId="264" priority="231">
      <formula>$C$23=5</formula>
    </cfRule>
  </conditionalFormatting>
  <conditionalFormatting sqref="E283">
    <cfRule type="expression" dxfId="263" priority="235">
      <formula>$C$23=1</formula>
    </cfRule>
  </conditionalFormatting>
  <conditionalFormatting sqref="E283">
    <cfRule type="expression" dxfId="262" priority="234">
      <formula>$C$23=2</formula>
    </cfRule>
  </conditionalFormatting>
  <conditionalFormatting sqref="E283">
    <cfRule type="expression" dxfId="261" priority="233">
      <formula>$C$23=3</formula>
    </cfRule>
  </conditionalFormatting>
  <conditionalFormatting sqref="E283">
    <cfRule type="expression" dxfId="260" priority="232">
      <formula>$C$23=4</formula>
    </cfRule>
  </conditionalFormatting>
  <conditionalFormatting sqref="E284">
    <cfRule type="expression" dxfId="259" priority="230">
      <formula>OR($C$202="",$C$202="לא")</formula>
    </cfRule>
  </conditionalFormatting>
  <conditionalFormatting sqref="E284">
    <cfRule type="expression" dxfId="258" priority="225">
      <formula>$C$23=5</formula>
    </cfRule>
  </conditionalFormatting>
  <conditionalFormatting sqref="E284">
    <cfRule type="expression" dxfId="257" priority="229">
      <formula>$C$23=1</formula>
    </cfRule>
  </conditionalFormatting>
  <conditionalFormatting sqref="E284">
    <cfRule type="expression" dxfId="256" priority="228">
      <formula>$C$23=2</formula>
    </cfRule>
  </conditionalFormatting>
  <conditionalFormatting sqref="E284">
    <cfRule type="expression" dxfId="255" priority="227">
      <formula>$C$23=3</formula>
    </cfRule>
  </conditionalFormatting>
  <conditionalFormatting sqref="E284">
    <cfRule type="expression" dxfId="254" priority="226">
      <formula>$C$23=4</formula>
    </cfRule>
  </conditionalFormatting>
  <conditionalFormatting sqref="G339">
    <cfRule type="expression" dxfId="253" priority="223">
      <formula>OR($C$202="",$C$202="לא")</formula>
    </cfRule>
  </conditionalFormatting>
  <conditionalFormatting sqref="G339">
    <cfRule type="expression" dxfId="252" priority="222">
      <formula>$C$23=1</formula>
    </cfRule>
  </conditionalFormatting>
  <conditionalFormatting sqref="G339">
    <cfRule type="expression" dxfId="251" priority="224">
      <formula>OR($C$320="",$C$320="לא")</formula>
    </cfRule>
  </conditionalFormatting>
  <conditionalFormatting sqref="G340:G342">
    <cfRule type="expression" dxfId="250" priority="220">
      <formula>OR($C$202="",$C$202="לא")</formula>
    </cfRule>
  </conditionalFormatting>
  <conditionalFormatting sqref="G340:G342">
    <cfRule type="expression" dxfId="249" priority="219">
      <formula>$C$23=1</formula>
    </cfRule>
  </conditionalFormatting>
  <conditionalFormatting sqref="G340:G342">
    <cfRule type="expression" dxfId="248" priority="221">
      <formula>OR($C$320="",$C$320="לא")</formula>
    </cfRule>
  </conditionalFormatting>
  <conditionalFormatting sqref="E344">
    <cfRule type="expression" dxfId="247" priority="217">
      <formula>OR($C$202="",$C$202="לא")</formula>
    </cfRule>
  </conditionalFormatting>
  <conditionalFormatting sqref="E344">
    <cfRule type="expression" dxfId="246" priority="216">
      <formula>$C$23=1</formula>
    </cfRule>
  </conditionalFormatting>
  <conditionalFormatting sqref="E344">
    <cfRule type="expression" dxfId="245" priority="218">
      <formula>OR($C$320="",$C$320="לא")</formula>
    </cfRule>
  </conditionalFormatting>
  <conditionalFormatting sqref="E345">
    <cfRule type="expression" dxfId="244" priority="214">
      <formula>OR($C$202="",$C$202="לא")</formula>
    </cfRule>
  </conditionalFormatting>
  <conditionalFormatting sqref="E345">
    <cfRule type="expression" dxfId="243" priority="213">
      <formula>$C$23=1</formula>
    </cfRule>
  </conditionalFormatting>
  <conditionalFormatting sqref="E345">
    <cfRule type="expression" dxfId="242" priority="215">
      <formula>OR($C$320="",$C$320="לא")</formula>
    </cfRule>
  </conditionalFormatting>
  <conditionalFormatting sqref="G347">
    <cfRule type="expression" dxfId="241" priority="211">
      <formula>OR($C$202="",$C$202="לא")</formula>
    </cfRule>
  </conditionalFormatting>
  <conditionalFormatting sqref="G347">
    <cfRule type="expression" dxfId="240" priority="210">
      <formula>$C$23=1</formula>
    </cfRule>
  </conditionalFormatting>
  <conditionalFormatting sqref="G347">
    <cfRule type="expression" dxfId="239" priority="209">
      <formula>$C$23=2</formula>
    </cfRule>
  </conditionalFormatting>
  <conditionalFormatting sqref="G347">
    <cfRule type="expression" dxfId="238" priority="212">
      <formula>OR($C$320="",$C$320="לא")</formula>
    </cfRule>
  </conditionalFormatting>
  <conditionalFormatting sqref="G348:G350">
    <cfRule type="expression" dxfId="237" priority="203">
      <formula>OR($C$202="",$C$202="לא")</formula>
    </cfRule>
  </conditionalFormatting>
  <conditionalFormatting sqref="G348:G350">
    <cfRule type="expression" dxfId="236" priority="202">
      <formula>$C$23=1</formula>
    </cfRule>
  </conditionalFormatting>
  <conditionalFormatting sqref="G348:G350">
    <cfRule type="expression" dxfId="235" priority="201">
      <formula>$C$23=2</formula>
    </cfRule>
  </conditionalFormatting>
  <conditionalFormatting sqref="G348:G350">
    <cfRule type="expression" dxfId="234" priority="204">
      <formula>OR($C$320="",$C$320="לא")</formula>
    </cfRule>
  </conditionalFormatting>
  <conditionalFormatting sqref="E352">
    <cfRule type="expression" dxfId="233" priority="199">
      <formula>OR($C$202="",$C$202="לא")</formula>
    </cfRule>
  </conditionalFormatting>
  <conditionalFormatting sqref="E352">
    <cfRule type="expression" dxfId="232" priority="198">
      <formula>$C$23=1</formula>
    </cfRule>
  </conditionalFormatting>
  <conditionalFormatting sqref="E352">
    <cfRule type="expression" dxfId="231" priority="197">
      <formula>$C$23=2</formula>
    </cfRule>
  </conditionalFormatting>
  <conditionalFormatting sqref="E352">
    <cfRule type="expression" dxfId="230" priority="200">
      <formula>OR($C$320="",$C$320="לא")</formula>
    </cfRule>
  </conditionalFormatting>
  <conditionalFormatting sqref="E353">
    <cfRule type="expression" dxfId="229" priority="195">
      <formula>OR($C$202="",$C$202="לא")</formula>
    </cfRule>
  </conditionalFormatting>
  <conditionalFormatting sqref="E353">
    <cfRule type="expression" dxfId="228" priority="194">
      <formula>$C$23=1</formula>
    </cfRule>
  </conditionalFormatting>
  <conditionalFormatting sqref="E353">
    <cfRule type="expression" dxfId="227" priority="193">
      <formula>$C$23=2</formula>
    </cfRule>
  </conditionalFormatting>
  <conditionalFormatting sqref="E353">
    <cfRule type="expression" dxfId="226" priority="196">
      <formula>OR($C$320="",$C$320="לא")</formula>
    </cfRule>
  </conditionalFormatting>
  <conditionalFormatting sqref="G355">
    <cfRule type="expression" dxfId="225" priority="191">
      <formula>OR($C$202="",$C$202="לא")</formula>
    </cfRule>
  </conditionalFormatting>
  <conditionalFormatting sqref="G355">
    <cfRule type="expression" dxfId="224" priority="190">
      <formula>$C$23=1</formula>
    </cfRule>
  </conditionalFormatting>
  <conditionalFormatting sqref="G355">
    <cfRule type="expression" dxfId="223" priority="189">
      <formula>$C$23=2</formula>
    </cfRule>
  </conditionalFormatting>
  <conditionalFormatting sqref="G355">
    <cfRule type="expression" dxfId="222" priority="188">
      <formula>$C$23=3</formula>
    </cfRule>
  </conditionalFormatting>
  <conditionalFormatting sqref="G355">
    <cfRule type="expression" dxfId="221" priority="192">
      <formula>OR($C$320="",$C$320="לא")</formula>
    </cfRule>
  </conditionalFormatting>
  <conditionalFormatting sqref="G356:G358">
    <cfRule type="expression" dxfId="220" priority="186">
      <formula>OR($C$202="",$C$202="לא")</formula>
    </cfRule>
  </conditionalFormatting>
  <conditionalFormatting sqref="G356:G358">
    <cfRule type="expression" dxfId="219" priority="185">
      <formula>$C$23=1</formula>
    </cfRule>
  </conditionalFormatting>
  <conditionalFormatting sqref="G356:G358">
    <cfRule type="expression" dxfId="218" priority="184">
      <formula>$C$23=2</formula>
    </cfRule>
  </conditionalFormatting>
  <conditionalFormatting sqref="G356:G358">
    <cfRule type="expression" dxfId="217" priority="183">
      <formula>$C$23=3</formula>
    </cfRule>
  </conditionalFormatting>
  <conditionalFormatting sqref="G356:G358">
    <cfRule type="expression" dxfId="216" priority="187">
      <formula>OR($C$320="",$C$320="לא")</formula>
    </cfRule>
  </conditionalFormatting>
  <conditionalFormatting sqref="E360">
    <cfRule type="expression" dxfId="215" priority="181">
      <formula>OR($C$202="",$C$202="לא")</formula>
    </cfRule>
  </conditionalFormatting>
  <conditionalFormatting sqref="E360">
    <cfRule type="expression" dxfId="214" priority="180">
      <formula>$C$23=1</formula>
    </cfRule>
  </conditionalFormatting>
  <conditionalFormatting sqref="E360">
    <cfRule type="expression" dxfId="213" priority="179">
      <formula>$C$23=2</formula>
    </cfRule>
  </conditionalFormatting>
  <conditionalFormatting sqref="E360">
    <cfRule type="expression" dxfId="212" priority="178">
      <formula>$C$23=3</formula>
    </cfRule>
  </conditionalFormatting>
  <conditionalFormatting sqref="E360">
    <cfRule type="expression" dxfId="211" priority="182">
      <formula>OR($C$320="",$C$320="לא")</formula>
    </cfRule>
  </conditionalFormatting>
  <conditionalFormatting sqref="E361">
    <cfRule type="expression" dxfId="210" priority="176">
      <formula>OR($C$202="",$C$202="לא")</formula>
    </cfRule>
  </conditionalFormatting>
  <conditionalFormatting sqref="E361">
    <cfRule type="expression" dxfId="209" priority="175">
      <formula>$C$23=1</formula>
    </cfRule>
  </conditionalFormatting>
  <conditionalFormatting sqref="E361">
    <cfRule type="expression" dxfId="208" priority="174">
      <formula>$C$23=2</formula>
    </cfRule>
  </conditionalFormatting>
  <conditionalFormatting sqref="E361">
    <cfRule type="expression" dxfId="207" priority="173">
      <formula>$C$23=3</formula>
    </cfRule>
  </conditionalFormatting>
  <conditionalFormatting sqref="E361">
    <cfRule type="expression" dxfId="206" priority="177">
      <formula>OR($C$320="",$C$320="לא")</formula>
    </cfRule>
  </conditionalFormatting>
  <conditionalFormatting sqref="G363">
    <cfRule type="expression" dxfId="205" priority="171">
      <formula>OR($C$202="",$C$202="לא")</formula>
    </cfRule>
  </conditionalFormatting>
  <conditionalFormatting sqref="G363">
    <cfRule type="expression" dxfId="204" priority="170">
      <formula>$C$23=1</formula>
    </cfRule>
  </conditionalFormatting>
  <conditionalFormatting sqref="G363">
    <cfRule type="expression" dxfId="203" priority="169">
      <formula>$C$23=2</formula>
    </cfRule>
  </conditionalFormatting>
  <conditionalFormatting sqref="G363">
    <cfRule type="expression" dxfId="202" priority="168">
      <formula>$C$23=3</formula>
    </cfRule>
  </conditionalFormatting>
  <conditionalFormatting sqref="G363">
    <cfRule type="expression" dxfId="201" priority="167">
      <formula>$C$23=4</formula>
    </cfRule>
  </conditionalFormatting>
  <conditionalFormatting sqref="G363">
    <cfRule type="expression" dxfId="200" priority="172">
      <formula>OR($C$320="",$C$320="לא")</formula>
    </cfRule>
  </conditionalFormatting>
  <conditionalFormatting sqref="G364:G366">
    <cfRule type="expression" dxfId="199" priority="165">
      <formula>OR($C$202="",$C$202="לא")</formula>
    </cfRule>
  </conditionalFormatting>
  <conditionalFormatting sqref="G364:G366">
    <cfRule type="expression" dxfId="198" priority="164">
      <formula>$C$23=1</formula>
    </cfRule>
  </conditionalFormatting>
  <conditionalFormatting sqref="G364:G366">
    <cfRule type="expression" dxfId="197" priority="163">
      <formula>$C$23=2</formula>
    </cfRule>
  </conditionalFormatting>
  <conditionalFormatting sqref="G364:G366">
    <cfRule type="expression" dxfId="196" priority="162">
      <formula>$C$23=3</formula>
    </cfRule>
  </conditionalFormatting>
  <conditionalFormatting sqref="G364:G366">
    <cfRule type="expression" dxfId="195" priority="161">
      <formula>$C$23=4</formula>
    </cfRule>
  </conditionalFormatting>
  <conditionalFormatting sqref="G364:G366">
    <cfRule type="expression" dxfId="194" priority="166">
      <formula>OR($C$320="",$C$320="לא")</formula>
    </cfRule>
  </conditionalFormatting>
  <conditionalFormatting sqref="E368">
    <cfRule type="expression" dxfId="193" priority="159">
      <formula>OR($C$202="",$C$202="לא")</formula>
    </cfRule>
  </conditionalFormatting>
  <conditionalFormatting sqref="E368">
    <cfRule type="expression" dxfId="192" priority="158">
      <formula>$C$23=1</formula>
    </cfRule>
  </conditionalFormatting>
  <conditionalFormatting sqref="E368">
    <cfRule type="expression" dxfId="191" priority="157">
      <formula>$C$23=2</formula>
    </cfRule>
  </conditionalFormatting>
  <conditionalFormatting sqref="E368">
    <cfRule type="expression" dxfId="190" priority="156">
      <formula>$C$23=3</formula>
    </cfRule>
  </conditionalFormatting>
  <conditionalFormatting sqref="E368">
    <cfRule type="expression" dxfId="189" priority="155">
      <formula>$C$23=4</formula>
    </cfRule>
  </conditionalFormatting>
  <conditionalFormatting sqref="E368">
    <cfRule type="expression" dxfId="188" priority="160">
      <formula>OR($C$320="",$C$320="לא")</formula>
    </cfRule>
  </conditionalFormatting>
  <conditionalFormatting sqref="E369">
    <cfRule type="expression" dxfId="187" priority="153">
      <formula>OR($C$202="",$C$202="לא")</formula>
    </cfRule>
  </conditionalFormatting>
  <conditionalFormatting sqref="E369">
    <cfRule type="expression" dxfId="186" priority="152">
      <formula>$C$23=1</formula>
    </cfRule>
  </conditionalFormatting>
  <conditionalFormatting sqref="E369">
    <cfRule type="expression" dxfId="185" priority="151">
      <formula>$C$23=2</formula>
    </cfRule>
  </conditionalFormatting>
  <conditionalFormatting sqref="E369">
    <cfRule type="expression" dxfId="184" priority="150">
      <formula>$C$23=3</formula>
    </cfRule>
  </conditionalFormatting>
  <conditionalFormatting sqref="E369">
    <cfRule type="expression" dxfId="183" priority="149">
      <formula>$C$23=4</formula>
    </cfRule>
  </conditionalFormatting>
  <conditionalFormatting sqref="E369">
    <cfRule type="expression" dxfId="182" priority="154">
      <formula>OR($C$320="",$C$320="לא")</formula>
    </cfRule>
  </conditionalFormatting>
  <conditionalFormatting sqref="G371">
    <cfRule type="expression" dxfId="181" priority="147">
      <formula>OR($C$202="",$C$202="לא")</formula>
    </cfRule>
  </conditionalFormatting>
  <conditionalFormatting sqref="G371">
    <cfRule type="expression" dxfId="180" priority="142">
      <formula>$C$23=5</formula>
    </cfRule>
  </conditionalFormatting>
  <conditionalFormatting sqref="G371">
    <cfRule type="expression" dxfId="179" priority="146">
      <formula>$C$23=1</formula>
    </cfRule>
  </conditionalFormatting>
  <conditionalFormatting sqref="G371">
    <cfRule type="expression" dxfId="178" priority="145">
      <formula>$C$23=2</formula>
    </cfRule>
  </conditionalFormatting>
  <conditionalFormatting sqref="G371">
    <cfRule type="expression" dxfId="177" priority="144">
      <formula>$C$23=3</formula>
    </cfRule>
  </conditionalFormatting>
  <conditionalFormatting sqref="G371">
    <cfRule type="expression" dxfId="176" priority="143">
      <formula>$C$23=4</formula>
    </cfRule>
  </conditionalFormatting>
  <conditionalFormatting sqref="G371">
    <cfRule type="expression" dxfId="175" priority="148">
      <formula>OR($C$320="",$C$320="לא")</formula>
    </cfRule>
  </conditionalFormatting>
  <conditionalFormatting sqref="G372:G374">
    <cfRule type="expression" dxfId="174" priority="140">
      <formula>OR($C$202="",$C$202="לא")</formula>
    </cfRule>
  </conditionalFormatting>
  <conditionalFormatting sqref="G372:G374">
    <cfRule type="expression" dxfId="173" priority="135">
      <formula>$C$23=5</formula>
    </cfRule>
  </conditionalFormatting>
  <conditionalFormatting sqref="G372:G374">
    <cfRule type="expression" dxfId="172" priority="139">
      <formula>$C$23=1</formula>
    </cfRule>
  </conditionalFormatting>
  <conditionalFormatting sqref="G372:G374">
    <cfRule type="expression" dxfId="171" priority="138">
      <formula>$C$23=2</formula>
    </cfRule>
  </conditionalFormatting>
  <conditionalFormatting sqref="G372:G374">
    <cfRule type="expression" dxfId="170" priority="137">
      <formula>$C$23=3</formula>
    </cfRule>
  </conditionalFormatting>
  <conditionalFormatting sqref="G372:G374">
    <cfRule type="expression" dxfId="169" priority="136">
      <formula>$C$23=4</formula>
    </cfRule>
  </conditionalFormatting>
  <conditionalFormatting sqref="G372:G374">
    <cfRule type="expression" dxfId="168" priority="141">
      <formula>OR($C$320="",$C$320="לא")</formula>
    </cfRule>
  </conditionalFormatting>
  <conditionalFormatting sqref="E376">
    <cfRule type="expression" dxfId="167" priority="133">
      <formula>OR($C$202="",$C$202="לא")</formula>
    </cfRule>
  </conditionalFormatting>
  <conditionalFormatting sqref="E376">
    <cfRule type="expression" dxfId="166" priority="128">
      <formula>$C$23=5</formula>
    </cfRule>
  </conditionalFormatting>
  <conditionalFormatting sqref="E376">
    <cfRule type="expression" dxfId="165" priority="132">
      <formula>$C$23=1</formula>
    </cfRule>
  </conditionalFormatting>
  <conditionalFormatting sqref="E376">
    <cfRule type="expression" dxfId="164" priority="131">
      <formula>$C$23=2</formula>
    </cfRule>
  </conditionalFormatting>
  <conditionalFormatting sqref="E376">
    <cfRule type="expression" dxfId="163" priority="130">
      <formula>$C$23=3</formula>
    </cfRule>
  </conditionalFormatting>
  <conditionalFormatting sqref="E376">
    <cfRule type="expression" dxfId="162" priority="129">
      <formula>$C$23=4</formula>
    </cfRule>
  </conditionalFormatting>
  <conditionalFormatting sqref="E376">
    <cfRule type="expression" dxfId="161" priority="134">
      <formula>OR($C$320="",$C$320="לא")</formula>
    </cfRule>
  </conditionalFormatting>
  <conditionalFormatting sqref="E377">
    <cfRule type="expression" dxfId="160" priority="126">
      <formula>OR($C$202="",$C$202="לא")</formula>
    </cfRule>
  </conditionalFormatting>
  <conditionalFormatting sqref="E377">
    <cfRule type="expression" dxfId="159" priority="121">
      <formula>$C$23=5</formula>
    </cfRule>
  </conditionalFormatting>
  <conditionalFormatting sqref="E377">
    <cfRule type="expression" dxfId="158" priority="125">
      <formula>$C$23=1</formula>
    </cfRule>
  </conditionalFormatting>
  <conditionalFormatting sqref="E377">
    <cfRule type="expression" dxfId="157" priority="124">
      <formula>$C$23=2</formula>
    </cfRule>
  </conditionalFormatting>
  <conditionalFormatting sqref="E377">
    <cfRule type="expression" dxfId="156" priority="123">
      <formula>$C$23=3</formula>
    </cfRule>
  </conditionalFormatting>
  <conditionalFormatting sqref="E377">
    <cfRule type="expression" dxfId="155" priority="122">
      <formula>$C$23=4</formula>
    </cfRule>
  </conditionalFormatting>
  <conditionalFormatting sqref="E377">
    <cfRule type="expression" dxfId="154" priority="127">
      <formula>OR($C$320="",$C$320="לא")</formula>
    </cfRule>
  </conditionalFormatting>
  <conditionalFormatting sqref="G432">
    <cfRule type="expression" dxfId="153" priority="118">
      <formula>OR($C$202="",$C$202="לא")</formula>
    </cfRule>
  </conditionalFormatting>
  <conditionalFormatting sqref="G432">
    <cfRule type="expression" dxfId="152" priority="117">
      <formula>$C$23=1</formula>
    </cfRule>
  </conditionalFormatting>
  <conditionalFormatting sqref="G432">
    <cfRule type="expression" dxfId="151" priority="120">
      <formula>OR($C$320="",$C$320="לא")</formula>
    </cfRule>
  </conditionalFormatting>
  <conditionalFormatting sqref="G432">
    <cfRule type="expression" dxfId="150" priority="119">
      <formula>OR($C$413="",$C$413="לא")</formula>
    </cfRule>
  </conditionalFormatting>
  <conditionalFormatting sqref="G433:G435">
    <cfRule type="expression" dxfId="149" priority="114">
      <formula>OR($C$202="",$C$202="לא")</formula>
    </cfRule>
  </conditionalFormatting>
  <conditionalFormatting sqref="G433:G435">
    <cfRule type="expression" dxfId="148" priority="113">
      <formula>$C$23=1</formula>
    </cfRule>
  </conditionalFormatting>
  <conditionalFormatting sqref="G433:G435">
    <cfRule type="expression" dxfId="147" priority="116">
      <formula>OR($C$320="",$C$320="לא")</formula>
    </cfRule>
  </conditionalFormatting>
  <conditionalFormatting sqref="G433:G435">
    <cfRule type="expression" dxfId="146" priority="115">
      <formula>OR($C$413="",$C$413="לא")</formula>
    </cfRule>
  </conditionalFormatting>
  <conditionalFormatting sqref="E437">
    <cfRule type="expression" dxfId="145" priority="110">
      <formula>OR($C$202="",$C$202="לא")</formula>
    </cfRule>
  </conditionalFormatting>
  <conditionalFormatting sqref="E437">
    <cfRule type="expression" dxfId="144" priority="109">
      <formula>$C$23=1</formula>
    </cfRule>
  </conditionalFormatting>
  <conditionalFormatting sqref="E437">
    <cfRule type="expression" dxfId="143" priority="112">
      <formula>OR($C$320="",$C$320="לא")</formula>
    </cfRule>
  </conditionalFormatting>
  <conditionalFormatting sqref="E437">
    <cfRule type="expression" dxfId="142" priority="111">
      <formula>OR($C$413="",$C$413="לא")</formula>
    </cfRule>
  </conditionalFormatting>
  <conditionalFormatting sqref="E438">
    <cfRule type="expression" dxfId="141" priority="106">
      <formula>OR($C$202="",$C$202="לא")</formula>
    </cfRule>
  </conditionalFormatting>
  <conditionalFormatting sqref="E438">
    <cfRule type="expression" dxfId="140" priority="105">
      <formula>$C$23=1</formula>
    </cfRule>
  </conditionalFormatting>
  <conditionalFormatting sqref="E438">
    <cfRule type="expression" dxfId="139" priority="108">
      <formula>OR($C$320="",$C$320="לא")</formula>
    </cfRule>
  </conditionalFormatting>
  <conditionalFormatting sqref="E438">
    <cfRule type="expression" dxfId="138" priority="107">
      <formula>OR($C$413="",$C$413="לא")</formula>
    </cfRule>
  </conditionalFormatting>
  <conditionalFormatting sqref="G440">
    <cfRule type="expression" dxfId="137" priority="102">
      <formula>OR($C$202="",$C$202="לא")</formula>
    </cfRule>
  </conditionalFormatting>
  <conditionalFormatting sqref="G440">
    <cfRule type="expression" dxfId="136" priority="101">
      <formula>$C$23=1</formula>
    </cfRule>
  </conditionalFormatting>
  <conditionalFormatting sqref="G440">
    <cfRule type="expression" dxfId="135" priority="100">
      <formula>$C$23=2</formula>
    </cfRule>
  </conditionalFormatting>
  <conditionalFormatting sqref="G440">
    <cfRule type="expression" dxfId="134" priority="104">
      <formula>OR($C$320="",$C$320="לא")</formula>
    </cfRule>
  </conditionalFormatting>
  <conditionalFormatting sqref="G440">
    <cfRule type="expression" dxfId="133" priority="103">
      <formula>OR($C$413="",$C$413="לא")</formula>
    </cfRule>
  </conditionalFormatting>
  <conditionalFormatting sqref="G441:G443">
    <cfRule type="expression" dxfId="132" priority="97">
      <formula>OR($C$202="",$C$202="לא")</formula>
    </cfRule>
  </conditionalFormatting>
  <conditionalFormatting sqref="G441:G443">
    <cfRule type="expression" dxfId="131" priority="96">
      <formula>$C$23=1</formula>
    </cfRule>
  </conditionalFormatting>
  <conditionalFormatting sqref="G441:G443">
    <cfRule type="expression" dxfId="130" priority="95">
      <formula>$C$23=2</formula>
    </cfRule>
  </conditionalFormatting>
  <conditionalFormatting sqref="G441:G443">
    <cfRule type="expression" dxfId="129" priority="99">
      <formula>OR($C$320="",$C$320="לא")</formula>
    </cfRule>
  </conditionalFormatting>
  <conditionalFormatting sqref="G441:G443">
    <cfRule type="expression" dxfId="128" priority="98">
      <formula>OR($C$413="",$C$413="לא")</formula>
    </cfRule>
  </conditionalFormatting>
  <conditionalFormatting sqref="E445">
    <cfRule type="expression" dxfId="127" priority="92">
      <formula>OR($C$202="",$C$202="לא")</formula>
    </cfRule>
  </conditionalFormatting>
  <conditionalFormatting sqref="E445">
    <cfRule type="expression" dxfId="126" priority="91">
      <formula>$C$23=1</formula>
    </cfRule>
  </conditionalFormatting>
  <conditionalFormatting sqref="E445">
    <cfRule type="expression" dxfId="125" priority="90">
      <formula>$C$23=2</formula>
    </cfRule>
  </conditionalFormatting>
  <conditionalFormatting sqref="E445">
    <cfRule type="expression" dxfId="124" priority="94">
      <formula>OR($C$320="",$C$320="לא")</formula>
    </cfRule>
  </conditionalFormatting>
  <conditionalFormatting sqref="E445">
    <cfRule type="expression" dxfId="123" priority="93">
      <formula>OR($C$413="",$C$413="לא")</formula>
    </cfRule>
  </conditionalFormatting>
  <conditionalFormatting sqref="E446">
    <cfRule type="expression" dxfId="122" priority="87">
      <formula>OR($C$202="",$C$202="לא")</formula>
    </cfRule>
  </conditionalFormatting>
  <conditionalFormatting sqref="E446">
    <cfRule type="expression" dxfId="121" priority="86">
      <formula>$C$23=1</formula>
    </cfRule>
  </conditionalFormatting>
  <conditionalFormatting sqref="E446">
    <cfRule type="expression" dxfId="120" priority="85">
      <formula>$C$23=2</formula>
    </cfRule>
  </conditionalFormatting>
  <conditionalFormatting sqref="E446">
    <cfRule type="expression" dxfId="119" priority="89">
      <formula>OR($C$320="",$C$320="לא")</formula>
    </cfRule>
  </conditionalFormatting>
  <conditionalFormatting sqref="E446">
    <cfRule type="expression" dxfId="118" priority="88">
      <formula>OR($C$413="",$C$413="לא")</formula>
    </cfRule>
  </conditionalFormatting>
  <conditionalFormatting sqref="G448">
    <cfRule type="expression" dxfId="117" priority="82">
      <formula>OR($C$202="",$C$202="לא")</formula>
    </cfRule>
  </conditionalFormatting>
  <conditionalFormatting sqref="G448">
    <cfRule type="expression" dxfId="116" priority="81">
      <formula>$C$23=1</formula>
    </cfRule>
  </conditionalFormatting>
  <conditionalFormatting sqref="G448">
    <cfRule type="expression" dxfId="115" priority="80">
      <formula>$C$23=2</formula>
    </cfRule>
  </conditionalFormatting>
  <conditionalFormatting sqref="G448">
    <cfRule type="expression" dxfId="114" priority="79">
      <formula>$C$23=3</formula>
    </cfRule>
  </conditionalFormatting>
  <conditionalFormatting sqref="G448">
    <cfRule type="expression" dxfId="113" priority="84">
      <formula>OR($C$320="",$C$320="לא")</formula>
    </cfRule>
  </conditionalFormatting>
  <conditionalFormatting sqref="G448">
    <cfRule type="expression" dxfId="112" priority="83">
      <formula>OR($C$413="",$C$413="לא")</formula>
    </cfRule>
  </conditionalFormatting>
  <conditionalFormatting sqref="G449:G451">
    <cfRule type="expression" dxfId="111" priority="76">
      <formula>OR($C$202="",$C$202="לא")</formula>
    </cfRule>
  </conditionalFormatting>
  <conditionalFormatting sqref="G449:G451">
    <cfRule type="expression" dxfId="110" priority="75">
      <formula>$C$23=1</formula>
    </cfRule>
  </conditionalFormatting>
  <conditionalFormatting sqref="G449:G451">
    <cfRule type="expression" dxfId="109" priority="74">
      <formula>$C$23=2</formula>
    </cfRule>
  </conditionalFormatting>
  <conditionalFormatting sqref="G449:G451">
    <cfRule type="expression" dxfId="108" priority="73">
      <formula>$C$23=3</formula>
    </cfRule>
  </conditionalFormatting>
  <conditionalFormatting sqref="G449:G451">
    <cfRule type="expression" dxfId="107" priority="78">
      <formula>OR($C$320="",$C$320="לא")</formula>
    </cfRule>
  </conditionalFormatting>
  <conditionalFormatting sqref="G449:G451">
    <cfRule type="expression" dxfId="106" priority="77">
      <formula>OR($C$413="",$C$413="לא")</formula>
    </cfRule>
  </conditionalFormatting>
  <conditionalFormatting sqref="E453">
    <cfRule type="expression" dxfId="105" priority="70">
      <formula>OR($C$202="",$C$202="לא")</formula>
    </cfRule>
  </conditionalFormatting>
  <conditionalFormatting sqref="E453">
    <cfRule type="expression" dxfId="104" priority="69">
      <formula>$C$23=1</formula>
    </cfRule>
  </conditionalFormatting>
  <conditionalFormatting sqref="E453">
    <cfRule type="expression" dxfId="103" priority="68">
      <formula>$C$23=2</formula>
    </cfRule>
  </conditionalFormatting>
  <conditionalFormatting sqref="E453">
    <cfRule type="expression" dxfId="102" priority="67">
      <formula>$C$23=3</formula>
    </cfRule>
  </conditionalFormatting>
  <conditionalFormatting sqref="E453">
    <cfRule type="expression" dxfId="101" priority="72">
      <formula>OR($C$320="",$C$320="לא")</formula>
    </cfRule>
  </conditionalFormatting>
  <conditionalFormatting sqref="E453">
    <cfRule type="expression" dxfId="100" priority="71">
      <formula>OR($C$413="",$C$413="לא")</formula>
    </cfRule>
  </conditionalFormatting>
  <conditionalFormatting sqref="E454">
    <cfRule type="expression" dxfId="99" priority="64">
      <formula>OR($C$202="",$C$202="לא")</formula>
    </cfRule>
  </conditionalFormatting>
  <conditionalFormatting sqref="E454">
    <cfRule type="expression" dxfId="98" priority="63">
      <formula>$C$23=1</formula>
    </cfRule>
  </conditionalFormatting>
  <conditionalFormatting sqref="E454">
    <cfRule type="expression" dxfId="97" priority="62">
      <formula>$C$23=2</formula>
    </cfRule>
  </conditionalFormatting>
  <conditionalFormatting sqref="E454">
    <cfRule type="expression" dxfId="96" priority="61">
      <formula>$C$23=3</formula>
    </cfRule>
  </conditionalFormatting>
  <conditionalFormatting sqref="E454">
    <cfRule type="expression" dxfId="95" priority="66">
      <formula>OR($C$320="",$C$320="לא")</formula>
    </cfRule>
  </conditionalFormatting>
  <conditionalFormatting sqref="E454">
    <cfRule type="expression" dxfId="94" priority="65">
      <formula>OR($C$413="",$C$413="לא")</formula>
    </cfRule>
  </conditionalFormatting>
  <conditionalFormatting sqref="G456">
    <cfRule type="expression" dxfId="93" priority="58">
      <formula>OR($C$202="",$C$202="לא")</formula>
    </cfRule>
  </conditionalFormatting>
  <conditionalFormatting sqref="G456">
    <cfRule type="expression" dxfId="92" priority="57">
      <formula>$C$23=1</formula>
    </cfRule>
  </conditionalFormatting>
  <conditionalFormatting sqref="G456">
    <cfRule type="expression" dxfId="91" priority="56">
      <formula>$C$23=2</formula>
    </cfRule>
  </conditionalFormatting>
  <conditionalFormatting sqref="G456">
    <cfRule type="expression" dxfId="90" priority="55">
      <formula>$C$23=3</formula>
    </cfRule>
  </conditionalFormatting>
  <conditionalFormatting sqref="G456">
    <cfRule type="expression" dxfId="89" priority="54">
      <formula>$C$23=4</formula>
    </cfRule>
  </conditionalFormatting>
  <conditionalFormatting sqref="G456">
    <cfRule type="expression" dxfId="88" priority="60">
      <formula>OR($C$320="",$C$320="לא")</formula>
    </cfRule>
  </conditionalFormatting>
  <conditionalFormatting sqref="G456">
    <cfRule type="expression" dxfId="87" priority="59">
      <formula>OR($C$413="",$C$413="לא")</formula>
    </cfRule>
  </conditionalFormatting>
  <conditionalFormatting sqref="G457:G459">
    <cfRule type="expression" dxfId="86" priority="51">
      <formula>OR($C$202="",$C$202="לא")</formula>
    </cfRule>
  </conditionalFormatting>
  <conditionalFormatting sqref="G457:G459">
    <cfRule type="expression" dxfId="85" priority="50">
      <formula>$C$23=1</formula>
    </cfRule>
  </conditionalFormatting>
  <conditionalFormatting sqref="G457:G459">
    <cfRule type="expression" dxfId="84" priority="49">
      <formula>$C$23=2</formula>
    </cfRule>
  </conditionalFormatting>
  <conditionalFormatting sqref="G457:G459">
    <cfRule type="expression" dxfId="83" priority="48">
      <formula>$C$23=3</formula>
    </cfRule>
  </conditionalFormatting>
  <conditionalFormatting sqref="G457:G459">
    <cfRule type="expression" dxfId="82" priority="47">
      <formula>$C$23=4</formula>
    </cfRule>
  </conditionalFormatting>
  <conditionalFormatting sqref="G457:G459">
    <cfRule type="expression" dxfId="81" priority="53">
      <formula>OR($C$320="",$C$320="לא")</formula>
    </cfRule>
  </conditionalFormatting>
  <conditionalFormatting sqref="G457:G459">
    <cfRule type="expression" dxfId="80" priority="52">
      <formula>OR($C$413="",$C$413="לא")</formula>
    </cfRule>
  </conditionalFormatting>
  <conditionalFormatting sqref="E461">
    <cfRule type="expression" dxfId="79" priority="44">
      <formula>OR($C$202="",$C$202="לא")</formula>
    </cfRule>
  </conditionalFormatting>
  <conditionalFormatting sqref="E461">
    <cfRule type="expression" dxfId="78" priority="43">
      <formula>$C$23=1</formula>
    </cfRule>
  </conditionalFormatting>
  <conditionalFormatting sqref="E461">
    <cfRule type="expression" dxfId="77" priority="42">
      <formula>$C$23=2</formula>
    </cfRule>
  </conditionalFormatting>
  <conditionalFormatting sqref="E461">
    <cfRule type="expression" dxfId="76" priority="41">
      <formula>$C$23=3</formula>
    </cfRule>
  </conditionalFormatting>
  <conditionalFormatting sqref="E461">
    <cfRule type="expression" dxfId="75" priority="40">
      <formula>$C$23=4</formula>
    </cfRule>
  </conditionalFormatting>
  <conditionalFormatting sqref="E461">
    <cfRule type="expression" dxfId="74" priority="46">
      <formula>OR($C$320="",$C$320="לא")</formula>
    </cfRule>
  </conditionalFormatting>
  <conditionalFormatting sqref="E461">
    <cfRule type="expression" dxfId="73" priority="45">
      <formula>OR($C$413="",$C$413="לא")</formula>
    </cfRule>
  </conditionalFormatting>
  <conditionalFormatting sqref="E462">
    <cfRule type="expression" dxfId="72" priority="37">
      <formula>OR($C$202="",$C$202="לא")</formula>
    </cfRule>
  </conditionalFormatting>
  <conditionalFormatting sqref="E462">
    <cfRule type="expression" dxfId="71" priority="36">
      <formula>$C$23=1</formula>
    </cfRule>
  </conditionalFormatting>
  <conditionalFormatting sqref="E462">
    <cfRule type="expression" dxfId="70" priority="35">
      <formula>$C$23=2</formula>
    </cfRule>
  </conditionalFormatting>
  <conditionalFormatting sqref="E462">
    <cfRule type="expression" dxfId="69" priority="34">
      <formula>$C$23=3</formula>
    </cfRule>
  </conditionalFormatting>
  <conditionalFormatting sqref="E462">
    <cfRule type="expression" dxfId="68" priority="33">
      <formula>$C$23=4</formula>
    </cfRule>
  </conditionalFormatting>
  <conditionalFormatting sqref="E462">
    <cfRule type="expression" dxfId="67" priority="39">
      <formula>OR($C$320="",$C$320="לא")</formula>
    </cfRule>
  </conditionalFormatting>
  <conditionalFormatting sqref="E462">
    <cfRule type="expression" dxfId="66" priority="38">
      <formula>OR($C$413="",$C$413="לא")</formula>
    </cfRule>
  </conditionalFormatting>
  <conditionalFormatting sqref="G464">
    <cfRule type="expression" dxfId="65" priority="30">
      <formula>OR($C$202="",$C$202="לא")</formula>
    </cfRule>
  </conditionalFormatting>
  <conditionalFormatting sqref="G464">
    <cfRule type="expression" dxfId="64" priority="25">
      <formula>$C$23=5</formula>
    </cfRule>
  </conditionalFormatting>
  <conditionalFormatting sqref="G464">
    <cfRule type="expression" dxfId="63" priority="29">
      <formula>$C$23=1</formula>
    </cfRule>
  </conditionalFormatting>
  <conditionalFormatting sqref="G464">
    <cfRule type="expression" dxfId="62" priority="28">
      <formula>$C$23=2</formula>
    </cfRule>
  </conditionalFormatting>
  <conditionalFormatting sqref="G464">
    <cfRule type="expression" dxfId="61" priority="27">
      <formula>$C$23=3</formula>
    </cfRule>
  </conditionalFormatting>
  <conditionalFormatting sqref="G464">
    <cfRule type="expression" dxfId="60" priority="26">
      <formula>$C$23=4</formula>
    </cfRule>
  </conditionalFormatting>
  <conditionalFormatting sqref="G464">
    <cfRule type="expression" dxfId="59" priority="32">
      <formula>OR($C$320="",$C$320="לא")</formula>
    </cfRule>
  </conditionalFormatting>
  <conditionalFormatting sqref="G464">
    <cfRule type="expression" dxfId="58" priority="31">
      <formula>OR($C$413="",$C$413="לא")</formula>
    </cfRule>
  </conditionalFormatting>
  <conditionalFormatting sqref="G465:G467">
    <cfRule type="expression" dxfId="57" priority="22">
      <formula>OR($C$202="",$C$202="לא")</formula>
    </cfRule>
  </conditionalFormatting>
  <conditionalFormatting sqref="G465:G467">
    <cfRule type="expression" dxfId="56" priority="17">
      <formula>$C$23=5</formula>
    </cfRule>
  </conditionalFormatting>
  <conditionalFormatting sqref="G465:G467">
    <cfRule type="expression" dxfId="55" priority="21">
      <formula>$C$23=1</formula>
    </cfRule>
  </conditionalFormatting>
  <conditionalFormatting sqref="G465:G467">
    <cfRule type="expression" dxfId="54" priority="20">
      <formula>$C$23=2</formula>
    </cfRule>
  </conditionalFormatting>
  <conditionalFormatting sqref="G465:G467">
    <cfRule type="expression" dxfId="53" priority="19">
      <formula>$C$23=3</formula>
    </cfRule>
  </conditionalFormatting>
  <conditionalFormatting sqref="G465:G467">
    <cfRule type="expression" dxfId="52" priority="18">
      <formula>$C$23=4</formula>
    </cfRule>
  </conditionalFormatting>
  <conditionalFormatting sqref="G465:G467">
    <cfRule type="expression" dxfId="51" priority="24">
      <formula>OR($C$320="",$C$320="לא")</formula>
    </cfRule>
  </conditionalFormatting>
  <conditionalFormatting sqref="G465:G467">
    <cfRule type="expression" dxfId="50" priority="23">
      <formula>OR($C$413="",$C$413="לא")</formula>
    </cfRule>
  </conditionalFormatting>
  <conditionalFormatting sqref="E469">
    <cfRule type="expression" dxfId="49" priority="14">
      <formula>OR($C$202="",$C$202="לא")</formula>
    </cfRule>
  </conditionalFormatting>
  <conditionalFormatting sqref="E469">
    <cfRule type="expression" dxfId="48" priority="9">
      <formula>$C$23=5</formula>
    </cfRule>
  </conditionalFormatting>
  <conditionalFormatting sqref="E469">
    <cfRule type="expression" dxfId="47" priority="13">
      <formula>$C$23=1</formula>
    </cfRule>
  </conditionalFormatting>
  <conditionalFormatting sqref="E469">
    <cfRule type="expression" dxfId="46" priority="12">
      <formula>$C$23=2</formula>
    </cfRule>
  </conditionalFormatting>
  <conditionalFormatting sqref="E469">
    <cfRule type="expression" dxfId="45" priority="11">
      <formula>$C$23=3</formula>
    </cfRule>
  </conditionalFormatting>
  <conditionalFormatting sqref="E469">
    <cfRule type="expression" dxfId="44" priority="10">
      <formula>$C$23=4</formula>
    </cfRule>
  </conditionalFormatting>
  <conditionalFormatting sqref="E469">
    <cfRule type="expression" dxfId="43" priority="16">
      <formula>OR($C$320="",$C$320="לא")</formula>
    </cfRule>
  </conditionalFormatting>
  <conditionalFormatting sqref="E469">
    <cfRule type="expression" dxfId="42" priority="15">
      <formula>OR($C$413="",$C$413="לא")</formula>
    </cfRule>
  </conditionalFormatting>
  <conditionalFormatting sqref="E470">
    <cfRule type="expression" dxfId="41" priority="6">
      <formula>OR($C$202="",$C$202="לא")</formula>
    </cfRule>
  </conditionalFormatting>
  <conditionalFormatting sqref="E470">
    <cfRule type="expression" dxfId="40" priority="1">
      <formula>$C$23=5</formula>
    </cfRule>
  </conditionalFormatting>
  <conditionalFormatting sqref="E470">
    <cfRule type="expression" dxfId="39" priority="5">
      <formula>$C$23=1</formula>
    </cfRule>
  </conditionalFormatting>
  <conditionalFormatting sqref="E470">
    <cfRule type="expression" dxfId="38" priority="4">
      <formula>$C$23=2</formula>
    </cfRule>
  </conditionalFormatting>
  <conditionalFormatting sqref="E470">
    <cfRule type="expression" dxfId="37" priority="3">
      <formula>$C$23=3</formula>
    </cfRule>
  </conditionalFormatting>
  <conditionalFormatting sqref="E470">
    <cfRule type="expression" dxfId="36" priority="2">
      <formula>$C$23=4</formula>
    </cfRule>
  </conditionalFormatting>
  <conditionalFormatting sqref="E470">
    <cfRule type="expression" dxfId="35" priority="8">
      <formula>OR($C$320="",$C$320="לא")</formula>
    </cfRule>
  </conditionalFormatting>
  <conditionalFormatting sqref="E470">
    <cfRule type="expression" dxfId="34" priority="7">
      <formula>OR($C$413="",$C$413="לא")</formula>
    </cfRule>
  </conditionalFormatting>
  <dataValidations count="11">
    <dataValidation type="decimal" operator="greaterThanOrEqual" allowBlank="1" showInputMessage="1" showErrorMessage="1" sqref="B430 F465:F467 I432:J443 I424:J427 F441:F443 I459:M459 F449:F451 I429:J430 F433:F435 F425:F427 F457:F459 I453:J458 I445:J451 B470 B454 B438 B446 B462 I460:J471 B337 B369 B353 B345 B361 B377 J378:J379 F348:F350 F340:F342 F356:F358 I367:J377 I336:J337 F332:F334 I366:M366 F364:F366 I331:J334 I339:J350 I352:J358 I360:J365 F372:F374 I274:J284 F255:F257 I273:M273 I267:J272 I259:J265 I246:J257 I238:J241 B284 B276 F247:F249 B252 B268 I243:J244 F239:F241 F279:F281 F263:F265 B260 F271:F273 B244 C164 B165:I165 H164 I130:J152 I60:M60 I54:J59 I46:J52 I33:J44 I25:J28 B71 B63 F66:F68 B39 B55 I30:J31 F50:F52 F58:F60 I61:J71 B31 F42:F44 F34:F36 H12:H14 B47 F26:F28 B93 I115:J125 F120:F122 F80:F82 F96:F98 F88:F90 I84:J85 B101 B85 F104:F106 B109 B117 I79:J82 I87:J98 I100:J106 I108:J113 I114:M114 F112:F114 B125">
      <formula1>אפס</formula1>
    </dataValidation>
    <dataValidation type="decimal" allowBlank="1" showInputMessage="1" showErrorMessage="1" sqref="C430:D430 C462:D462 C446:D446 C454:D454 C470:D470 C438:D438 C337:D337 C369:D369 C353:D353 C345:D345 C361:D361 C377:D377 C244:D244 C284:D284 C268:D268 C252:D252 C260:D260 C276:D276 C31:D31 C71:D71 C63:D63 C47:D47 C39:D39 C55:D55 C125:D125 C101:D101 C117:D117 C109:D109 C93:D93 C85:D85">
      <formula1>אפס</formula1>
      <formula2>100</formula2>
    </dataValidation>
    <dataValidation type="list" operator="greaterThanOrEqual" allowBlank="1" showInputMessage="1" showErrorMessage="1" sqref="D465:D467 D425:D427 D433:D435 D449:D451 D457:D459 D441:D443 D356:D358 D372:D374 D364:D366 D348:D350 D340:D342 D332:D334 D255:D257 D279:D281 D239:D241 D247:D249 D263:D265 D271:D273 F164 D34:D36 D66:D68 D58:D60 D50:D52 D42:D44 D26:D28 D88:D90 D104:D106 D120:D122 D112:D114 D96:D98 D80:D82">
      <formula1>מקורות</formula1>
    </dataValidation>
    <dataValidation type="list" allowBlank="1" showInputMessage="1" showErrorMessage="1" sqref="C413 C320 C202 G164 C208 C214">
      <formula1>כן_לא</formula1>
    </dataValidation>
    <dataValidation type="list" allowBlank="1" showInputMessage="1" showErrorMessage="1" sqref="F416:F417 F323:F324 F230:F231">
      <formula1>ימים</formula1>
    </dataValidation>
    <dataValidation type="list" allowBlank="1" showInputMessage="1" showErrorMessage="1" sqref="D416:D417 D323:D324 D230:D231">
      <formula1>שנה</formula1>
    </dataValidation>
    <dataValidation type="list" allowBlank="1" showInputMessage="1" showErrorMessage="1" sqref="E416:E417 E323:E324 E230:E231">
      <formula1>חודשים</formula1>
    </dataValidation>
    <dataValidation type="whole" operator="greaterThanOrEqual" allowBlank="1" showInputMessage="1" showErrorMessage="1" sqref="E164">
      <formula1>אפס</formula1>
    </dataValidation>
    <dataValidation type="decimal" operator="greaterThanOrEqual" allowBlank="1" showInputMessage="1" showErrorMessage="1" sqref="L164">
      <formula1>0</formula1>
    </dataValidation>
    <dataValidation type="list" allowBlank="1" showInputMessage="1" showErrorMessage="1" sqref="C23">
      <formula1>שש_אתרים</formula1>
    </dataValidation>
    <dataValidation type="list" allowBlank="1" showInputMessage="1" showErrorMessage="1" sqref="G26:G28 E31 G34:G36 E39 G42:G44 E47 G50:G52 E55 G58:G60 E63 G66:G68 E71 G80:G82 E85 G88:G90 E93 G96:G98 E101 G104:G106 E109 G112:G114 E117 G120:G122 E125">
      <formula1>אסמכתאות</formula1>
    </dataValidation>
  </dataValidations>
  <pageMargins left="0.7" right="0.7" top="0.75" bottom="0.75" header="0.3" footer="0.3"/>
  <pageSetup paperSize="9"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R501"/>
  <sheetViews>
    <sheetView rightToLeft="1" zoomScale="90" zoomScaleNormal="90" workbookViewId="0">
      <selection activeCell="E20" sqref="E20"/>
    </sheetView>
  </sheetViews>
  <sheetFormatPr defaultColWidth="9" defaultRowHeight="14.25" outlineLevelRow="1" outlineLevelCol="1"/>
  <cols>
    <col min="1" max="1" width="5.375" style="133" customWidth="1"/>
    <col min="2" max="2" width="32.125" style="133" customWidth="1"/>
    <col min="3" max="3" width="30.25" style="168" customWidth="1"/>
    <col min="4" max="5" width="20.625" style="168" customWidth="1"/>
    <col min="6" max="6" width="24.375" style="168" customWidth="1"/>
    <col min="7" max="7" width="21.375" style="168" customWidth="1"/>
    <col min="8" max="10" width="24.375" style="168" customWidth="1"/>
    <col min="11" max="11" width="19.25" style="168" hidden="1" customWidth="1" outlineLevel="1"/>
    <col min="12" max="12" width="24.375" style="133" hidden="1" customWidth="1" outlineLevel="1"/>
    <col min="13" max="14" width="19.25" style="133" hidden="1" customWidth="1" outlineLevel="1"/>
    <col min="15" max="15" width="20.875" style="133" hidden="1" customWidth="1" outlineLevel="1"/>
    <col min="16" max="16" width="18" style="133" customWidth="1" collapsed="1"/>
    <col min="17" max="17" width="17.875" style="168" customWidth="1"/>
    <col min="18" max="18" width="17" style="168" customWidth="1"/>
    <col min="19" max="19" width="19" style="168" customWidth="1"/>
    <col min="20" max="20" width="26.25" style="168" customWidth="1"/>
    <col min="21" max="21" width="29.625" style="168" customWidth="1"/>
    <col min="22" max="22" width="18.125" style="168" customWidth="1"/>
    <col min="23" max="28" width="29.375" style="168" customWidth="1"/>
    <col min="29" max="29" width="10.625" style="168" customWidth="1"/>
    <col min="30" max="30" width="29.875" style="168" customWidth="1"/>
    <col min="31" max="31" width="14.625" style="168" customWidth="1"/>
    <col min="32" max="32" width="28.25" style="168" customWidth="1"/>
    <col min="33" max="33" width="20.375" style="168" customWidth="1"/>
    <col min="34" max="34" width="29.375" style="168" customWidth="1"/>
    <col min="35" max="35" width="20.75" style="168" customWidth="1"/>
    <col min="36" max="36" width="16.625" style="168" customWidth="1"/>
    <col min="37" max="37" width="15.625" style="168" customWidth="1"/>
    <col min="38" max="38" width="18.75" style="168" customWidth="1"/>
    <col min="39" max="39" width="20.875" style="168" customWidth="1"/>
    <col min="40" max="40" width="27.125" style="168" customWidth="1"/>
    <col min="41" max="41" width="27" style="168" customWidth="1"/>
    <col min="42" max="42" width="18.25" style="168" customWidth="1"/>
    <col min="43" max="43" width="23.375" style="168" customWidth="1"/>
    <col min="44" max="44" width="20.25" style="168" customWidth="1"/>
    <col min="45" max="45" width="20.125" style="168" customWidth="1"/>
    <col min="46" max="46" width="16.375" style="168" customWidth="1"/>
    <col min="47" max="47" width="24.875" style="168" customWidth="1"/>
    <col min="48" max="48" width="14.375" style="168" customWidth="1"/>
    <col min="49" max="49" width="28.75" style="168" customWidth="1"/>
    <col min="50" max="50" width="19.125" style="168" customWidth="1"/>
    <col min="51" max="51" width="20.875" style="168" customWidth="1"/>
    <col min="52" max="52" width="22.375" style="168" customWidth="1"/>
    <col min="53" max="53" width="25.875" style="168" customWidth="1"/>
    <col min="54" max="54" width="21.875" style="168" customWidth="1"/>
    <col min="55" max="55" width="25.125" style="168" customWidth="1"/>
    <col min="56" max="56" width="22" style="168" bestFit="1" customWidth="1"/>
    <col min="57" max="57" width="11.75" style="168" customWidth="1"/>
    <col min="58" max="58" width="27.375" style="168" customWidth="1"/>
    <col min="59" max="59" width="22.375" style="168" customWidth="1"/>
    <col min="60" max="60" width="26.25" style="168" customWidth="1"/>
    <col min="61" max="61" width="20.875" style="168" customWidth="1"/>
    <col min="62" max="63" width="26.375" style="168" customWidth="1"/>
    <col min="64" max="64" width="15.375" style="168" customWidth="1"/>
    <col min="65" max="65" width="11.25" style="168" customWidth="1"/>
    <col min="66" max="66" width="13.25" style="168" customWidth="1"/>
    <col min="67" max="67" width="11" style="168" customWidth="1"/>
    <col min="68" max="68" width="22" style="169" bestFit="1" customWidth="1"/>
    <col min="69" max="69" width="13.75" style="168" customWidth="1"/>
    <col min="70" max="70" width="26.375" style="168" customWidth="1"/>
    <col min="71" max="71" width="14.875" style="168" customWidth="1"/>
    <col min="72" max="72" width="13.75" style="168" customWidth="1"/>
    <col min="73" max="73" width="14.375" style="168" customWidth="1"/>
    <col min="74" max="74" width="17.75" style="168" customWidth="1"/>
    <col min="75" max="75" width="20.875" style="168" customWidth="1"/>
    <col min="76" max="76" width="12.125" style="168" customWidth="1"/>
    <col min="77" max="77" width="14.375" style="168" customWidth="1"/>
    <col min="78" max="78" width="20.375" style="168" customWidth="1"/>
    <col min="79" max="79" width="15.125" style="168" customWidth="1"/>
    <col min="80" max="80" width="22" style="168" bestFit="1" customWidth="1"/>
    <col min="81" max="81" width="13.375" style="168" customWidth="1"/>
    <col min="82" max="82" width="20" style="168" customWidth="1"/>
    <col min="83" max="83" width="12.25" style="168" customWidth="1"/>
    <col min="84" max="84" width="15.625" style="168" customWidth="1"/>
    <col min="85" max="85" width="26" style="168" customWidth="1"/>
    <col min="86" max="86" width="14.625" style="168" customWidth="1"/>
    <col min="87" max="87" width="20.875" style="168" customWidth="1"/>
    <col min="88" max="88" width="11.625" style="168" customWidth="1"/>
    <col min="89" max="89" width="20.125" style="168" bestFit="1" customWidth="1"/>
    <col min="90" max="90" width="9" style="168"/>
    <col min="91" max="91" width="11.75" style="168" bestFit="1" customWidth="1"/>
    <col min="92" max="92" width="22" style="168" bestFit="1" customWidth="1"/>
    <col min="93" max="95" width="9" style="168"/>
    <col min="96" max="96" width="13.375" style="168" customWidth="1"/>
    <col min="97" max="97" width="13.125" style="168" customWidth="1"/>
    <col min="98" max="98" width="10.375" style="168" customWidth="1"/>
    <col min="99" max="99" width="20.875" style="168" customWidth="1"/>
    <col min="100" max="100" width="9" style="168" customWidth="1"/>
    <col min="101" max="101" width="20.125" style="168" bestFit="1" customWidth="1"/>
    <col min="102" max="102" width="9" style="168"/>
    <col min="103" max="103" width="11.75" style="168" bestFit="1" customWidth="1"/>
    <col min="104" max="104" width="22" style="168" bestFit="1" customWidth="1"/>
    <col min="105" max="107" width="9" style="168"/>
    <col min="108" max="108" width="13.375" style="168" customWidth="1"/>
    <col min="109" max="109" width="13.125" style="168" customWidth="1"/>
    <col min="110" max="110" width="10.375" style="168" customWidth="1"/>
    <col min="111" max="111" width="20.875" style="168" customWidth="1"/>
    <col min="112" max="112" width="9" style="168" customWidth="1"/>
    <col min="113" max="113" width="20.125" style="168" bestFit="1" customWidth="1"/>
    <col min="114" max="114" width="9" style="168"/>
    <col min="115" max="115" width="11.75" style="168" bestFit="1" customWidth="1"/>
    <col min="116" max="116" width="22" style="168" bestFit="1" customWidth="1"/>
    <col min="117" max="119" width="9" style="168"/>
    <col min="120" max="120" width="13.375" style="168" customWidth="1"/>
    <col min="121" max="121" width="20.125" style="168" customWidth="1"/>
    <col min="122" max="122" width="10.375" style="168" customWidth="1"/>
    <col min="123" max="123" width="20.875" style="168" customWidth="1"/>
    <col min="124" max="124" width="9" style="168" customWidth="1"/>
    <col min="125" max="16384" width="9" style="168"/>
  </cols>
  <sheetData>
    <row r="1" spans="1:304" s="114" customFormat="1" ht="69.75" customHeight="1">
      <c r="C1" s="1020" t="s">
        <v>273</v>
      </c>
      <c r="D1" s="1058"/>
      <c r="E1" s="1058"/>
      <c r="F1" s="1058"/>
    </row>
    <row r="2" spans="1:304" s="114" customFormat="1" ht="88.5" customHeight="1">
      <c r="C2" s="115"/>
      <c r="D2" s="1022" t="s">
        <v>2598</v>
      </c>
      <c r="E2" s="1022"/>
      <c r="F2" s="116"/>
    </row>
    <row r="3" spans="1:304" s="133" customFormat="1" ht="45" customHeight="1">
      <c r="A3" s="122" t="s">
        <v>2756</v>
      </c>
      <c r="B3" s="137"/>
      <c r="C3" s="173"/>
    </row>
    <row r="4" spans="1:304" s="133" customFormat="1" ht="15">
      <c r="B4" s="137" t="s">
        <v>274</v>
      </c>
      <c r="C4" s="173"/>
    </row>
    <row r="5" spans="1:304" s="133" customFormat="1" ht="15">
      <c r="B5" s="137" t="s">
        <v>65</v>
      </c>
      <c r="C5" s="173"/>
    </row>
    <row r="6" spans="1:304" s="133" customFormat="1" ht="15">
      <c r="B6" s="137"/>
      <c r="C6" s="137" t="s">
        <v>275</v>
      </c>
    </row>
    <row r="7" spans="1:304" s="133" customFormat="1" ht="15">
      <c r="B7" s="137"/>
      <c r="C7" s="173"/>
    </row>
    <row r="8" spans="1:304" s="133" customFormat="1" ht="15">
      <c r="B8" s="137"/>
      <c r="C8" s="137"/>
      <c r="JY8" s="371"/>
      <c r="JZ8" s="371"/>
      <c r="KA8" s="371"/>
      <c r="KB8" s="371"/>
      <c r="KC8" s="371"/>
      <c r="KD8" s="371"/>
      <c r="KE8" s="371"/>
      <c r="KF8" s="371"/>
      <c r="KG8" s="371"/>
      <c r="KH8" s="371"/>
      <c r="KI8" s="371"/>
      <c r="KJ8" s="371"/>
      <c r="KK8" s="371"/>
      <c r="KL8" s="371"/>
      <c r="KM8" s="371"/>
      <c r="KN8" s="371"/>
      <c r="KO8" s="371"/>
      <c r="KP8" s="371"/>
      <c r="KQ8" s="371"/>
      <c r="KR8" s="371"/>
    </row>
    <row r="9" spans="1:304" ht="15">
      <c r="C9" s="137"/>
      <c r="D9" s="133"/>
      <c r="E9" s="133"/>
      <c r="F9" s="133"/>
      <c r="G9" s="133"/>
      <c r="H9" s="133"/>
      <c r="I9" s="133"/>
      <c r="J9" s="133"/>
      <c r="K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c r="JW9" s="133"/>
      <c r="JX9" s="133"/>
      <c r="JY9" s="371"/>
      <c r="JZ9" s="371"/>
      <c r="KA9" s="371"/>
      <c r="KB9" s="371"/>
      <c r="KC9" s="371"/>
      <c r="KD9" s="371"/>
      <c r="KE9" s="371"/>
      <c r="KF9" s="371"/>
      <c r="KG9" s="371"/>
      <c r="KH9" s="371"/>
      <c r="KI9" s="371"/>
      <c r="KJ9" s="371"/>
      <c r="KK9" s="371"/>
      <c r="KL9" s="371"/>
      <c r="KM9" s="371"/>
      <c r="KN9" s="371"/>
      <c r="KO9" s="371"/>
      <c r="KP9" s="371"/>
      <c r="KQ9" s="371"/>
      <c r="KR9" s="371"/>
    </row>
    <row r="10" spans="1:304">
      <c r="A10" s="269"/>
      <c r="B10" s="269"/>
      <c r="C10" s="133"/>
      <c r="D10" s="175" t="s">
        <v>41</v>
      </c>
      <c r="E10" s="176" t="s">
        <v>33</v>
      </c>
      <c r="F10" s="133"/>
      <c r="G10" s="133"/>
      <c r="H10" s="133"/>
      <c r="I10" s="133"/>
      <c r="J10" s="133"/>
      <c r="K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371"/>
      <c r="BS10" s="371"/>
      <c r="BT10" s="371"/>
      <c r="BU10" s="371"/>
      <c r="BV10" s="371"/>
      <c r="BW10" s="371"/>
      <c r="BX10" s="371"/>
      <c r="BY10" s="133"/>
      <c r="BZ10" s="133"/>
      <c r="CA10" s="133"/>
      <c r="CB10" s="133"/>
      <c r="CC10" s="133"/>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1"/>
      <c r="EQ10" s="371"/>
      <c r="ER10" s="371"/>
      <c r="ES10" s="371"/>
      <c r="ET10" s="371"/>
      <c r="EU10" s="371"/>
      <c r="EV10" s="371"/>
      <c r="EW10" s="371"/>
      <c r="EX10" s="371"/>
      <c r="EY10" s="371"/>
      <c r="EZ10" s="371"/>
      <c r="FA10" s="371"/>
      <c r="FB10" s="371"/>
      <c r="FC10" s="371"/>
      <c r="FD10" s="371"/>
      <c r="FE10" s="371"/>
      <c r="FF10" s="371"/>
      <c r="FG10" s="371"/>
      <c r="FH10" s="371"/>
      <c r="FI10" s="371"/>
      <c r="FJ10" s="371"/>
      <c r="FK10" s="371"/>
      <c r="FL10" s="371"/>
      <c r="FM10" s="371"/>
      <c r="FN10" s="371"/>
      <c r="FO10" s="371"/>
      <c r="FP10" s="371"/>
      <c r="FQ10" s="371"/>
      <c r="FR10" s="371"/>
      <c r="FS10" s="371"/>
      <c r="FT10" s="371"/>
      <c r="FU10" s="371"/>
      <c r="FV10" s="371"/>
      <c r="FW10" s="371"/>
      <c r="FX10" s="371"/>
      <c r="FY10" s="371"/>
      <c r="FZ10" s="371"/>
      <c r="GA10" s="371"/>
      <c r="GB10" s="371"/>
      <c r="GC10" s="371"/>
      <c r="GD10" s="371"/>
      <c r="GE10" s="371"/>
      <c r="GF10" s="371"/>
      <c r="GG10" s="371"/>
      <c r="GH10" s="371"/>
      <c r="GI10" s="371"/>
      <c r="GJ10" s="371"/>
      <c r="GK10" s="371"/>
      <c r="GL10" s="371"/>
      <c r="GM10" s="371"/>
      <c r="GN10" s="371"/>
      <c r="GO10" s="371"/>
      <c r="GP10" s="371"/>
      <c r="GQ10" s="371"/>
      <c r="GR10" s="371"/>
      <c r="GS10" s="371"/>
      <c r="GT10" s="371"/>
      <c r="GU10" s="371"/>
      <c r="GV10" s="371"/>
      <c r="GW10" s="371"/>
      <c r="GX10" s="371"/>
      <c r="GY10" s="371"/>
      <c r="GZ10" s="371"/>
      <c r="HA10" s="371"/>
      <c r="HB10" s="371"/>
      <c r="HC10" s="371"/>
      <c r="HD10" s="371"/>
      <c r="HE10" s="371"/>
      <c r="HF10" s="371"/>
      <c r="HG10" s="371"/>
      <c r="HH10" s="371"/>
      <c r="HI10" s="371"/>
      <c r="HJ10" s="371"/>
      <c r="HK10" s="371"/>
      <c r="HL10" s="371"/>
      <c r="HM10" s="371"/>
      <c r="HN10" s="371"/>
      <c r="HO10" s="371"/>
      <c r="HP10" s="371"/>
      <c r="HQ10" s="371"/>
      <c r="HR10" s="371"/>
      <c r="HS10" s="371"/>
      <c r="HT10" s="371"/>
      <c r="HU10" s="371"/>
      <c r="HV10" s="371"/>
      <c r="HW10" s="371"/>
      <c r="HX10" s="371"/>
      <c r="HY10" s="371"/>
      <c r="HZ10" s="371"/>
      <c r="IA10" s="371"/>
      <c r="IB10" s="371"/>
      <c r="IC10" s="371"/>
      <c r="ID10" s="371"/>
      <c r="IE10" s="371"/>
      <c r="IF10" s="371"/>
      <c r="IG10" s="371"/>
      <c r="IH10" s="371"/>
      <c r="II10" s="371"/>
      <c r="IJ10" s="371"/>
      <c r="IK10" s="371"/>
      <c r="IL10" s="371"/>
      <c r="IM10" s="371"/>
      <c r="IN10" s="371"/>
      <c r="IO10" s="371"/>
      <c r="IP10" s="371"/>
      <c r="IQ10" s="371"/>
      <c r="IR10" s="371"/>
      <c r="IS10" s="371"/>
      <c r="IT10" s="371"/>
      <c r="IU10" s="371"/>
      <c r="IV10" s="371"/>
      <c r="IW10" s="371"/>
      <c r="IX10" s="371"/>
      <c r="IY10" s="371"/>
      <c r="IZ10" s="371"/>
      <c r="JA10" s="371"/>
      <c r="JB10" s="371"/>
      <c r="JC10" s="371"/>
      <c r="JD10" s="371"/>
      <c r="JE10" s="371"/>
      <c r="JF10" s="371"/>
      <c r="JG10" s="371"/>
      <c r="JH10" s="371"/>
      <c r="JI10" s="371"/>
      <c r="JJ10" s="371"/>
      <c r="JK10" s="371"/>
      <c r="JL10" s="371"/>
      <c r="JM10" s="371"/>
      <c r="JN10" s="371"/>
      <c r="JO10" s="371"/>
      <c r="JP10" s="371"/>
      <c r="JQ10" s="371"/>
      <c r="JR10" s="371"/>
      <c r="JS10" s="371"/>
      <c r="JT10" s="371"/>
      <c r="JU10" s="371"/>
      <c r="JV10" s="371"/>
      <c r="JW10" s="371"/>
      <c r="JX10" s="371"/>
      <c r="JY10" s="133"/>
      <c r="JZ10" s="133"/>
      <c r="KA10" s="133"/>
      <c r="KB10" s="133"/>
      <c r="KC10" s="133"/>
      <c r="KD10" s="133"/>
      <c r="KE10" s="133"/>
      <c r="KF10" s="133"/>
      <c r="KG10" s="133"/>
      <c r="KH10" s="133"/>
      <c r="KI10" s="133"/>
      <c r="KJ10" s="133"/>
      <c r="KK10" s="133"/>
      <c r="KL10" s="133"/>
      <c r="KM10" s="133"/>
      <c r="KN10" s="133"/>
      <c r="KO10" s="133"/>
      <c r="KP10" s="133"/>
      <c r="KQ10" s="133"/>
      <c r="KR10" s="133"/>
    </row>
    <row r="11" spans="1:304" s="135" customFormat="1" ht="18">
      <c r="A11" s="269"/>
      <c r="B11" s="269"/>
      <c r="C11" s="133"/>
      <c r="D11" s="133"/>
      <c r="E11" s="177" t="s">
        <v>34</v>
      </c>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371"/>
      <c r="BS11" s="371"/>
      <c r="BT11" s="371"/>
      <c r="BU11" s="371"/>
      <c r="BV11" s="371"/>
      <c r="BW11" s="371"/>
      <c r="BX11" s="371"/>
      <c r="BY11" s="133"/>
      <c r="BZ11" s="133"/>
      <c r="CA11" s="133"/>
      <c r="CB11" s="133"/>
      <c r="CC11" s="133"/>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c r="DY11" s="371"/>
      <c r="DZ11" s="371"/>
      <c r="EA11" s="371"/>
      <c r="EB11" s="371"/>
      <c r="EC11" s="371"/>
      <c r="ED11" s="371"/>
      <c r="EE11" s="371"/>
      <c r="EF11" s="371"/>
      <c r="EG11" s="371"/>
      <c r="EH11" s="371"/>
      <c r="EI11" s="371"/>
      <c r="EJ11" s="371"/>
      <c r="EK11" s="371"/>
      <c r="EL11" s="371"/>
      <c r="EM11" s="371"/>
      <c r="EN11" s="371"/>
      <c r="EO11" s="371"/>
      <c r="EP11" s="371"/>
      <c r="EQ11" s="371"/>
      <c r="ER11" s="371"/>
      <c r="ES11" s="371"/>
      <c r="ET11" s="371"/>
      <c r="EU11" s="371"/>
      <c r="EV11" s="371"/>
      <c r="EW11" s="371"/>
      <c r="EX11" s="371"/>
      <c r="EY11" s="371"/>
      <c r="EZ11" s="371"/>
      <c r="FA11" s="371"/>
      <c r="FB11" s="371"/>
      <c r="FC11" s="371"/>
      <c r="FD11" s="371"/>
      <c r="FE11" s="371"/>
      <c r="FF11" s="371"/>
      <c r="FG11" s="371"/>
      <c r="FH11" s="371"/>
      <c r="FI11" s="371"/>
      <c r="FJ11" s="371"/>
      <c r="FK11" s="371"/>
      <c r="FL11" s="371"/>
      <c r="FM11" s="371"/>
      <c r="FN11" s="371"/>
      <c r="FO11" s="371"/>
      <c r="FP11" s="371"/>
      <c r="FQ11" s="371"/>
      <c r="FR11" s="371"/>
      <c r="FS11" s="371"/>
      <c r="FT11" s="371"/>
      <c r="FU11" s="371"/>
      <c r="FV11" s="371"/>
      <c r="FW11" s="371"/>
      <c r="FX11" s="371"/>
      <c r="FY11" s="371"/>
      <c r="FZ11" s="371"/>
      <c r="GA11" s="371"/>
      <c r="GB11" s="371"/>
      <c r="GC11" s="371"/>
      <c r="GD11" s="371"/>
      <c r="GE11" s="371"/>
      <c r="GF11" s="371"/>
      <c r="GG11" s="371"/>
      <c r="GH11" s="371"/>
      <c r="GI11" s="371"/>
      <c r="GJ11" s="371"/>
      <c r="GK11" s="371"/>
      <c r="GL11" s="371"/>
      <c r="GM11" s="371"/>
      <c r="GN11" s="371"/>
      <c r="GO11" s="371"/>
      <c r="GP11" s="371"/>
      <c r="GQ11" s="371"/>
      <c r="GR11" s="371"/>
      <c r="GS11" s="371"/>
      <c r="GT11" s="371"/>
      <c r="GU11" s="371"/>
      <c r="GV11" s="371"/>
      <c r="GW11" s="371"/>
      <c r="GX11" s="371"/>
      <c r="GY11" s="371"/>
      <c r="GZ11" s="371"/>
      <c r="HA11" s="371"/>
      <c r="HB11" s="371"/>
      <c r="HC11" s="371"/>
      <c r="HD11" s="371"/>
      <c r="HE11" s="371"/>
      <c r="HF11" s="371"/>
      <c r="HG11" s="371"/>
      <c r="HH11" s="371"/>
      <c r="HI11" s="371"/>
      <c r="HJ11" s="371"/>
      <c r="HK11" s="371"/>
      <c r="HL11" s="371"/>
      <c r="HM11" s="371"/>
      <c r="HN11" s="371"/>
      <c r="HO11" s="371"/>
      <c r="HP11" s="371"/>
      <c r="HQ11" s="371"/>
      <c r="HR11" s="371"/>
      <c r="HS11" s="371"/>
      <c r="HT11" s="371"/>
      <c r="HU11" s="371"/>
      <c r="HV11" s="371"/>
      <c r="HW11" s="371"/>
      <c r="HX11" s="371"/>
      <c r="HY11" s="371"/>
      <c r="HZ11" s="371"/>
      <c r="IA11" s="371"/>
      <c r="IB11" s="371"/>
      <c r="IC11" s="371"/>
      <c r="ID11" s="371"/>
      <c r="IE11" s="371"/>
      <c r="IF11" s="371"/>
      <c r="IG11" s="371"/>
      <c r="IH11" s="371"/>
      <c r="II11" s="371"/>
      <c r="IJ11" s="371"/>
      <c r="IK11" s="371"/>
      <c r="IL11" s="371"/>
      <c r="IM11" s="371"/>
      <c r="IN11" s="371"/>
      <c r="IO11" s="371"/>
      <c r="IP11" s="371"/>
      <c r="IQ11" s="371"/>
      <c r="IR11" s="371"/>
      <c r="IS11" s="371"/>
      <c r="IT11" s="371"/>
      <c r="IU11" s="371"/>
      <c r="IV11" s="371"/>
      <c r="IW11" s="371"/>
      <c r="IX11" s="371"/>
      <c r="IY11" s="371"/>
      <c r="IZ11" s="371"/>
      <c r="JA11" s="371"/>
      <c r="JB11" s="371"/>
      <c r="JC11" s="371"/>
      <c r="JD11" s="371"/>
      <c r="JE11" s="371"/>
      <c r="JF11" s="371"/>
      <c r="JG11" s="371"/>
      <c r="JH11" s="371"/>
      <c r="JI11" s="371"/>
      <c r="JJ11" s="371"/>
      <c r="JK11" s="371"/>
      <c r="JL11" s="371"/>
      <c r="JM11" s="371"/>
      <c r="JN11" s="371"/>
      <c r="JO11" s="371"/>
      <c r="JP11" s="371"/>
      <c r="JQ11" s="371"/>
      <c r="JR11" s="371"/>
      <c r="JS11" s="371"/>
      <c r="JT11" s="371"/>
      <c r="JU11" s="371"/>
      <c r="JV11" s="371"/>
      <c r="JW11" s="371"/>
      <c r="JX11" s="371"/>
      <c r="JY11" s="130"/>
      <c r="JZ11" s="130"/>
      <c r="KA11" s="130"/>
      <c r="KB11" s="130"/>
      <c r="KC11" s="130"/>
      <c r="KD11" s="130"/>
      <c r="KE11" s="130"/>
      <c r="KF11" s="130"/>
      <c r="KG11" s="130"/>
      <c r="KH11" s="130"/>
      <c r="KI11" s="130"/>
      <c r="KJ11" s="130"/>
      <c r="KK11" s="130"/>
      <c r="KL11" s="130"/>
      <c r="KM11" s="130"/>
      <c r="KN11" s="130"/>
      <c r="KO11" s="130"/>
      <c r="KP11" s="130"/>
      <c r="KQ11" s="130"/>
      <c r="KR11" s="130"/>
    </row>
    <row r="12" spans="1:304" s="135" customFormat="1" ht="18">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3"/>
      <c r="JW12" s="133"/>
      <c r="JX12" s="133"/>
      <c r="JY12" s="134"/>
      <c r="JZ12" s="134"/>
      <c r="KA12" s="134"/>
      <c r="KB12" s="134"/>
      <c r="KC12" s="134"/>
      <c r="KD12" s="134"/>
      <c r="KE12" s="134"/>
      <c r="KF12" s="134"/>
      <c r="KG12" s="134"/>
      <c r="KH12" s="134"/>
      <c r="KI12" s="134"/>
      <c r="KJ12" s="134"/>
      <c r="KK12" s="134"/>
      <c r="KL12" s="134"/>
      <c r="KM12" s="134"/>
      <c r="KN12" s="134"/>
      <c r="KO12" s="134"/>
      <c r="KP12" s="134"/>
      <c r="KQ12" s="134"/>
      <c r="KR12" s="134"/>
    </row>
    <row r="13" spans="1:304" s="135" customFormat="1" ht="18">
      <c r="A13" s="130"/>
      <c r="B13" s="178" t="s">
        <v>740</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0"/>
      <c r="JU13" s="130"/>
      <c r="JV13" s="130"/>
      <c r="JW13" s="130"/>
      <c r="JX13" s="130"/>
      <c r="JY13" s="134"/>
      <c r="JZ13" s="134"/>
      <c r="KA13" s="134"/>
      <c r="KB13" s="134"/>
      <c r="KC13" s="134"/>
      <c r="KD13" s="134"/>
      <c r="KE13" s="134"/>
      <c r="KF13" s="134"/>
      <c r="KG13" s="134"/>
      <c r="KH13" s="134"/>
      <c r="KI13" s="134"/>
      <c r="KJ13" s="134"/>
      <c r="KK13" s="134"/>
      <c r="KL13" s="134"/>
      <c r="KM13" s="134"/>
      <c r="KN13" s="134"/>
      <c r="KO13" s="134"/>
      <c r="KP13" s="134"/>
      <c r="KQ13" s="134"/>
      <c r="KR13" s="134"/>
    </row>
    <row r="14" spans="1:304" s="135" customFormat="1" ht="18">
      <c r="A14" s="179" t="s">
        <v>340</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4"/>
      <c r="JZ14" s="134"/>
      <c r="KA14" s="134"/>
      <c r="KB14" s="134"/>
      <c r="KC14" s="134"/>
      <c r="KD14" s="134"/>
      <c r="KE14" s="134"/>
      <c r="KF14" s="134"/>
      <c r="KG14" s="134"/>
      <c r="KH14" s="134"/>
      <c r="KI14" s="134"/>
      <c r="KJ14" s="134"/>
      <c r="KK14" s="134"/>
      <c r="KL14" s="134"/>
      <c r="KM14" s="134"/>
      <c r="KN14" s="134"/>
      <c r="KO14" s="134"/>
      <c r="KP14" s="134"/>
      <c r="KQ14" s="134"/>
      <c r="KR14" s="134"/>
    </row>
    <row r="15" spans="1:304" s="135" customFormat="1" ht="15">
      <c r="B15" s="571" t="s">
        <v>417</v>
      </c>
      <c r="C15" s="174"/>
      <c r="D15" s="174"/>
      <c r="E15" s="174"/>
      <c r="F15" s="174"/>
      <c r="BP15" s="139"/>
    </row>
    <row r="16" spans="1:304" s="135" customFormat="1">
      <c r="BP16" s="139"/>
    </row>
    <row r="17" spans="1:251" s="135" customFormat="1" ht="15">
      <c r="A17" s="135">
        <v>5.0999999999999996</v>
      </c>
      <c r="B17" s="183" t="s">
        <v>525</v>
      </c>
      <c r="D17" s="184"/>
    </row>
    <row r="18" spans="1:251" s="135" customFormat="1">
      <c r="B18" s="189"/>
    </row>
    <row r="19" spans="1:251" s="135" customFormat="1" ht="29.25">
      <c r="B19" s="188" t="s">
        <v>90</v>
      </c>
      <c r="C19" s="188" t="s">
        <v>94</v>
      </c>
      <c r="D19" s="188" t="s">
        <v>61</v>
      </c>
      <c r="E19" s="188" t="s">
        <v>112</v>
      </c>
      <c r="F19" s="13" t="s">
        <v>2681</v>
      </c>
      <c r="G19" s="135" t="s">
        <v>131</v>
      </c>
      <c r="K19" s="185" t="s">
        <v>138</v>
      </c>
      <c r="L19" s="572" t="s">
        <v>281</v>
      </c>
      <c r="M19" s="185" t="s">
        <v>134</v>
      </c>
      <c r="N19" s="183" t="s">
        <v>140</v>
      </c>
      <c r="O19" s="185" t="s">
        <v>131</v>
      </c>
    </row>
    <row r="20" spans="1:251" s="135" customFormat="1" ht="28.5">
      <c r="B20" s="573" t="s">
        <v>313</v>
      </c>
      <c r="C20" s="250" t="s">
        <v>89</v>
      </c>
      <c r="D20" s="250" t="s">
        <v>314</v>
      </c>
      <c r="E20" s="574"/>
      <c r="F20" s="472"/>
      <c r="G20" s="227"/>
      <c r="K20" s="208"/>
      <c r="L20" s="209"/>
      <c r="M20" s="208"/>
      <c r="N20" s="208"/>
      <c r="O20" s="208"/>
    </row>
    <row r="21" spans="1:251" s="135" customFormat="1" ht="28.5">
      <c r="B21" s="573" t="s">
        <v>466</v>
      </c>
      <c r="C21" s="250" t="s">
        <v>315</v>
      </c>
      <c r="D21" s="575" t="s">
        <v>316</v>
      </c>
      <c r="E21" s="251"/>
      <c r="F21" s="232"/>
      <c r="G21" s="227"/>
      <c r="K21" s="208"/>
      <c r="L21" s="209"/>
      <c r="M21" s="208"/>
      <c r="N21" s="208"/>
      <c r="O21" s="208"/>
    </row>
    <row r="22" spans="1:251" s="135" customFormat="1">
      <c r="D22" s="576"/>
    </row>
    <row r="23" spans="1:251" s="135" customFormat="1">
      <c r="B23" s="577" t="s">
        <v>418</v>
      </c>
      <c r="C23" s="577"/>
      <c r="D23" s="577"/>
      <c r="E23" s="577"/>
      <c r="F23" s="577"/>
      <c r="G23" s="189"/>
    </row>
    <row r="24" spans="1:251" s="135" customFormat="1">
      <c r="B24" s="577" t="s">
        <v>276</v>
      </c>
      <c r="C24" s="577"/>
      <c r="D24" s="577"/>
      <c r="E24" s="577"/>
      <c r="F24" s="577"/>
      <c r="G24" s="189"/>
    </row>
    <row r="25" spans="1:251" s="135" customFormat="1">
      <c r="B25" s="577" t="s">
        <v>512</v>
      </c>
      <c r="C25" s="577"/>
      <c r="D25" s="577"/>
      <c r="E25" s="577"/>
      <c r="F25" s="577"/>
      <c r="G25" s="189"/>
    </row>
    <row r="26" spans="1:251" s="135" customFormat="1">
      <c r="B26" s="189" t="s">
        <v>2723</v>
      </c>
      <c r="F26" s="577"/>
      <c r="G26" s="189"/>
    </row>
    <row r="27" spans="1:251" s="133" customFormat="1" ht="15">
      <c r="A27" s="135"/>
      <c r="B27" s="135"/>
      <c r="C27" s="188"/>
      <c r="D27" s="576"/>
      <c r="E27" s="135"/>
      <c r="F27" s="135"/>
      <c r="G27" s="135"/>
      <c r="H27" s="135"/>
      <c r="I27" s="135"/>
      <c r="J27" s="135"/>
      <c r="K27" s="137" t="s">
        <v>131</v>
      </c>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row>
    <row r="28" spans="1:251" s="133" customFormat="1" ht="42.75">
      <c r="A28" s="135"/>
      <c r="B28" s="186" t="s">
        <v>277</v>
      </c>
      <c r="C28" s="187"/>
      <c r="D28" s="135"/>
      <c r="E28" s="135"/>
      <c r="F28" s="135"/>
      <c r="G28" s="135"/>
      <c r="H28" s="135"/>
      <c r="I28" s="135"/>
      <c r="J28" s="135"/>
      <c r="K28" s="114"/>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135"/>
      <c r="GA28" s="135"/>
      <c r="GB28" s="135"/>
      <c r="GC28" s="135"/>
      <c r="GD28" s="135"/>
      <c r="GE28" s="135"/>
      <c r="GF28" s="135"/>
      <c r="GG28" s="135"/>
      <c r="GH28" s="135"/>
      <c r="GI28" s="135"/>
      <c r="GJ28" s="135"/>
      <c r="GK28" s="135"/>
      <c r="GL28" s="135"/>
      <c r="GM28" s="135"/>
      <c r="GN28" s="135"/>
      <c r="GO28" s="135"/>
      <c r="GP28" s="135"/>
      <c r="GQ28" s="135"/>
      <c r="GR28" s="135"/>
      <c r="GS28" s="135"/>
      <c r="GT28" s="135"/>
      <c r="GU28" s="135"/>
      <c r="GV28" s="135"/>
      <c r="GW28" s="135"/>
      <c r="GX28" s="135"/>
      <c r="GY28" s="135"/>
      <c r="GZ28" s="135"/>
      <c r="HA28" s="135"/>
      <c r="HB28" s="135"/>
      <c r="HC28" s="135"/>
      <c r="HD28" s="135"/>
      <c r="HE28" s="135"/>
      <c r="HF28" s="135"/>
      <c r="HG28" s="135"/>
      <c r="HH28" s="135"/>
      <c r="HI28" s="135"/>
      <c r="HJ28" s="135"/>
      <c r="HK28" s="135"/>
      <c r="HL28" s="135"/>
      <c r="HM28" s="135"/>
      <c r="HN28" s="135"/>
      <c r="HO28" s="135"/>
      <c r="HP28" s="135"/>
      <c r="HQ28" s="135"/>
      <c r="HR28" s="135"/>
      <c r="HS28" s="135"/>
      <c r="HT28" s="135"/>
      <c r="HU28" s="135"/>
      <c r="HV28" s="135"/>
      <c r="HW28" s="135"/>
      <c r="HX28" s="135"/>
      <c r="HY28" s="135"/>
      <c r="HZ28" s="135"/>
      <c r="IA28" s="135"/>
      <c r="IB28" s="135"/>
      <c r="IC28" s="135"/>
      <c r="ID28" s="135"/>
      <c r="IE28" s="135"/>
      <c r="IF28" s="135"/>
      <c r="IG28" s="135"/>
      <c r="IH28" s="135"/>
      <c r="II28" s="135"/>
      <c r="IJ28" s="135"/>
      <c r="IK28" s="135"/>
      <c r="IL28" s="135"/>
      <c r="IM28" s="135"/>
      <c r="IN28" s="135"/>
      <c r="IO28" s="135"/>
      <c r="IP28" s="135"/>
      <c r="IQ28" s="135"/>
    </row>
    <row r="29" spans="1:251" s="133" customForma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135"/>
      <c r="FQ29" s="135"/>
      <c r="FR29" s="135"/>
      <c r="FS29" s="135"/>
      <c r="FT29" s="135"/>
      <c r="FU29" s="135"/>
      <c r="FV29" s="135"/>
      <c r="FW29" s="135"/>
      <c r="FX29" s="135"/>
      <c r="FY29" s="135"/>
      <c r="FZ29" s="135"/>
      <c r="GA29" s="135"/>
      <c r="GB29" s="135"/>
      <c r="GC29" s="135"/>
      <c r="GD29" s="135"/>
      <c r="GE29" s="135"/>
      <c r="GF29" s="135"/>
      <c r="GG29" s="135"/>
      <c r="GH29" s="135"/>
      <c r="GI29" s="135"/>
      <c r="GJ29" s="135"/>
      <c r="GK29" s="135"/>
      <c r="GL29" s="135"/>
      <c r="GM29" s="135"/>
      <c r="GN29" s="135"/>
      <c r="GO29" s="135"/>
      <c r="GP29" s="135"/>
      <c r="GQ29" s="135"/>
      <c r="GR29" s="135"/>
      <c r="GS29" s="135"/>
      <c r="GT29" s="135"/>
      <c r="GU29" s="135"/>
      <c r="GV29" s="135"/>
      <c r="GW29" s="135"/>
      <c r="GX29" s="135"/>
      <c r="GY29" s="135"/>
      <c r="GZ29" s="135"/>
      <c r="HA29" s="135"/>
      <c r="HB29" s="135"/>
      <c r="HC29" s="135"/>
      <c r="HD29" s="135"/>
      <c r="HE29" s="135"/>
      <c r="HF29" s="135"/>
      <c r="HG29" s="135"/>
      <c r="HH29" s="135"/>
      <c r="HI29" s="135"/>
      <c r="HJ29" s="135"/>
      <c r="HK29" s="135"/>
      <c r="HL29" s="135"/>
      <c r="HM29" s="135"/>
      <c r="HN29" s="135"/>
      <c r="HO29" s="135"/>
      <c r="HP29" s="135"/>
      <c r="HQ29" s="135"/>
      <c r="HR29" s="135"/>
      <c r="HS29" s="135"/>
      <c r="HT29" s="135"/>
      <c r="HU29" s="135"/>
      <c r="HV29" s="135"/>
      <c r="HW29" s="135"/>
      <c r="HX29" s="135"/>
      <c r="HY29" s="135"/>
      <c r="HZ29" s="135"/>
      <c r="IA29" s="135"/>
      <c r="IB29" s="135"/>
      <c r="IC29" s="135"/>
      <c r="ID29" s="135"/>
      <c r="IE29" s="135"/>
      <c r="IF29" s="135"/>
      <c r="IG29" s="135"/>
      <c r="IH29" s="135"/>
      <c r="II29" s="135"/>
      <c r="IJ29" s="135"/>
      <c r="IK29" s="135"/>
      <c r="IL29" s="135"/>
      <c r="IM29" s="135"/>
      <c r="IN29" s="135"/>
      <c r="IO29" s="135"/>
      <c r="IP29" s="135"/>
      <c r="IQ29" s="135"/>
    </row>
    <row r="30" spans="1:251" s="133" customFormat="1">
      <c r="A30" s="135" t="s">
        <v>448</v>
      </c>
      <c r="B30" s="135" t="s">
        <v>278</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135"/>
      <c r="FQ30" s="135"/>
      <c r="FR30" s="135"/>
      <c r="FS30" s="135"/>
      <c r="FT30" s="135"/>
      <c r="FU30" s="135"/>
      <c r="FV30" s="135"/>
      <c r="FW30" s="135"/>
      <c r="FX30" s="135"/>
      <c r="FY30" s="135"/>
      <c r="FZ30" s="135"/>
      <c r="GA30" s="135"/>
      <c r="GB30" s="135"/>
      <c r="GC30" s="135"/>
      <c r="GD30" s="135"/>
      <c r="GE30" s="135"/>
      <c r="GF30" s="135"/>
      <c r="GG30" s="135"/>
      <c r="GH30" s="135"/>
      <c r="GI30" s="135"/>
      <c r="GJ30" s="135"/>
      <c r="GK30" s="135"/>
      <c r="GL30" s="135"/>
      <c r="GM30" s="135"/>
      <c r="GN30" s="135"/>
      <c r="GO30" s="135"/>
      <c r="GP30" s="135"/>
      <c r="GQ30" s="135"/>
      <c r="GR30" s="135"/>
      <c r="GS30" s="135"/>
      <c r="GT30" s="135"/>
      <c r="GU30" s="135"/>
      <c r="GV30" s="135"/>
      <c r="GW30" s="135"/>
      <c r="GX30" s="135"/>
      <c r="GY30" s="135"/>
      <c r="GZ30" s="135"/>
      <c r="HA30" s="135"/>
      <c r="HB30" s="135"/>
      <c r="HC30" s="135"/>
      <c r="HD30" s="135"/>
      <c r="HE30" s="135"/>
      <c r="HF30" s="135"/>
      <c r="HG30" s="135"/>
      <c r="HH30" s="135"/>
      <c r="HI30" s="135"/>
      <c r="HJ30" s="135"/>
      <c r="HK30" s="135"/>
      <c r="HL30" s="135"/>
      <c r="HM30" s="135"/>
      <c r="HN30" s="135"/>
      <c r="HO30" s="135"/>
      <c r="HP30" s="135"/>
      <c r="HQ30" s="135"/>
      <c r="HR30" s="135"/>
      <c r="HS30" s="135"/>
      <c r="HT30" s="135"/>
      <c r="HU30" s="135"/>
      <c r="HV30" s="135"/>
      <c r="HW30" s="135"/>
      <c r="HX30" s="135"/>
      <c r="HY30" s="135"/>
      <c r="HZ30" s="135"/>
      <c r="IA30" s="135"/>
      <c r="IB30" s="135"/>
      <c r="IC30" s="135"/>
      <c r="ID30" s="135"/>
      <c r="IE30" s="135"/>
      <c r="IF30" s="135"/>
      <c r="IG30" s="135"/>
      <c r="IH30" s="135"/>
      <c r="II30" s="135"/>
      <c r="IJ30" s="135"/>
      <c r="IK30" s="135"/>
      <c r="IL30" s="135"/>
      <c r="IM30" s="135"/>
      <c r="IN30" s="135"/>
      <c r="IO30" s="135"/>
      <c r="IP30" s="135"/>
      <c r="IQ30" s="135"/>
    </row>
    <row r="31" spans="1:251" s="133" customFormat="1">
      <c r="A31" s="189"/>
      <c r="B31" s="189" t="s">
        <v>2724</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89"/>
      <c r="DJ31" s="189"/>
      <c r="DK31" s="189"/>
      <c r="DL31" s="189"/>
      <c r="DM31" s="189"/>
      <c r="DN31" s="189"/>
      <c r="DO31" s="189"/>
      <c r="DP31" s="189"/>
      <c r="DQ31" s="189"/>
      <c r="DR31" s="189"/>
      <c r="DS31" s="189"/>
    </row>
    <row r="32" spans="1:251" s="133" customFormat="1">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row>
    <row r="33" spans="1:124" s="133" customFormat="1" ht="42.75">
      <c r="A33" s="135"/>
      <c r="B33" s="135"/>
      <c r="C33" s="188" t="s">
        <v>94</v>
      </c>
      <c r="D33" s="188" t="s">
        <v>61</v>
      </c>
      <c r="E33" s="135" t="s">
        <v>89</v>
      </c>
      <c r="F33" s="188" t="s">
        <v>112</v>
      </c>
      <c r="G33" s="186" t="s">
        <v>2681</v>
      </c>
      <c r="H33" s="135"/>
      <c r="I33" s="135"/>
      <c r="J33" s="135"/>
      <c r="K33" s="185" t="s">
        <v>138</v>
      </c>
      <c r="L33" s="572" t="s">
        <v>281</v>
      </c>
      <c r="M33" s="578" t="s">
        <v>134</v>
      </c>
      <c r="N33" s="158" t="s">
        <v>140</v>
      </c>
      <c r="O33" s="185" t="s">
        <v>131</v>
      </c>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row>
    <row r="34" spans="1:124" s="133" customFormat="1" ht="42.75">
      <c r="A34" s="135"/>
      <c r="B34" s="135"/>
      <c r="C34" s="250" t="s">
        <v>279</v>
      </c>
      <c r="D34" s="268" t="s">
        <v>280</v>
      </c>
      <c r="E34" s="579" t="s">
        <v>67</v>
      </c>
      <c r="F34" s="580"/>
      <c r="G34" s="580"/>
      <c r="H34" s="189"/>
      <c r="I34" s="135"/>
      <c r="J34" s="135"/>
      <c r="K34" s="208"/>
      <c r="L34" s="209"/>
      <c r="M34" s="208"/>
      <c r="N34" s="208"/>
      <c r="O34" s="208"/>
      <c r="P34" s="135"/>
      <c r="Q34" s="265"/>
      <c r="R34" s="416"/>
      <c r="S34" s="265"/>
      <c r="T34" s="265"/>
      <c r="U34" s="135"/>
      <c r="V34" s="135"/>
      <c r="W34" s="135"/>
      <c r="X34" s="135"/>
      <c r="Y34" s="135"/>
      <c r="Z34" s="135"/>
      <c r="AA34" s="135"/>
      <c r="AB34" s="135"/>
      <c r="AC34" s="265"/>
      <c r="AD34" s="416"/>
      <c r="AE34" s="265"/>
      <c r="AF34" s="265"/>
      <c r="AG34" s="135"/>
      <c r="AH34" s="135"/>
      <c r="AI34" s="135"/>
      <c r="AJ34" s="135"/>
      <c r="AK34" s="135"/>
      <c r="AL34" s="135"/>
      <c r="AM34" s="135"/>
      <c r="AN34" s="135"/>
      <c r="AO34" s="265"/>
      <c r="AP34" s="416"/>
      <c r="AQ34" s="265"/>
      <c r="AR34" s="265"/>
      <c r="AS34" s="135"/>
      <c r="AT34" s="135"/>
      <c r="AU34" s="135"/>
      <c r="AV34" s="135"/>
      <c r="AW34" s="135"/>
      <c r="AX34" s="135"/>
      <c r="AY34" s="135"/>
      <c r="AZ34" s="135"/>
      <c r="BA34" s="265"/>
      <c r="BB34" s="416"/>
      <c r="BC34" s="265"/>
      <c r="BD34" s="265"/>
      <c r="BE34" s="135"/>
      <c r="BF34" s="135"/>
      <c r="BG34" s="135"/>
      <c r="BH34" s="135"/>
      <c r="BI34" s="135"/>
      <c r="BJ34" s="135"/>
      <c r="BK34" s="135"/>
      <c r="BL34" s="135"/>
      <c r="BM34" s="265"/>
      <c r="BN34" s="416"/>
      <c r="BO34" s="265"/>
      <c r="BP34" s="265"/>
      <c r="BQ34" s="135"/>
      <c r="BR34" s="135"/>
      <c r="BS34" s="135"/>
      <c r="BT34" s="135"/>
      <c r="BU34" s="135"/>
      <c r="BV34" s="135"/>
      <c r="BW34" s="135"/>
      <c r="BX34" s="135"/>
      <c r="BY34" s="265"/>
      <c r="BZ34" s="416"/>
      <c r="CA34" s="265"/>
      <c r="CB34" s="265"/>
      <c r="CC34" s="135"/>
      <c r="CD34" s="135"/>
      <c r="CE34" s="135"/>
      <c r="CF34" s="135"/>
      <c r="CG34" s="135"/>
      <c r="CH34" s="135"/>
      <c r="CI34" s="135"/>
      <c r="CJ34" s="135"/>
      <c r="CK34" s="265"/>
      <c r="CL34" s="416"/>
      <c r="CM34" s="265"/>
      <c r="CN34" s="265"/>
      <c r="CO34" s="135"/>
      <c r="CP34" s="135"/>
      <c r="CQ34" s="135"/>
      <c r="CR34" s="135"/>
      <c r="CS34" s="135"/>
      <c r="CT34" s="135"/>
      <c r="CU34" s="135"/>
      <c r="CV34" s="135"/>
      <c r="CW34" s="265"/>
      <c r="CX34" s="416"/>
      <c r="CY34" s="265"/>
      <c r="CZ34" s="265"/>
      <c r="DA34" s="135"/>
      <c r="DB34" s="135"/>
      <c r="DC34" s="135"/>
      <c r="DD34" s="135"/>
      <c r="DE34" s="135"/>
      <c r="DF34" s="135"/>
      <c r="DG34" s="135"/>
      <c r="DH34" s="135"/>
      <c r="DI34" s="265"/>
      <c r="DJ34" s="416"/>
      <c r="DK34" s="265"/>
      <c r="DL34" s="265"/>
      <c r="DM34" s="135"/>
      <c r="DN34" s="135"/>
      <c r="DO34" s="135"/>
      <c r="DP34" s="135"/>
      <c r="DQ34" s="135"/>
      <c r="DR34" s="135"/>
      <c r="DS34" s="135"/>
    </row>
    <row r="35" spans="1:124" s="133" customFormat="1">
      <c r="A35" s="135"/>
      <c r="B35" s="135"/>
      <c r="C35" s="581"/>
      <c r="D35" s="581"/>
      <c r="E35" s="135"/>
      <c r="F35" s="135"/>
      <c r="G35" s="581"/>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row>
    <row r="36" spans="1:124" s="133" customFormat="1" ht="22.5" customHeight="1" thickBot="1">
      <c r="A36" s="135"/>
      <c r="B36" s="189" t="s">
        <v>625</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row>
    <row r="37" spans="1:124" s="133" customFormat="1" ht="64.5" customHeight="1">
      <c r="A37" s="135"/>
      <c r="B37" s="499" t="s">
        <v>607</v>
      </c>
      <c r="C37" s="995" t="s">
        <v>220</v>
      </c>
      <c r="D37" s="383" t="s">
        <v>2725</v>
      </c>
      <c r="E37" s="995" t="s">
        <v>605</v>
      </c>
      <c r="F37" s="383" t="s">
        <v>2726</v>
      </c>
      <c r="G37" s="383" t="s">
        <v>2727</v>
      </c>
      <c r="H37" s="382" t="s">
        <v>682</v>
      </c>
      <c r="I37" s="995" t="s">
        <v>609</v>
      </c>
      <c r="J37" s="996" t="s">
        <v>606</v>
      </c>
      <c r="K37" s="997" t="s">
        <v>77</v>
      </c>
      <c r="L37" s="9" t="s">
        <v>239</v>
      </c>
      <c r="M37" s="9" t="s">
        <v>139</v>
      </c>
      <c r="N37" s="9" t="s">
        <v>134</v>
      </c>
      <c r="O37" s="9" t="s">
        <v>140</v>
      </c>
      <c r="P37" s="135"/>
      <c r="Q37" s="183"/>
      <c r="R37" s="183"/>
      <c r="S37" s="183"/>
      <c r="T37" s="183"/>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row>
    <row r="38" spans="1:124" s="133" customFormat="1" ht="15">
      <c r="A38" s="135"/>
      <c r="B38" s="487">
        <v>1</v>
      </c>
      <c r="C38" s="580"/>
      <c r="D38" s="580"/>
      <c r="E38" s="580"/>
      <c r="F38" s="580"/>
      <c r="G38" s="582"/>
      <c r="H38" s="583" t="str">
        <f>IF(G38&gt;0,G38,(IF(I38=0,"",IF(I38&lt;='10. קבועים'!$A$673,'10. קבועים'!$B$673,IF('5. מנועים'!I38&lt;='10. קבועים'!$A$674,'10. קבועים'!$B$674,IF('5. מנועים'!I38&lt;='10. קבועים'!$A$675,'10. קבועים'!$B$675,IF('10. קבועים'!I41&lt;='10. קבועים'!$A$676,'10. קבועים'!$B$676,IF('5. מנועים'!I38&lt;='10. קבועים'!$A$677,'10. קבועים'!$B$677,IF('5. מנועים'!I38&lt;='10. קבועים'!$A$678,'10. קבועים'!$B$678)))))))))</f>
        <v/>
      </c>
      <c r="I38" s="580"/>
      <c r="J38" s="584"/>
      <c r="K38" s="584"/>
      <c r="L38" s="585"/>
      <c r="M38" s="209"/>
      <c r="N38" s="208"/>
      <c r="O38" s="208"/>
      <c r="P38" s="135"/>
      <c r="Q38" s="586"/>
      <c r="R38" s="586"/>
      <c r="S38" s="586"/>
      <c r="T38" s="586"/>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row>
    <row r="39" spans="1:124" s="133" customFormat="1" ht="15">
      <c r="A39" s="135"/>
      <c r="B39" s="487">
        <v>2</v>
      </c>
      <c r="C39" s="580"/>
      <c r="D39" s="580"/>
      <c r="E39" s="580"/>
      <c r="F39" s="580"/>
      <c r="G39" s="582"/>
      <c r="H39" s="583" t="str">
        <f>IF(G39&gt;0,G39,(IF(I39=0,"",IF(I39&lt;='10. קבועים'!$A$673,'10. קבועים'!$B$673,IF('5. מנועים'!I39&lt;='10. קבועים'!$A$674,'10. קבועים'!$B$674,IF('5. מנועים'!I39&lt;='10. קבועים'!$A$675,'10. קבועים'!$B$675,IF('10. קבועים'!I42&lt;='10. קבועים'!$A$676,'10. קבועים'!$B$676,IF('5. מנועים'!I39&lt;='10. קבועים'!$A$677,'10. קבועים'!$B$677,IF('5. מנועים'!I39&lt;='10. קבועים'!$A$678,'10. קבועים'!$B$678)))))))))</f>
        <v/>
      </c>
      <c r="I39" s="580"/>
      <c r="J39" s="584"/>
      <c r="K39" s="584"/>
      <c r="L39" s="585"/>
      <c r="M39" s="209"/>
      <c r="N39" s="208"/>
      <c r="O39" s="208"/>
      <c r="P39" s="135"/>
      <c r="Q39" s="586"/>
      <c r="R39" s="586"/>
      <c r="S39" s="586"/>
      <c r="T39" s="586"/>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row>
    <row r="40" spans="1:124" s="133" customFormat="1" ht="15">
      <c r="A40" s="135"/>
      <c r="B40" s="487">
        <v>3</v>
      </c>
      <c r="C40" s="580"/>
      <c r="D40" s="580"/>
      <c r="E40" s="580"/>
      <c r="F40" s="580"/>
      <c r="G40" s="582"/>
      <c r="H40" s="583" t="str">
        <f>IF(G40&gt;0,G40,(IF(I40=0,"",IF(I40&lt;='10. קבועים'!$A$673,'10. קבועים'!$B$673,IF('5. מנועים'!I40&lt;='10. קבועים'!$A$674,'10. קבועים'!$B$674,IF('5. מנועים'!I40&lt;='10. קבועים'!$A$675,'10. קבועים'!$B$675,IF('10. קבועים'!I43&lt;='10. קבועים'!$A$676,'10. קבועים'!$B$676,IF('5. מנועים'!I40&lt;='10. קבועים'!$A$677,'10. קבועים'!$B$677,IF('5. מנועים'!I40&lt;='10. קבועים'!$A$678,'10. קבועים'!$B$678)))))))))</f>
        <v/>
      </c>
      <c r="I40" s="580"/>
      <c r="J40" s="584"/>
      <c r="K40" s="584"/>
      <c r="L40" s="585"/>
      <c r="M40" s="209"/>
      <c r="N40" s="208"/>
      <c r="O40" s="208"/>
      <c r="P40" s="135"/>
      <c r="Q40" s="586"/>
      <c r="R40" s="586"/>
      <c r="S40" s="586"/>
      <c r="T40" s="586"/>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row>
    <row r="41" spans="1:124" s="133" customFormat="1" ht="15">
      <c r="A41" s="135"/>
      <c r="B41" s="487">
        <v>4</v>
      </c>
      <c r="C41" s="580"/>
      <c r="D41" s="580"/>
      <c r="E41" s="580"/>
      <c r="F41" s="580"/>
      <c r="G41" s="582"/>
      <c r="H41" s="583" t="str">
        <f>IF(G41&gt;0,G41,(IF(I41=0,"",IF(I41&lt;='10. קבועים'!$A$673,'10. קבועים'!$B$673,IF('5. מנועים'!I41&lt;='10. קבועים'!$A$674,'10. קבועים'!$B$674,IF('5. מנועים'!I41&lt;='10. קבועים'!$A$675,'10. קבועים'!$B$675,IF('10. קבועים'!I44&lt;='10. קבועים'!$A$676,'10. קבועים'!$B$676,IF('5. מנועים'!I41&lt;='10. קבועים'!$A$677,'10. קבועים'!$B$677,IF('5. מנועים'!I41&lt;='10. קבועים'!$A$678,'10. קבועים'!$B$678)))))))))</f>
        <v/>
      </c>
      <c r="I41" s="580"/>
      <c r="J41" s="584"/>
      <c r="K41" s="584"/>
      <c r="L41" s="585"/>
      <c r="M41" s="209"/>
      <c r="N41" s="208"/>
      <c r="O41" s="208"/>
      <c r="P41" s="135"/>
      <c r="Q41" s="586"/>
      <c r="R41" s="586"/>
      <c r="S41" s="586"/>
      <c r="T41" s="586"/>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row>
    <row r="42" spans="1:124" s="133" customFormat="1" ht="15">
      <c r="A42" s="135"/>
      <c r="B42" s="487">
        <v>5</v>
      </c>
      <c r="C42" s="580"/>
      <c r="D42" s="580"/>
      <c r="E42" s="580"/>
      <c r="F42" s="580"/>
      <c r="G42" s="582"/>
      <c r="H42" s="583" t="str">
        <f>IF(G42&gt;0,G42,(IF(I42=0,"",IF(I42&lt;='10. קבועים'!$A$673,'10. קבועים'!$B$673,IF('5. מנועים'!I42&lt;='10. קבועים'!$A$674,'10. קבועים'!$B$674,IF('5. מנועים'!I42&lt;='10. קבועים'!$A$675,'10. קבועים'!$B$675,IF('10. קבועים'!I45&lt;='10. קבועים'!$A$676,'10. קבועים'!$B$676,IF('5. מנועים'!I42&lt;='10. קבועים'!$A$677,'10. קבועים'!$B$677,IF('5. מנועים'!I42&lt;='10. קבועים'!$A$678,'10. קבועים'!$B$678)))))))))</f>
        <v/>
      </c>
      <c r="I42" s="580"/>
      <c r="J42" s="584"/>
      <c r="K42" s="584"/>
      <c r="L42" s="585"/>
      <c r="M42" s="209"/>
      <c r="N42" s="208"/>
      <c r="O42" s="208"/>
      <c r="P42" s="135"/>
      <c r="Q42" s="586"/>
      <c r="R42" s="586"/>
      <c r="S42" s="586"/>
      <c r="T42" s="586"/>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c r="BZ42" s="135"/>
      <c r="CA42" s="135"/>
      <c r="CB42" s="135"/>
      <c r="CC42" s="135"/>
      <c r="CD42" s="135"/>
      <c r="CE42" s="135"/>
      <c r="CF42" s="135"/>
      <c r="CG42" s="135"/>
      <c r="CH42" s="135"/>
      <c r="CI42" s="135"/>
      <c r="CJ42" s="135"/>
      <c r="CK42" s="135"/>
      <c r="CL42" s="135"/>
      <c r="CM42" s="135"/>
      <c r="CN42" s="135"/>
      <c r="CO42" s="135"/>
      <c r="CP42" s="135"/>
      <c r="CQ42" s="135"/>
      <c r="CR42" s="135"/>
      <c r="CS42" s="135"/>
      <c r="CT42" s="135"/>
      <c r="CU42" s="135"/>
      <c r="CV42" s="135"/>
      <c r="CW42" s="135"/>
      <c r="CX42" s="135"/>
      <c r="CY42" s="135"/>
      <c r="CZ42" s="135"/>
      <c r="DA42" s="135"/>
      <c r="DB42" s="135"/>
      <c r="DC42" s="135"/>
      <c r="DD42" s="135"/>
      <c r="DE42" s="135"/>
      <c r="DF42" s="135"/>
      <c r="DG42" s="135"/>
      <c r="DH42" s="135"/>
      <c r="DI42" s="135"/>
      <c r="DJ42" s="135"/>
      <c r="DK42" s="135"/>
      <c r="DL42" s="135"/>
      <c r="DM42" s="135"/>
      <c r="DN42" s="135"/>
      <c r="DO42" s="135"/>
      <c r="DP42" s="135"/>
      <c r="DQ42" s="135"/>
      <c r="DR42" s="135"/>
      <c r="DS42" s="135"/>
      <c r="DT42" s="135"/>
    </row>
    <row r="43" spans="1:124" s="133" customFormat="1" ht="15">
      <c r="A43" s="135"/>
      <c r="B43" s="487">
        <v>6</v>
      </c>
      <c r="C43" s="580"/>
      <c r="D43" s="580"/>
      <c r="E43" s="580"/>
      <c r="F43" s="580"/>
      <c r="G43" s="582"/>
      <c r="H43" s="583" t="str">
        <f>IF(G43&gt;0,G43,(IF(I43=0,"",IF(I43&lt;='10. קבועים'!$A$673,'10. קבועים'!$B$673,IF('5. מנועים'!I43&lt;='10. קבועים'!$A$674,'10. קבועים'!$B$674,IF('5. מנועים'!I43&lt;='10. קבועים'!$A$675,'10. קבועים'!$B$675,IF('10. קבועים'!I46&lt;='10. קבועים'!$A$676,'10. קבועים'!$B$676,IF('5. מנועים'!I43&lt;='10. קבועים'!$A$677,'10. קבועים'!$B$677,IF('5. מנועים'!I43&lt;='10. קבועים'!$A$678,'10. קבועים'!$B$678)))))))))</f>
        <v/>
      </c>
      <c r="I43" s="580"/>
      <c r="J43" s="584"/>
      <c r="K43" s="584"/>
      <c r="L43" s="585"/>
      <c r="M43" s="209"/>
      <c r="N43" s="208"/>
      <c r="O43" s="208"/>
      <c r="P43" s="135"/>
      <c r="Q43" s="586"/>
      <c r="R43" s="586"/>
      <c r="S43" s="586"/>
      <c r="T43" s="586"/>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row>
    <row r="44" spans="1:124" s="133" customFormat="1" ht="15">
      <c r="A44" s="135"/>
      <c r="B44" s="487">
        <v>7</v>
      </c>
      <c r="C44" s="580"/>
      <c r="D44" s="580"/>
      <c r="E44" s="580"/>
      <c r="F44" s="580"/>
      <c r="G44" s="582"/>
      <c r="H44" s="583" t="str">
        <f>IF(G44&gt;0,G44,(IF(I44=0,"",IF(I44&lt;='10. קבועים'!$A$673,'10. קבועים'!$B$673,IF('5. מנועים'!I44&lt;='10. קבועים'!$A$674,'10. קבועים'!$B$674,IF('5. מנועים'!I44&lt;='10. קבועים'!$A$675,'10. קבועים'!$B$675,IF('10. קבועים'!I47&lt;='10. קבועים'!$A$676,'10. קבועים'!$B$676,IF('5. מנועים'!I44&lt;='10. קבועים'!$A$677,'10. קבועים'!$B$677,IF('5. מנועים'!I44&lt;='10. קבועים'!$A$678,'10. קבועים'!$B$678)))))))))</f>
        <v/>
      </c>
      <c r="I44" s="580"/>
      <c r="J44" s="584"/>
      <c r="K44" s="584"/>
      <c r="L44" s="585"/>
      <c r="M44" s="209"/>
      <c r="N44" s="208"/>
      <c r="O44" s="208"/>
      <c r="P44" s="135"/>
      <c r="Q44" s="586"/>
      <c r="R44" s="586"/>
      <c r="S44" s="586"/>
      <c r="T44" s="586"/>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row>
    <row r="45" spans="1:124" s="133" customFormat="1" ht="15">
      <c r="A45" s="135"/>
      <c r="B45" s="487">
        <v>8</v>
      </c>
      <c r="C45" s="580"/>
      <c r="D45" s="580"/>
      <c r="E45" s="580"/>
      <c r="F45" s="580"/>
      <c r="G45" s="582"/>
      <c r="H45" s="583" t="str">
        <f>IF(G45&gt;0,G45,(IF(I45=0,"",IF(I45&lt;='10. קבועים'!$A$673,'10. קבועים'!$B$673,IF('5. מנועים'!I45&lt;='10. קבועים'!$A$674,'10. קבועים'!$B$674,IF('5. מנועים'!I45&lt;='10. קבועים'!$A$675,'10. קבועים'!$B$675,IF('10. קבועים'!I48&lt;='10. קבועים'!$A$676,'10. קבועים'!$B$676,IF('5. מנועים'!I45&lt;='10. קבועים'!$A$677,'10. קבועים'!$B$677,IF('5. מנועים'!I45&lt;='10. קבועים'!$A$678,'10. קבועים'!$B$678)))))))))</f>
        <v/>
      </c>
      <c r="I45" s="580"/>
      <c r="J45" s="584"/>
      <c r="K45" s="584"/>
      <c r="L45" s="585"/>
      <c r="M45" s="209"/>
      <c r="N45" s="208"/>
      <c r="O45" s="208"/>
      <c r="P45" s="135"/>
      <c r="Q45" s="586"/>
      <c r="R45" s="586"/>
      <c r="S45" s="586"/>
      <c r="T45" s="586"/>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row>
    <row r="46" spans="1:124" s="133" customFormat="1" ht="15">
      <c r="A46" s="135"/>
      <c r="B46" s="487">
        <v>9</v>
      </c>
      <c r="C46" s="580"/>
      <c r="D46" s="580"/>
      <c r="E46" s="580"/>
      <c r="F46" s="580"/>
      <c r="G46" s="582"/>
      <c r="H46" s="583" t="str">
        <f>IF(G46&gt;0,G46,(IF(I46=0,"",IF(I46&lt;='10. קבועים'!$A$673,'10. קבועים'!$B$673,IF('5. מנועים'!I46&lt;='10. קבועים'!$A$674,'10. קבועים'!$B$674,IF('5. מנועים'!I46&lt;='10. קבועים'!$A$675,'10. קבועים'!$B$675,IF('10. קבועים'!I49&lt;='10. קבועים'!$A$676,'10. קבועים'!$B$676,IF('5. מנועים'!I46&lt;='10. קבועים'!$A$677,'10. קבועים'!$B$677,IF('5. מנועים'!I46&lt;='10. קבועים'!$A$678,'10. קבועים'!$B$678)))))))))</f>
        <v/>
      </c>
      <c r="I46" s="580"/>
      <c r="J46" s="584"/>
      <c r="K46" s="584"/>
      <c r="L46" s="585"/>
      <c r="M46" s="209"/>
      <c r="N46" s="208"/>
      <c r="O46" s="208"/>
      <c r="P46" s="135"/>
      <c r="Q46" s="586"/>
      <c r="R46" s="586"/>
      <c r="S46" s="586"/>
      <c r="T46" s="586"/>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row>
    <row r="47" spans="1:124" s="133" customFormat="1" ht="15">
      <c r="A47" s="135"/>
      <c r="B47" s="487">
        <v>10</v>
      </c>
      <c r="C47" s="580"/>
      <c r="D47" s="580"/>
      <c r="E47" s="580"/>
      <c r="F47" s="580"/>
      <c r="G47" s="582"/>
      <c r="H47" s="583" t="str">
        <f>IF(G47&gt;0,G47,(IF(I47=0,"",IF(I47&lt;='10. קבועים'!$A$673,'10. קבועים'!$B$673,IF('5. מנועים'!I47&lt;='10. קבועים'!$A$674,'10. קבועים'!$B$674,IF('5. מנועים'!I47&lt;='10. קבועים'!$A$675,'10. קבועים'!$B$675,IF('10. קבועים'!I50&lt;='10. קבועים'!$A$676,'10. קבועים'!$B$676,IF('5. מנועים'!I47&lt;='10. קבועים'!$A$677,'10. קבועים'!$B$677,IF('5. מנועים'!I47&lt;='10. קבועים'!$A$678,'10. קבועים'!$B$678)))))))))</f>
        <v/>
      </c>
      <c r="I47" s="580"/>
      <c r="J47" s="584"/>
      <c r="K47" s="584"/>
      <c r="L47" s="585"/>
      <c r="M47" s="209"/>
      <c r="N47" s="208"/>
      <c r="O47" s="208"/>
      <c r="P47" s="135"/>
      <c r="Q47" s="586"/>
      <c r="R47" s="586"/>
      <c r="S47" s="586"/>
      <c r="T47" s="586"/>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row>
    <row r="48" spans="1:124" s="133" customFormat="1" ht="15">
      <c r="A48" s="135"/>
      <c r="B48" s="487">
        <v>11</v>
      </c>
      <c r="C48" s="580"/>
      <c r="D48" s="580"/>
      <c r="E48" s="580"/>
      <c r="F48" s="580"/>
      <c r="G48" s="582"/>
      <c r="H48" s="583" t="str">
        <f>IF(G48&gt;0,G48,(IF(I48=0,"",IF(I48&lt;='10. קבועים'!$A$673,'10. קבועים'!$B$673,IF('5. מנועים'!I48&lt;='10. קבועים'!$A$674,'10. קבועים'!$B$674,IF('5. מנועים'!I48&lt;='10. קבועים'!$A$675,'10. קבועים'!$B$675,IF('10. קבועים'!I51&lt;='10. קבועים'!$A$676,'10. קבועים'!$B$676,IF('5. מנועים'!I48&lt;='10. קבועים'!$A$677,'10. קבועים'!$B$677,IF('5. מנועים'!I48&lt;='10. קבועים'!$A$678,'10. קבועים'!$B$678)))))))))</f>
        <v/>
      </c>
      <c r="I48" s="580"/>
      <c r="J48" s="584"/>
      <c r="K48" s="584"/>
      <c r="L48" s="585"/>
      <c r="M48" s="209"/>
      <c r="N48" s="208"/>
      <c r="O48" s="208"/>
      <c r="P48" s="135"/>
      <c r="Q48" s="586"/>
      <c r="R48" s="586"/>
      <c r="S48" s="586"/>
      <c r="T48" s="586"/>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row>
    <row r="49" spans="1:124" s="133" customFormat="1" ht="15">
      <c r="A49" s="135"/>
      <c r="B49" s="487">
        <v>12</v>
      </c>
      <c r="C49" s="580"/>
      <c r="D49" s="580"/>
      <c r="E49" s="580"/>
      <c r="F49" s="580"/>
      <c r="G49" s="582"/>
      <c r="H49" s="583" t="str">
        <f>IF(G49&gt;0,G49,(IF(I49=0,"",IF(I49&lt;='10. קבועים'!$A$673,'10. קבועים'!$B$673,IF('5. מנועים'!I49&lt;='10. קבועים'!$A$674,'10. קבועים'!$B$674,IF('5. מנועים'!I49&lt;='10. קבועים'!$A$675,'10. קבועים'!$B$675,IF('10. קבועים'!I52&lt;='10. קבועים'!$A$676,'10. קבועים'!$B$676,IF('5. מנועים'!I49&lt;='10. קבועים'!$A$677,'10. קבועים'!$B$677,IF('5. מנועים'!I49&lt;='10. קבועים'!$A$678,'10. קבועים'!$B$678)))))))))</f>
        <v/>
      </c>
      <c r="I49" s="580"/>
      <c r="J49" s="584"/>
      <c r="K49" s="584"/>
      <c r="L49" s="585"/>
      <c r="M49" s="209"/>
      <c r="N49" s="208"/>
      <c r="O49" s="208"/>
      <c r="P49" s="135"/>
      <c r="Q49" s="586"/>
      <c r="R49" s="586"/>
      <c r="S49" s="586"/>
      <c r="T49" s="586"/>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row>
    <row r="50" spans="1:124" s="133" customFormat="1" ht="15">
      <c r="A50" s="135"/>
      <c r="B50" s="487">
        <v>13</v>
      </c>
      <c r="C50" s="580"/>
      <c r="D50" s="580"/>
      <c r="E50" s="580"/>
      <c r="F50" s="580"/>
      <c r="G50" s="582"/>
      <c r="H50" s="583" t="str">
        <f>IF(G50&gt;0,G50,(IF(I50=0,"",IF(I50&lt;='10. קבועים'!$A$673,'10. קבועים'!$B$673,IF('5. מנועים'!I50&lt;='10. קבועים'!$A$674,'10. קבועים'!$B$674,IF('5. מנועים'!I50&lt;='10. קבועים'!$A$675,'10. קבועים'!$B$675,IF('10. קבועים'!I53&lt;='10. קבועים'!$A$676,'10. קבועים'!$B$676,IF('5. מנועים'!I50&lt;='10. קבועים'!$A$677,'10. קבועים'!$B$677,IF('5. מנועים'!I50&lt;='10. קבועים'!$A$678,'10. קבועים'!$B$678)))))))))</f>
        <v/>
      </c>
      <c r="I50" s="580"/>
      <c r="J50" s="584"/>
      <c r="K50" s="584"/>
      <c r="L50" s="585"/>
      <c r="M50" s="209"/>
      <c r="N50" s="208"/>
      <c r="O50" s="208"/>
      <c r="P50" s="135"/>
      <c r="Q50" s="586"/>
      <c r="R50" s="586"/>
      <c r="S50" s="586"/>
      <c r="T50" s="586"/>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row>
    <row r="51" spans="1:124" s="133" customFormat="1" ht="15">
      <c r="A51" s="135"/>
      <c r="B51" s="487">
        <v>14</v>
      </c>
      <c r="C51" s="580"/>
      <c r="D51" s="580"/>
      <c r="E51" s="580"/>
      <c r="F51" s="580"/>
      <c r="G51" s="582"/>
      <c r="H51" s="583" t="str">
        <f>IF(G51&gt;0,G51,(IF(I51=0,"",IF(I51&lt;='10. קבועים'!$A$673,'10. קבועים'!$B$673,IF('5. מנועים'!I51&lt;='10. קבועים'!$A$674,'10. קבועים'!$B$674,IF('5. מנועים'!I51&lt;='10. קבועים'!$A$675,'10. קבועים'!$B$675,IF('10. קבועים'!I54&lt;='10. קבועים'!$A$676,'10. קבועים'!$B$676,IF('5. מנועים'!I51&lt;='10. קבועים'!$A$677,'10. קבועים'!$B$677,IF('5. מנועים'!I51&lt;='10. קבועים'!$A$678,'10. קבועים'!$B$678)))))))))</f>
        <v/>
      </c>
      <c r="I51" s="580"/>
      <c r="J51" s="584"/>
      <c r="K51" s="584"/>
      <c r="L51" s="585"/>
      <c r="M51" s="209"/>
      <c r="N51" s="208"/>
      <c r="O51" s="208"/>
      <c r="P51" s="135"/>
      <c r="Q51" s="586"/>
      <c r="R51" s="586"/>
      <c r="S51" s="586"/>
      <c r="T51" s="586"/>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row>
    <row r="52" spans="1:124" s="133" customFormat="1" ht="15">
      <c r="A52" s="135"/>
      <c r="B52" s="487">
        <v>15</v>
      </c>
      <c r="C52" s="580"/>
      <c r="D52" s="580"/>
      <c r="E52" s="580"/>
      <c r="F52" s="580"/>
      <c r="G52" s="582"/>
      <c r="H52" s="583" t="str">
        <f>IF(G52&gt;0,G52,(IF(I52=0,"",IF(I52&lt;='10. קבועים'!$A$673,'10. קבועים'!$B$673,IF('5. מנועים'!I52&lt;='10. קבועים'!$A$674,'10. קבועים'!$B$674,IF('5. מנועים'!I52&lt;='10. קבועים'!$A$675,'10. קבועים'!$B$675,IF('10. קבועים'!I55&lt;='10. קבועים'!$A$676,'10. קבועים'!$B$676,IF('5. מנועים'!I52&lt;='10. קבועים'!$A$677,'10. קבועים'!$B$677,IF('5. מנועים'!I52&lt;='10. קבועים'!$A$678,'10. קבועים'!$B$678)))))))))</f>
        <v/>
      </c>
      <c r="I52" s="580"/>
      <c r="J52" s="584"/>
      <c r="K52" s="584"/>
      <c r="L52" s="585"/>
      <c r="M52" s="209"/>
      <c r="N52" s="208"/>
      <c r="O52" s="208"/>
      <c r="P52" s="135"/>
      <c r="Q52" s="586"/>
      <c r="R52" s="586"/>
      <c r="S52" s="586"/>
      <c r="T52" s="586"/>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135"/>
      <c r="DJ52" s="135"/>
      <c r="DK52" s="135"/>
      <c r="DL52" s="135"/>
      <c r="DM52" s="135"/>
      <c r="DN52" s="135"/>
      <c r="DO52" s="135"/>
      <c r="DP52" s="135"/>
      <c r="DQ52" s="135"/>
      <c r="DR52" s="135"/>
      <c r="DS52" s="135"/>
      <c r="DT52" s="135"/>
    </row>
    <row r="53" spans="1:124" s="133" customFormat="1" ht="15.75" thickBot="1">
      <c r="A53" s="135"/>
      <c r="B53" s="490">
        <v>16</v>
      </c>
      <c r="C53" s="587"/>
      <c r="D53" s="587"/>
      <c r="E53" s="587"/>
      <c r="F53" s="587"/>
      <c r="G53" s="588"/>
      <c r="H53" s="589" t="str">
        <f>IF(G53&gt;0,G53,(IF(I53=0,"",IF(I53&lt;='10. קבועים'!$A$673,'10. קבועים'!$B$673,IF('5. מנועים'!I53&lt;='10. קבועים'!$A$674,'10. קבועים'!$B$674,IF('5. מנועים'!I53&lt;='10. קבועים'!$A$675,'10. קבועים'!$B$675,IF('10. קבועים'!I56&lt;='10. קבועים'!$A$676,'10. קבועים'!$B$676,IF('5. מנועים'!I53&lt;='10. קבועים'!$A$677,'10. קבועים'!$B$677,IF('5. מנועים'!I53&lt;='10. קבועים'!$A$678,'10. קבועים'!$B$678)))))))))</f>
        <v/>
      </c>
      <c r="I53" s="587"/>
      <c r="J53" s="590"/>
      <c r="K53" s="590"/>
      <c r="L53" s="585"/>
      <c r="M53" s="209"/>
      <c r="N53" s="208"/>
      <c r="O53" s="208"/>
      <c r="P53" s="135"/>
      <c r="Q53" s="586"/>
      <c r="R53" s="586"/>
      <c r="S53" s="586"/>
      <c r="T53" s="586"/>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135"/>
      <c r="DJ53" s="135"/>
      <c r="DK53" s="135"/>
      <c r="DL53" s="135"/>
      <c r="DM53" s="135"/>
      <c r="DN53" s="135"/>
      <c r="DO53" s="135"/>
      <c r="DP53" s="135"/>
      <c r="DQ53" s="135"/>
      <c r="DR53" s="135"/>
      <c r="DS53" s="135"/>
      <c r="DT53" s="135"/>
    </row>
    <row r="54" spans="1:124" s="133" customFormat="1">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135"/>
      <c r="DJ54" s="135"/>
      <c r="DK54" s="135"/>
      <c r="DL54" s="135"/>
      <c r="DM54" s="135"/>
      <c r="DN54" s="135"/>
      <c r="DO54" s="135"/>
      <c r="DP54" s="135"/>
      <c r="DQ54" s="135"/>
      <c r="DR54" s="135"/>
      <c r="DS54" s="135"/>
    </row>
    <row r="55" spans="1:124" s="133" customFormat="1">
      <c r="A55" s="135" t="s">
        <v>449</v>
      </c>
      <c r="B55" s="135" t="s">
        <v>282</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135"/>
      <c r="DJ55" s="135"/>
      <c r="DK55" s="135"/>
      <c r="DL55" s="135"/>
      <c r="DM55" s="135"/>
      <c r="DN55" s="135"/>
      <c r="DO55" s="135"/>
      <c r="DP55" s="135"/>
      <c r="DQ55" s="135"/>
      <c r="DR55" s="135"/>
      <c r="DS55" s="135"/>
    </row>
    <row r="56" spans="1:124" s="133" customFormat="1">
      <c r="A56" s="135"/>
      <c r="B56" s="189" t="s">
        <v>283</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c r="CW56" s="135"/>
      <c r="CX56" s="135"/>
      <c r="CY56" s="135"/>
      <c r="CZ56" s="135"/>
      <c r="DA56" s="135"/>
      <c r="DB56" s="135"/>
      <c r="DC56" s="135"/>
      <c r="DD56" s="135"/>
      <c r="DE56" s="135"/>
      <c r="DF56" s="135"/>
      <c r="DG56" s="135"/>
      <c r="DH56" s="135"/>
      <c r="DI56" s="135"/>
      <c r="DJ56" s="135"/>
      <c r="DK56" s="135"/>
      <c r="DL56" s="135"/>
      <c r="DM56" s="135"/>
      <c r="DN56" s="135"/>
      <c r="DO56" s="135"/>
      <c r="DP56" s="135"/>
      <c r="DQ56" s="135"/>
      <c r="DR56" s="135"/>
      <c r="DS56" s="135"/>
    </row>
    <row r="57" spans="1:124" s="133" customFormat="1" ht="15">
      <c r="A57" s="135"/>
      <c r="B57" s="135"/>
      <c r="C57" s="135"/>
      <c r="D57" s="135"/>
      <c r="E57" s="173" t="s">
        <v>317</v>
      </c>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row>
    <row r="58" spans="1:124" s="133" customForma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row>
    <row r="59" spans="1:124" s="133" customFormat="1" ht="15" thickBot="1">
      <c r="A59" s="135"/>
      <c r="B59" s="135"/>
      <c r="C59" s="591"/>
      <c r="D59" s="135"/>
      <c r="E59" s="135"/>
      <c r="F59" s="135"/>
      <c r="G59" s="135"/>
      <c r="H59" s="135"/>
      <c r="I59" s="135"/>
      <c r="J59" s="135"/>
      <c r="K59" s="135"/>
      <c r="L59" s="135"/>
      <c r="M59" s="135"/>
      <c r="N59" s="135"/>
      <c r="O59" s="135"/>
      <c r="P59" s="135"/>
      <c r="Q59" s="591"/>
      <c r="R59" s="135"/>
      <c r="S59" s="135"/>
      <c r="T59" s="135"/>
      <c r="U59" s="135"/>
      <c r="V59" s="135"/>
      <c r="W59" s="135"/>
      <c r="X59" s="135"/>
      <c r="Y59" s="135"/>
      <c r="Z59" s="135"/>
      <c r="AA59" s="135"/>
      <c r="AB59" s="135"/>
      <c r="AC59" s="591"/>
      <c r="AD59" s="135"/>
      <c r="AE59" s="135"/>
      <c r="AF59" s="135"/>
      <c r="AG59" s="135"/>
      <c r="AH59" s="135"/>
      <c r="AI59" s="135"/>
      <c r="AJ59" s="135"/>
      <c r="AK59" s="135"/>
      <c r="AL59" s="135"/>
      <c r="AM59" s="135"/>
      <c r="AN59" s="135"/>
      <c r="AO59" s="591"/>
      <c r="AP59" s="135"/>
      <c r="AQ59" s="135"/>
      <c r="AR59" s="135"/>
      <c r="AS59" s="135"/>
      <c r="AT59" s="135"/>
      <c r="AU59" s="135"/>
      <c r="AV59" s="135"/>
      <c r="AW59" s="135"/>
      <c r="AX59" s="135"/>
      <c r="AY59" s="135"/>
      <c r="AZ59" s="135"/>
      <c r="BA59" s="591"/>
      <c r="BB59" s="135"/>
      <c r="BC59" s="135"/>
      <c r="BD59" s="135"/>
      <c r="BE59" s="135"/>
      <c r="BF59" s="135"/>
      <c r="BG59" s="135"/>
      <c r="BH59" s="135"/>
      <c r="BI59" s="135"/>
      <c r="BJ59" s="135"/>
      <c r="BK59" s="135"/>
      <c r="BL59" s="135"/>
      <c r="BM59" s="591"/>
      <c r="BN59" s="135"/>
      <c r="BO59" s="135"/>
      <c r="BP59" s="135"/>
      <c r="BQ59" s="135"/>
      <c r="BR59" s="135"/>
      <c r="BS59" s="135"/>
      <c r="BT59" s="135"/>
      <c r="BU59" s="135"/>
      <c r="BV59" s="135"/>
      <c r="BW59" s="135"/>
      <c r="BX59" s="135"/>
      <c r="BY59" s="591"/>
      <c r="BZ59" s="135"/>
      <c r="CA59" s="135"/>
      <c r="CB59" s="135"/>
      <c r="CC59" s="135"/>
      <c r="CD59" s="135"/>
      <c r="CE59" s="135"/>
      <c r="CF59" s="135"/>
      <c r="CG59" s="135"/>
      <c r="CH59" s="135"/>
      <c r="CI59" s="135"/>
      <c r="CJ59" s="135"/>
      <c r="CK59" s="591"/>
      <c r="CL59" s="135"/>
      <c r="CM59" s="135"/>
      <c r="CN59" s="135"/>
      <c r="CO59" s="135"/>
      <c r="CP59" s="135"/>
      <c r="CQ59" s="135"/>
      <c r="CR59" s="135"/>
      <c r="CS59" s="135"/>
      <c r="CT59" s="135"/>
      <c r="CU59" s="135"/>
      <c r="CV59" s="135"/>
      <c r="CW59" s="591"/>
      <c r="CX59" s="135"/>
      <c r="CY59" s="135"/>
      <c r="CZ59" s="135"/>
      <c r="DA59" s="135"/>
      <c r="DB59" s="135"/>
      <c r="DC59" s="135"/>
      <c r="DD59" s="135"/>
      <c r="DE59" s="135"/>
      <c r="DF59" s="135"/>
      <c r="DG59" s="135"/>
      <c r="DH59" s="135"/>
      <c r="DI59" s="591"/>
      <c r="DJ59" s="135"/>
      <c r="DK59" s="135"/>
      <c r="DL59" s="135"/>
      <c r="DM59" s="135"/>
      <c r="DN59" s="135"/>
      <c r="DO59" s="135"/>
      <c r="DP59" s="135"/>
      <c r="DQ59" s="135"/>
      <c r="DR59" s="135"/>
      <c r="DS59" s="135"/>
    </row>
    <row r="60" spans="1:124" s="135" customFormat="1" ht="43.5">
      <c r="B60" s="380" t="s">
        <v>607</v>
      </c>
      <c r="C60" s="592" t="s">
        <v>220</v>
      </c>
      <c r="D60" s="382" t="s">
        <v>2725</v>
      </c>
      <c r="E60" s="382" t="s">
        <v>608</v>
      </c>
      <c r="F60" s="382" t="s">
        <v>2726</v>
      </c>
      <c r="G60" s="382" t="s">
        <v>2728</v>
      </c>
      <c r="H60" s="382" t="s">
        <v>609</v>
      </c>
      <c r="I60" s="382" t="s">
        <v>606</v>
      </c>
      <c r="J60" s="593" t="s">
        <v>2681</v>
      </c>
      <c r="K60" s="12" t="s">
        <v>239</v>
      </c>
      <c r="L60" s="13" t="s">
        <v>139</v>
      </c>
      <c r="M60" s="12" t="s">
        <v>134</v>
      </c>
      <c r="N60" s="12" t="s">
        <v>140</v>
      </c>
      <c r="O60" s="12" t="s">
        <v>131</v>
      </c>
      <c r="Z60" s="591"/>
      <c r="AL60" s="591"/>
      <c r="AX60" s="591"/>
      <c r="BJ60" s="591"/>
      <c r="BV60" s="591"/>
      <c r="CH60" s="591"/>
      <c r="CT60" s="591"/>
      <c r="DF60" s="591"/>
    </row>
    <row r="61" spans="1:124" s="133" customFormat="1" ht="15">
      <c r="A61" s="135"/>
      <c r="B61" s="594">
        <v>1</v>
      </c>
      <c r="C61" s="376"/>
      <c r="D61" s="376"/>
      <c r="E61" s="205"/>
      <c r="F61" s="205"/>
      <c r="G61" s="595"/>
      <c r="H61" s="376"/>
      <c r="I61" s="376"/>
      <c r="J61" s="1015"/>
      <c r="K61" s="596"/>
      <c r="L61" s="597"/>
      <c r="M61" s="598"/>
      <c r="N61" s="598"/>
      <c r="O61" s="598"/>
      <c r="Q61" s="135"/>
      <c r="R61" s="135"/>
      <c r="S61" s="135"/>
      <c r="T61" s="135"/>
      <c r="U61" s="135"/>
      <c r="V61" s="135"/>
      <c r="W61" s="135"/>
      <c r="X61" s="135"/>
      <c r="Y61" s="135"/>
      <c r="Z61" s="591"/>
      <c r="AA61" s="135"/>
      <c r="AB61" s="135"/>
      <c r="AC61" s="135"/>
      <c r="AD61" s="135"/>
      <c r="AE61" s="135"/>
      <c r="AF61" s="135"/>
      <c r="AG61" s="135"/>
      <c r="AH61" s="135"/>
      <c r="AI61" s="135"/>
      <c r="AJ61" s="135"/>
      <c r="AK61" s="135"/>
      <c r="AL61" s="591"/>
      <c r="AM61" s="135"/>
      <c r="AN61" s="135"/>
      <c r="AO61" s="135"/>
      <c r="AP61" s="135"/>
      <c r="AQ61" s="135"/>
      <c r="AR61" s="135"/>
      <c r="AS61" s="135"/>
      <c r="AT61" s="135"/>
      <c r="AU61" s="135"/>
      <c r="AV61" s="135"/>
      <c r="AW61" s="135"/>
      <c r="AX61" s="591"/>
      <c r="AY61" s="135"/>
      <c r="AZ61" s="135"/>
      <c r="BA61" s="135"/>
      <c r="BB61" s="135"/>
      <c r="BC61" s="135"/>
      <c r="BD61" s="135"/>
      <c r="BE61" s="135"/>
      <c r="BF61" s="135"/>
      <c r="BG61" s="135"/>
      <c r="BH61" s="135"/>
      <c r="BI61" s="135"/>
      <c r="BJ61" s="591"/>
      <c r="BK61" s="135"/>
      <c r="BL61" s="135"/>
      <c r="BM61" s="135"/>
      <c r="BN61" s="135"/>
      <c r="BO61" s="135"/>
      <c r="BP61" s="135"/>
      <c r="BQ61" s="135"/>
      <c r="BR61" s="135"/>
      <c r="BS61" s="135"/>
      <c r="BT61" s="135"/>
      <c r="BU61" s="135"/>
      <c r="BV61" s="591"/>
      <c r="BW61" s="135"/>
      <c r="BX61" s="135"/>
      <c r="BY61" s="135"/>
      <c r="BZ61" s="135"/>
      <c r="CA61" s="135"/>
      <c r="CB61" s="135"/>
      <c r="CC61" s="135"/>
      <c r="CD61" s="135"/>
      <c r="CE61" s="135"/>
      <c r="CF61" s="135"/>
      <c r="CG61" s="135"/>
      <c r="CH61" s="591"/>
      <c r="CI61" s="135"/>
      <c r="CJ61" s="135"/>
      <c r="CK61" s="135"/>
      <c r="CL61" s="135"/>
      <c r="CM61" s="135"/>
      <c r="CN61" s="135"/>
      <c r="CO61" s="135"/>
      <c r="CP61" s="135"/>
      <c r="CQ61" s="135"/>
      <c r="CR61" s="135"/>
      <c r="CS61" s="135"/>
      <c r="CT61" s="591"/>
      <c r="CU61" s="135"/>
      <c r="CV61" s="135"/>
      <c r="CW61" s="135"/>
      <c r="CX61" s="135"/>
      <c r="CY61" s="135"/>
      <c r="CZ61" s="135"/>
      <c r="DA61" s="135"/>
      <c r="DB61" s="135"/>
      <c r="DC61" s="135"/>
      <c r="DD61" s="135"/>
      <c r="DE61" s="135"/>
      <c r="DF61" s="591"/>
      <c r="DG61" s="135"/>
      <c r="DH61" s="135"/>
      <c r="DI61" s="135"/>
      <c r="DJ61" s="135"/>
      <c r="DK61" s="135"/>
      <c r="DL61" s="135"/>
      <c r="DM61" s="135"/>
      <c r="DN61" s="135"/>
      <c r="DO61" s="135"/>
      <c r="DP61" s="135"/>
    </row>
    <row r="62" spans="1:124" s="133" customFormat="1" ht="15">
      <c r="A62" s="135"/>
      <c r="B62" s="594">
        <v>2</v>
      </c>
      <c r="C62" s="376"/>
      <c r="D62" s="376"/>
      <c r="E62" s="205"/>
      <c r="F62" s="205"/>
      <c r="G62" s="595"/>
      <c r="H62" s="376"/>
      <c r="I62" s="376"/>
      <c r="J62" s="1015"/>
      <c r="K62" s="585"/>
      <c r="L62" s="209"/>
      <c r="M62" s="208"/>
      <c r="N62" s="208"/>
      <c r="O62" s="208"/>
      <c r="Q62" s="135"/>
      <c r="R62" s="135"/>
      <c r="S62" s="135"/>
      <c r="T62" s="135"/>
      <c r="U62" s="135"/>
      <c r="V62" s="135"/>
      <c r="W62" s="135"/>
      <c r="X62" s="135"/>
      <c r="Y62" s="135"/>
      <c r="Z62" s="591"/>
      <c r="AA62" s="135"/>
      <c r="AB62" s="135"/>
      <c r="AC62" s="135"/>
      <c r="AD62" s="135"/>
      <c r="AE62" s="135"/>
      <c r="AF62" s="135"/>
      <c r="AG62" s="135"/>
      <c r="AH62" s="135"/>
      <c r="AI62" s="135"/>
      <c r="AJ62" s="135"/>
      <c r="AK62" s="135"/>
      <c r="AL62" s="591"/>
      <c r="AM62" s="135"/>
      <c r="AN62" s="135"/>
      <c r="AO62" s="135"/>
      <c r="AP62" s="135"/>
      <c r="AQ62" s="135"/>
      <c r="AR62" s="135"/>
      <c r="AS62" s="135"/>
      <c r="AT62" s="135"/>
      <c r="AU62" s="135"/>
      <c r="AV62" s="135"/>
      <c r="AW62" s="135"/>
      <c r="AX62" s="591"/>
      <c r="AY62" s="135"/>
      <c r="AZ62" s="135"/>
      <c r="BA62" s="135"/>
      <c r="BB62" s="135"/>
      <c r="BC62" s="135"/>
      <c r="BD62" s="135"/>
      <c r="BE62" s="135"/>
      <c r="BF62" s="135"/>
      <c r="BG62" s="135"/>
      <c r="BH62" s="135"/>
      <c r="BI62" s="135"/>
      <c r="BJ62" s="591"/>
      <c r="BK62" s="135"/>
      <c r="BL62" s="135"/>
      <c r="BM62" s="135"/>
      <c r="BN62" s="135"/>
      <c r="BO62" s="135"/>
      <c r="BP62" s="135"/>
      <c r="BQ62" s="135"/>
      <c r="BR62" s="135"/>
      <c r="BS62" s="135"/>
      <c r="BT62" s="135"/>
      <c r="BU62" s="135"/>
      <c r="BV62" s="591"/>
      <c r="BW62" s="135"/>
      <c r="BX62" s="135"/>
      <c r="BY62" s="135"/>
      <c r="BZ62" s="135"/>
      <c r="CA62" s="135"/>
      <c r="CB62" s="135"/>
      <c r="CC62" s="135"/>
      <c r="CD62" s="135"/>
      <c r="CE62" s="135"/>
      <c r="CF62" s="135"/>
      <c r="CG62" s="135"/>
      <c r="CH62" s="591"/>
      <c r="CI62" s="135"/>
      <c r="CJ62" s="135"/>
      <c r="CK62" s="135"/>
      <c r="CL62" s="135"/>
      <c r="CM62" s="135"/>
      <c r="CN62" s="135"/>
      <c r="CO62" s="135"/>
      <c r="CP62" s="135"/>
      <c r="CQ62" s="135"/>
      <c r="CR62" s="135"/>
      <c r="CS62" s="135"/>
      <c r="CT62" s="591"/>
      <c r="CU62" s="135"/>
      <c r="CV62" s="135"/>
      <c r="CW62" s="135"/>
      <c r="CX62" s="135"/>
      <c r="CY62" s="135"/>
      <c r="CZ62" s="135"/>
      <c r="DA62" s="135"/>
      <c r="DB62" s="135"/>
      <c r="DC62" s="135"/>
      <c r="DD62" s="135"/>
      <c r="DE62" s="135"/>
      <c r="DF62" s="591"/>
      <c r="DG62" s="135"/>
      <c r="DH62" s="135"/>
      <c r="DI62" s="135"/>
      <c r="DJ62" s="135"/>
      <c r="DK62" s="135"/>
      <c r="DL62" s="135"/>
      <c r="DM62" s="135"/>
      <c r="DN62" s="135"/>
      <c r="DO62" s="135"/>
      <c r="DP62" s="135"/>
    </row>
    <row r="63" spans="1:124" s="133" customFormat="1" ht="15">
      <c r="A63" s="135"/>
      <c r="B63" s="594">
        <v>3</v>
      </c>
      <c r="C63" s="376"/>
      <c r="D63" s="376"/>
      <c r="E63" s="205"/>
      <c r="F63" s="205"/>
      <c r="G63" s="595"/>
      <c r="H63" s="376"/>
      <c r="I63" s="376"/>
      <c r="J63" s="1015"/>
      <c r="K63" s="585"/>
      <c r="L63" s="209"/>
      <c r="M63" s="208"/>
      <c r="N63" s="208"/>
      <c r="O63" s="208"/>
      <c r="Q63" s="135"/>
      <c r="R63" s="135"/>
      <c r="S63" s="135"/>
      <c r="T63" s="135"/>
      <c r="U63" s="135"/>
      <c r="V63" s="135"/>
      <c r="W63" s="135"/>
      <c r="X63" s="135"/>
      <c r="Y63" s="135"/>
      <c r="Z63" s="591"/>
      <c r="AA63" s="135"/>
      <c r="AB63" s="135"/>
      <c r="AC63" s="135"/>
      <c r="AD63" s="135"/>
      <c r="AE63" s="135"/>
      <c r="AF63" s="135"/>
      <c r="AG63" s="135"/>
      <c r="AH63" s="135"/>
      <c r="AI63" s="135"/>
      <c r="AJ63" s="135"/>
      <c r="AK63" s="135"/>
      <c r="AL63" s="591"/>
      <c r="AM63" s="135"/>
      <c r="AN63" s="135"/>
      <c r="AO63" s="135"/>
      <c r="AP63" s="135"/>
      <c r="AQ63" s="135"/>
      <c r="AR63" s="135"/>
      <c r="AS63" s="135"/>
      <c r="AT63" s="135"/>
      <c r="AU63" s="135"/>
      <c r="AV63" s="135"/>
      <c r="AW63" s="135"/>
      <c r="AX63" s="591"/>
      <c r="AY63" s="135"/>
      <c r="AZ63" s="135"/>
      <c r="BA63" s="135"/>
      <c r="BB63" s="135"/>
      <c r="BC63" s="135"/>
      <c r="BD63" s="135"/>
      <c r="BE63" s="135"/>
      <c r="BF63" s="135"/>
      <c r="BG63" s="135"/>
      <c r="BH63" s="135"/>
      <c r="BI63" s="135"/>
      <c r="BJ63" s="591"/>
      <c r="BK63" s="135"/>
      <c r="BL63" s="135"/>
      <c r="BM63" s="135"/>
      <c r="BN63" s="135"/>
      <c r="BO63" s="135"/>
      <c r="BP63" s="135"/>
      <c r="BQ63" s="135"/>
      <c r="BR63" s="135"/>
      <c r="BS63" s="135"/>
      <c r="BT63" s="135"/>
      <c r="BU63" s="135"/>
      <c r="BV63" s="591"/>
      <c r="BW63" s="135"/>
      <c r="BX63" s="135"/>
      <c r="BY63" s="135"/>
      <c r="BZ63" s="135"/>
      <c r="CA63" s="135"/>
      <c r="CB63" s="135"/>
      <c r="CC63" s="135"/>
      <c r="CD63" s="135"/>
      <c r="CE63" s="135"/>
      <c r="CF63" s="135"/>
      <c r="CG63" s="135"/>
      <c r="CH63" s="591"/>
      <c r="CI63" s="135"/>
      <c r="CJ63" s="135"/>
      <c r="CK63" s="135"/>
      <c r="CL63" s="135"/>
      <c r="CM63" s="135"/>
      <c r="CN63" s="135"/>
      <c r="CO63" s="135"/>
      <c r="CP63" s="135"/>
      <c r="CQ63" s="135"/>
      <c r="CR63" s="135"/>
      <c r="CS63" s="135"/>
      <c r="CT63" s="591"/>
      <c r="CU63" s="135"/>
      <c r="CV63" s="135"/>
      <c r="CW63" s="135"/>
      <c r="CX63" s="135"/>
      <c r="CY63" s="135"/>
      <c r="CZ63" s="135"/>
      <c r="DA63" s="135"/>
      <c r="DB63" s="135"/>
      <c r="DC63" s="135"/>
      <c r="DD63" s="135"/>
      <c r="DE63" s="135"/>
      <c r="DF63" s="591"/>
      <c r="DG63" s="135"/>
      <c r="DH63" s="135"/>
      <c r="DI63" s="135"/>
      <c r="DJ63" s="135"/>
      <c r="DK63" s="135"/>
      <c r="DL63" s="135"/>
      <c r="DM63" s="135"/>
      <c r="DN63" s="135"/>
      <c r="DO63" s="135"/>
      <c r="DP63" s="135"/>
    </row>
    <row r="64" spans="1:124" s="133" customFormat="1" ht="15">
      <c r="A64" s="135"/>
      <c r="B64" s="594">
        <v>4</v>
      </c>
      <c r="C64" s="376"/>
      <c r="D64" s="376"/>
      <c r="E64" s="205"/>
      <c r="F64" s="205"/>
      <c r="G64" s="595"/>
      <c r="H64" s="376"/>
      <c r="I64" s="376"/>
      <c r="J64" s="1015"/>
      <c r="K64" s="585"/>
      <c r="L64" s="209"/>
      <c r="M64" s="208"/>
      <c r="N64" s="208"/>
      <c r="O64" s="208"/>
      <c r="Q64" s="135"/>
      <c r="R64" s="135"/>
      <c r="S64" s="135"/>
      <c r="T64" s="135"/>
      <c r="U64" s="135"/>
      <c r="V64" s="135"/>
      <c r="W64" s="135"/>
      <c r="X64" s="135"/>
      <c r="Y64" s="135"/>
      <c r="Z64" s="591"/>
      <c r="AA64" s="135"/>
      <c r="AB64" s="135"/>
      <c r="AC64" s="135"/>
      <c r="AD64" s="135"/>
      <c r="AE64" s="135"/>
      <c r="AF64" s="135"/>
      <c r="AG64" s="135"/>
      <c r="AH64" s="135"/>
      <c r="AI64" s="135"/>
      <c r="AJ64" s="135"/>
      <c r="AK64" s="135"/>
      <c r="AL64" s="591"/>
      <c r="AM64" s="135"/>
      <c r="AN64" s="135"/>
      <c r="AO64" s="135"/>
      <c r="AP64" s="135"/>
      <c r="AQ64" s="135"/>
      <c r="AR64" s="135"/>
      <c r="AS64" s="135"/>
      <c r="AT64" s="135"/>
      <c r="AU64" s="135"/>
      <c r="AV64" s="135"/>
      <c r="AW64" s="135"/>
      <c r="AX64" s="591"/>
      <c r="AY64" s="135"/>
      <c r="AZ64" s="135"/>
      <c r="BA64" s="135"/>
      <c r="BB64" s="135"/>
      <c r="BC64" s="135"/>
      <c r="BD64" s="135"/>
      <c r="BE64" s="135"/>
      <c r="BF64" s="135"/>
      <c r="BG64" s="135"/>
      <c r="BH64" s="135"/>
      <c r="BI64" s="135"/>
      <c r="BJ64" s="591"/>
      <c r="BK64" s="135"/>
      <c r="BL64" s="135"/>
      <c r="BM64" s="135"/>
      <c r="BN64" s="135"/>
      <c r="BO64" s="135"/>
      <c r="BP64" s="135"/>
      <c r="BQ64" s="135"/>
      <c r="BR64" s="135"/>
      <c r="BS64" s="135"/>
      <c r="BT64" s="135"/>
      <c r="BU64" s="135"/>
      <c r="BV64" s="591"/>
      <c r="BW64" s="135"/>
      <c r="BX64" s="135"/>
      <c r="BY64" s="135"/>
      <c r="BZ64" s="135"/>
      <c r="CA64" s="135"/>
      <c r="CB64" s="135"/>
      <c r="CC64" s="135"/>
      <c r="CD64" s="135"/>
      <c r="CE64" s="135"/>
      <c r="CF64" s="135"/>
      <c r="CG64" s="135"/>
      <c r="CH64" s="591"/>
      <c r="CI64" s="135"/>
      <c r="CJ64" s="135"/>
      <c r="CK64" s="135"/>
      <c r="CL64" s="135"/>
      <c r="CM64" s="135"/>
      <c r="CN64" s="135"/>
      <c r="CO64" s="135"/>
      <c r="CP64" s="135"/>
      <c r="CQ64" s="135"/>
      <c r="CR64" s="135"/>
      <c r="CS64" s="135"/>
      <c r="CT64" s="591"/>
      <c r="CU64" s="135"/>
      <c r="CV64" s="135"/>
      <c r="CW64" s="135"/>
      <c r="CX64" s="135"/>
      <c r="CY64" s="135"/>
      <c r="CZ64" s="135"/>
      <c r="DA64" s="135"/>
      <c r="DB64" s="135"/>
      <c r="DC64" s="135"/>
      <c r="DD64" s="135"/>
      <c r="DE64" s="135"/>
      <c r="DF64" s="591"/>
      <c r="DG64" s="135"/>
      <c r="DH64" s="135"/>
      <c r="DI64" s="135"/>
      <c r="DJ64" s="135"/>
      <c r="DK64" s="135"/>
      <c r="DL64" s="135"/>
      <c r="DM64" s="135"/>
      <c r="DN64" s="135"/>
      <c r="DO64" s="135"/>
      <c r="DP64" s="135"/>
    </row>
    <row r="65" spans="1:123" s="133" customFormat="1" ht="15">
      <c r="A65" s="135"/>
      <c r="B65" s="594">
        <v>5</v>
      </c>
      <c r="C65" s="376"/>
      <c r="D65" s="376"/>
      <c r="E65" s="205"/>
      <c r="F65" s="205"/>
      <c r="G65" s="595"/>
      <c r="H65" s="376"/>
      <c r="I65" s="376"/>
      <c r="J65" s="1015"/>
      <c r="K65" s="585"/>
      <c r="L65" s="209"/>
      <c r="M65" s="208"/>
      <c r="N65" s="208"/>
      <c r="O65" s="208"/>
      <c r="Q65" s="135"/>
      <c r="R65" s="135"/>
      <c r="S65" s="135"/>
      <c r="T65" s="135"/>
      <c r="U65" s="135"/>
      <c r="V65" s="135"/>
      <c r="W65" s="135"/>
      <c r="X65" s="135"/>
      <c r="Y65" s="135"/>
      <c r="Z65" s="591"/>
      <c r="AA65" s="135"/>
      <c r="AB65" s="135"/>
      <c r="AC65" s="135"/>
      <c r="AD65" s="135"/>
      <c r="AE65" s="135"/>
      <c r="AF65" s="135"/>
      <c r="AG65" s="135"/>
      <c r="AH65" s="135"/>
      <c r="AI65" s="135"/>
      <c r="AJ65" s="135"/>
      <c r="AK65" s="135"/>
      <c r="AL65" s="591"/>
      <c r="AM65" s="135"/>
      <c r="AN65" s="135"/>
      <c r="AO65" s="135"/>
      <c r="AP65" s="135"/>
      <c r="AQ65" s="135"/>
      <c r="AR65" s="135"/>
      <c r="AS65" s="135"/>
      <c r="AT65" s="135"/>
      <c r="AU65" s="135"/>
      <c r="AV65" s="135"/>
      <c r="AW65" s="135"/>
      <c r="AX65" s="591"/>
      <c r="AY65" s="135"/>
      <c r="AZ65" s="135"/>
      <c r="BA65" s="135"/>
      <c r="BB65" s="135"/>
      <c r="BC65" s="135"/>
      <c r="BD65" s="135"/>
      <c r="BE65" s="135"/>
      <c r="BF65" s="135"/>
      <c r="BG65" s="135"/>
      <c r="BH65" s="135"/>
      <c r="BI65" s="135"/>
      <c r="BJ65" s="591"/>
      <c r="BK65" s="135"/>
      <c r="BL65" s="135"/>
      <c r="BM65" s="135"/>
      <c r="BN65" s="135"/>
      <c r="BO65" s="135"/>
      <c r="BP65" s="135"/>
      <c r="BQ65" s="135"/>
      <c r="BR65" s="135"/>
      <c r="BS65" s="135"/>
      <c r="BT65" s="135"/>
      <c r="BU65" s="135"/>
      <c r="BV65" s="591"/>
      <c r="BW65" s="135"/>
      <c r="BX65" s="135"/>
      <c r="BY65" s="135"/>
      <c r="BZ65" s="135"/>
      <c r="CA65" s="135"/>
      <c r="CB65" s="135"/>
      <c r="CC65" s="135"/>
      <c r="CD65" s="135"/>
      <c r="CE65" s="135"/>
      <c r="CF65" s="135"/>
      <c r="CG65" s="135"/>
      <c r="CH65" s="591"/>
      <c r="CI65" s="135"/>
      <c r="CJ65" s="135"/>
      <c r="CK65" s="135"/>
      <c r="CL65" s="135"/>
      <c r="CM65" s="135"/>
      <c r="CN65" s="135"/>
      <c r="CO65" s="135"/>
      <c r="CP65" s="135"/>
      <c r="CQ65" s="135"/>
      <c r="CR65" s="135"/>
      <c r="CS65" s="135"/>
      <c r="CT65" s="591"/>
      <c r="CU65" s="135"/>
      <c r="CV65" s="135"/>
      <c r="CW65" s="135"/>
      <c r="CX65" s="135"/>
      <c r="CY65" s="135"/>
      <c r="CZ65" s="135"/>
      <c r="DA65" s="135"/>
      <c r="DB65" s="135"/>
      <c r="DC65" s="135"/>
      <c r="DD65" s="135"/>
      <c r="DE65" s="135"/>
      <c r="DF65" s="591"/>
      <c r="DG65" s="135"/>
      <c r="DH65" s="135"/>
      <c r="DI65" s="135"/>
      <c r="DJ65" s="135"/>
      <c r="DK65" s="135"/>
      <c r="DL65" s="135"/>
      <c r="DM65" s="135"/>
      <c r="DN65" s="135"/>
      <c r="DO65" s="135"/>
      <c r="DP65" s="135"/>
    </row>
    <row r="66" spans="1:123" s="133" customFormat="1" ht="15">
      <c r="A66" s="135"/>
      <c r="B66" s="594">
        <v>6</v>
      </c>
      <c r="C66" s="376"/>
      <c r="D66" s="376"/>
      <c r="E66" s="205"/>
      <c r="F66" s="205"/>
      <c r="G66" s="595"/>
      <c r="H66" s="376"/>
      <c r="I66" s="376"/>
      <c r="J66" s="1015"/>
      <c r="K66" s="585"/>
      <c r="L66" s="209"/>
      <c r="M66" s="208"/>
      <c r="N66" s="208"/>
      <c r="O66" s="208"/>
      <c r="Q66" s="135"/>
      <c r="R66" s="135"/>
      <c r="S66" s="135"/>
      <c r="T66" s="135"/>
      <c r="U66" s="135"/>
      <c r="V66" s="135"/>
      <c r="W66" s="135"/>
      <c r="X66" s="135"/>
      <c r="Y66" s="135"/>
      <c r="Z66" s="591"/>
      <c r="AA66" s="135"/>
      <c r="AB66" s="135"/>
      <c r="AC66" s="135"/>
      <c r="AD66" s="135"/>
      <c r="AE66" s="135"/>
      <c r="AF66" s="135"/>
      <c r="AG66" s="135"/>
      <c r="AH66" s="135"/>
      <c r="AI66" s="135"/>
      <c r="AJ66" s="135"/>
      <c r="AK66" s="135"/>
      <c r="AL66" s="591"/>
      <c r="AM66" s="135"/>
      <c r="AN66" s="135"/>
      <c r="AO66" s="135"/>
      <c r="AP66" s="135"/>
      <c r="AQ66" s="135"/>
      <c r="AR66" s="135"/>
      <c r="AS66" s="135"/>
      <c r="AT66" s="135"/>
      <c r="AU66" s="135"/>
      <c r="AV66" s="135"/>
      <c r="AW66" s="135"/>
      <c r="AX66" s="591"/>
      <c r="AY66" s="135"/>
      <c r="AZ66" s="135"/>
      <c r="BA66" s="135"/>
      <c r="BB66" s="135"/>
      <c r="BC66" s="135"/>
      <c r="BD66" s="135"/>
      <c r="BE66" s="135"/>
      <c r="BF66" s="135"/>
      <c r="BG66" s="135"/>
      <c r="BH66" s="135"/>
      <c r="BI66" s="135"/>
      <c r="BJ66" s="591"/>
      <c r="BK66" s="135"/>
      <c r="BL66" s="135"/>
      <c r="BM66" s="135"/>
      <c r="BN66" s="135"/>
      <c r="BO66" s="135"/>
      <c r="BP66" s="135"/>
      <c r="BQ66" s="135"/>
      <c r="BR66" s="135"/>
      <c r="BS66" s="135"/>
      <c r="BT66" s="135"/>
      <c r="BU66" s="135"/>
      <c r="BV66" s="591"/>
      <c r="BW66" s="135"/>
      <c r="BX66" s="135"/>
      <c r="BY66" s="135"/>
      <c r="BZ66" s="135"/>
      <c r="CA66" s="135"/>
      <c r="CB66" s="135"/>
      <c r="CC66" s="135"/>
      <c r="CD66" s="135"/>
      <c r="CE66" s="135"/>
      <c r="CF66" s="135"/>
      <c r="CG66" s="135"/>
      <c r="CH66" s="591"/>
      <c r="CI66" s="135"/>
      <c r="CJ66" s="135"/>
      <c r="CK66" s="135"/>
      <c r="CL66" s="135"/>
      <c r="CM66" s="135"/>
      <c r="CN66" s="135"/>
      <c r="CO66" s="135"/>
      <c r="CP66" s="135"/>
      <c r="CQ66" s="135"/>
      <c r="CR66" s="135"/>
      <c r="CS66" s="135"/>
      <c r="CT66" s="591"/>
      <c r="CU66" s="135"/>
      <c r="CV66" s="135"/>
      <c r="CW66" s="135"/>
      <c r="CX66" s="135"/>
      <c r="CY66" s="135"/>
      <c r="CZ66" s="135"/>
      <c r="DA66" s="135"/>
      <c r="DB66" s="135"/>
      <c r="DC66" s="135"/>
      <c r="DD66" s="135"/>
      <c r="DE66" s="135"/>
      <c r="DF66" s="591"/>
      <c r="DG66" s="135"/>
      <c r="DH66" s="135"/>
      <c r="DI66" s="135"/>
      <c r="DJ66" s="135"/>
      <c r="DK66" s="135"/>
      <c r="DL66" s="135"/>
      <c r="DM66" s="135"/>
      <c r="DN66" s="135"/>
      <c r="DO66" s="135"/>
      <c r="DP66" s="135"/>
    </row>
    <row r="67" spans="1:123" s="133" customFormat="1" ht="15">
      <c r="A67" s="135"/>
      <c r="B67" s="594">
        <v>7</v>
      </c>
      <c r="C67" s="376"/>
      <c r="D67" s="376"/>
      <c r="E67" s="205"/>
      <c r="F67" s="205"/>
      <c r="G67" s="595"/>
      <c r="H67" s="376"/>
      <c r="I67" s="376"/>
      <c r="J67" s="1015"/>
      <c r="K67" s="585"/>
      <c r="L67" s="209"/>
      <c r="M67" s="208"/>
      <c r="N67" s="208"/>
      <c r="O67" s="208"/>
      <c r="Q67" s="135"/>
      <c r="R67" s="135"/>
      <c r="S67" s="135"/>
      <c r="T67" s="135"/>
      <c r="U67" s="135"/>
      <c r="V67" s="135"/>
      <c r="W67" s="135"/>
      <c r="X67" s="135"/>
      <c r="Y67" s="135"/>
      <c r="Z67" s="591"/>
      <c r="AA67" s="135"/>
      <c r="AB67" s="135"/>
      <c r="AC67" s="135"/>
      <c r="AD67" s="135"/>
      <c r="AE67" s="135"/>
      <c r="AF67" s="135"/>
      <c r="AG67" s="135"/>
      <c r="AH67" s="135"/>
      <c r="AI67" s="135"/>
      <c r="AJ67" s="135"/>
      <c r="AK67" s="135"/>
      <c r="AL67" s="591"/>
      <c r="AM67" s="135"/>
      <c r="AN67" s="135"/>
      <c r="AO67" s="135"/>
      <c r="AP67" s="135"/>
      <c r="AQ67" s="135"/>
      <c r="AR67" s="135"/>
      <c r="AS67" s="135"/>
      <c r="AT67" s="135"/>
      <c r="AU67" s="135"/>
      <c r="AV67" s="135"/>
      <c r="AW67" s="135"/>
      <c r="AX67" s="591"/>
      <c r="AY67" s="135"/>
      <c r="AZ67" s="135"/>
      <c r="BA67" s="135"/>
      <c r="BB67" s="135"/>
      <c r="BC67" s="135"/>
      <c r="BD67" s="135"/>
      <c r="BE67" s="135"/>
      <c r="BF67" s="135"/>
      <c r="BG67" s="135"/>
      <c r="BH67" s="135"/>
      <c r="BI67" s="135"/>
      <c r="BJ67" s="591"/>
      <c r="BK67" s="135"/>
      <c r="BL67" s="135"/>
      <c r="BM67" s="135"/>
      <c r="BN67" s="135"/>
      <c r="BO67" s="135"/>
      <c r="BP67" s="135"/>
      <c r="BQ67" s="135"/>
      <c r="BR67" s="135"/>
      <c r="BS67" s="135"/>
      <c r="BT67" s="135"/>
      <c r="BU67" s="135"/>
      <c r="BV67" s="591"/>
      <c r="BW67" s="135"/>
      <c r="BX67" s="135"/>
      <c r="BY67" s="135"/>
      <c r="BZ67" s="135"/>
      <c r="CA67" s="135"/>
      <c r="CB67" s="135"/>
      <c r="CC67" s="135"/>
      <c r="CD67" s="135"/>
      <c r="CE67" s="135"/>
      <c r="CF67" s="135"/>
      <c r="CG67" s="135"/>
      <c r="CH67" s="591"/>
      <c r="CI67" s="135"/>
      <c r="CJ67" s="135"/>
      <c r="CK67" s="135"/>
      <c r="CL67" s="135"/>
      <c r="CM67" s="135"/>
      <c r="CN67" s="135"/>
      <c r="CO67" s="135"/>
      <c r="CP67" s="135"/>
      <c r="CQ67" s="135"/>
      <c r="CR67" s="135"/>
      <c r="CS67" s="135"/>
      <c r="CT67" s="591"/>
      <c r="CU67" s="135"/>
      <c r="CV67" s="135"/>
      <c r="CW67" s="135"/>
      <c r="CX67" s="135"/>
      <c r="CY67" s="135"/>
      <c r="CZ67" s="135"/>
      <c r="DA67" s="135"/>
      <c r="DB67" s="135"/>
      <c r="DC67" s="135"/>
      <c r="DD67" s="135"/>
      <c r="DE67" s="135"/>
      <c r="DF67" s="591"/>
      <c r="DG67" s="135"/>
      <c r="DH67" s="135"/>
      <c r="DI67" s="135"/>
      <c r="DJ67" s="135"/>
      <c r="DK67" s="135"/>
      <c r="DL67" s="135"/>
      <c r="DM67" s="135"/>
      <c r="DN67" s="135"/>
      <c r="DO67" s="135"/>
      <c r="DP67" s="135"/>
    </row>
    <row r="68" spans="1:123" s="133" customFormat="1" ht="15">
      <c r="A68" s="135"/>
      <c r="B68" s="594">
        <v>8</v>
      </c>
      <c r="C68" s="376"/>
      <c r="D68" s="376"/>
      <c r="E68" s="205"/>
      <c r="F68" s="205"/>
      <c r="G68" s="595"/>
      <c r="H68" s="376"/>
      <c r="I68" s="376"/>
      <c r="J68" s="1015"/>
      <c r="K68" s="585"/>
      <c r="L68" s="209"/>
      <c r="M68" s="208"/>
      <c r="N68" s="208"/>
      <c r="O68" s="208"/>
      <c r="Q68" s="135"/>
      <c r="R68" s="135"/>
      <c r="S68" s="135"/>
      <c r="T68" s="135"/>
      <c r="U68" s="135"/>
      <c r="V68" s="135"/>
      <c r="W68" s="135"/>
      <c r="X68" s="135"/>
      <c r="Y68" s="135"/>
      <c r="Z68" s="591"/>
      <c r="AA68" s="135"/>
      <c r="AB68" s="135"/>
      <c r="AC68" s="135"/>
      <c r="AD68" s="135"/>
      <c r="AE68" s="135"/>
      <c r="AF68" s="135"/>
      <c r="AG68" s="135"/>
      <c r="AH68" s="135"/>
      <c r="AI68" s="135"/>
      <c r="AJ68" s="135"/>
      <c r="AK68" s="135"/>
      <c r="AL68" s="591"/>
      <c r="AM68" s="135"/>
      <c r="AN68" s="135"/>
      <c r="AO68" s="135"/>
      <c r="AP68" s="135"/>
      <c r="AQ68" s="135"/>
      <c r="AR68" s="135"/>
      <c r="AS68" s="135"/>
      <c r="AT68" s="135"/>
      <c r="AU68" s="135"/>
      <c r="AV68" s="135"/>
      <c r="AW68" s="135"/>
      <c r="AX68" s="591"/>
      <c r="AY68" s="135"/>
      <c r="AZ68" s="135"/>
      <c r="BA68" s="135"/>
      <c r="BB68" s="135"/>
      <c r="BC68" s="135"/>
      <c r="BD68" s="135"/>
      <c r="BE68" s="135"/>
      <c r="BF68" s="135"/>
      <c r="BG68" s="135"/>
      <c r="BH68" s="135"/>
      <c r="BI68" s="135"/>
      <c r="BJ68" s="591"/>
      <c r="BK68" s="135"/>
      <c r="BL68" s="135"/>
      <c r="BM68" s="135"/>
      <c r="BN68" s="135"/>
      <c r="BO68" s="135"/>
      <c r="BP68" s="135"/>
      <c r="BQ68" s="135"/>
      <c r="BR68" s="135"/>
      <c r="BS68" s="135"/>
      <c r="BT68" s="135"/>
      <c r="BU68" s="135"/>
      <c r="BV68" s="591"/>
      <c r="BW68" s="135"/>
      <c r="BX68" s="135"/>
      <c r="BY68" s="135"/>
      <c r="BZ68" s="135"/>
      <c r="CA68" s="135"/>
      <c r="CB68" s="135"/>
      <c r="CC68" s="135"/>
      <c r="CD68" s="135"/>
      <c r="CE68" s="135"/>
      <c r="CF68" s="135"/>
      <c r="CG68" s="135"/>
      <c r="CH68" s="591"/>
      <c r="CI68" s="135"/>
      <c r="CJ68" s="135"/>
      <c r="CK68" s="135"/>
      <c r="CL68" s="135"/>
      <c r="CM68" s="135"/>
      <c r="CN68" s="135"/>
      <c r="CO68" s="135"/>
      <c r="CP68" s="135"/>
      <c r="CQ68" s="135"/>
      <c r="CR68" s="135"/>
      <c r="CS68" s="135"/>
      <c r="CT68" s="591"/>
      <c r="CU68" s="135"/>
      <c r="CV68" s="135"/>
      <c r="CW68" s="135"/>
      <c r="CX68" s="135"/>
      <c r="CY68" s="135"/>
      <c r="CZ68" s="135"/>
      <c r="DA68" s="135"/>
      <c r="DB68" s="135"/>
      <c r="DC68" s="135"/>
      <c r="DD68" s="135"/>
      <c r="DE68" s="135"/>
      <c r="DF68" s="591"/>
      <c r="DG68" s="135"/>
      <c r="DH68" s="135"/>
      <c r="DI68" s="135"/>
      <c r="DJ68" s="135"/>
      <c r="DK68" s="135"/>
      <c r="DL68" s="135"/>
      <c r="DM68" s="135"/>
      <c r="DN68" s="135"/>
      <c r="DO68" s="135"/>
      <c r="DP68" s="135"/>
    </row>
    <row r="69" spans="1:123" s="133" customFormat="1" ht="15">
      <c r="A69" s="135"/>
      <c r="B69" s="594">
        <v>9</v>
      </c>
      <c r="C69" s="376"/>
      <c r="D69" s="376"/>
      <c r="E69" s="205"/>
      <c r="F69" s="205"/>
      <c r="G69" s="595"/>
      <c r="H69" s="376"/>
      <c r="I69" s="376"/>
      <c r="J69" s="1015"/>
      <c r="K69" s="585"/>
      <c r="L69" s="209"/>
      <c r="M69" s="208"/>
      <c r="N69" s="208"/>
      <c r="O69" s="208"/>
      <c r="Q69" s="135"/>
      <c r="R69" s="135"/>
      <c r="S69" s="135"/>
      <c r="T69" s="135"/>
      <c r="U69" s="135"/>
      <c r="V69" s="135"/>
      <c r="W69" s="135"/>
      <c r="X69" s="135"/>
      <c r="Y69" s="135"/>
      <c r="Z69" s="591"/>
      <c r="AA69" s="135"/>
      <c r="AB69" s="135"/>
      <c r="AC69" s="135"/>
      <c r="AD69" s="135"/>
      <c r="AE69" s="135"/>
      <c r="AF69" s="135"/>
      <c r="AG69" s="135"/>
      <c r="AH69" s="135"/>
      <c r="AI69" s="135"/>
      <c r="AJ69" s="135"/>
      <c r="AK69" s="135"/>
      <c r="AL69" s="591"/>
      <c r="AM69" s="135"/>
      <c r="AN69" s="135"/>
      <c r="AO69" s="135"/>
      <c r="AP69" s="135"/>
      <c r="AQ69" s="135"/>
      <c r="AR69" s="135"/>
      <c r="AS69" s="135"/>
      <c r="AT69" s="135"/>
      <c r="AU69" s="135"/>
      <c r="AV69" s="135"/>
      <c r="AW69" s="135"/>
      <c r="AX69" s="591"/>
      <c r="AY69" s="135"/>
      <c r="AZ69" s="135"/>
      <c r="BA69" s="135"/>
      <c r="BB69" s="135"/>
      <c r="BC69" s="135"/>
      <c r="BD69" s="135"/>
      <c r="BE69" s="135"/>
      <c r="BF69" s="135"/>
      <c r="BG69" s="135"/>
      <c r="BH69" s="135"/>
      <c r="BI69" s="135"/>
      <c r="BJ69" s="591"/>
      <c r="BK69" s="135"/>
      <c r="BL69" s="135"/>
      <c r="BM69" s="135"/>
      <c r="BN69" s="135"/>
      <c r="BO69" s="135"/>
      <c r="BP69" s="135"/>
      <c r="BQ69" s="135"/>
      <c r="BR69" s="135"/>
      <c r="BS69" s="135"/>
      <c r="BT69" s="135"/>
      <c r="BU69" s="135"/>
      <c r="BV69" s="591"/>
      <c r="BW69" s="135"/>
      <c r="BX69" s="135"/>
      <c r="BY69" s="135"/>
      <c r="BZ69" s="135"/>
      <c r="CA69" s="135"/>
      <c r="CB69" s="135"/>
      <c r="CC69" s="135"/>
      <c r="CD69" s="135"/>
      <c r="CE69" s="135"/>
      <c r="CF69" s="135"/>
      <c r="CG69" s="135"/>
      <c r="CH69" s="591"/>
      <c r="CI69" s="135"/>
      <c r="CJ69" s="135"/>
      <c r="CK69" s="135"/>
      <c r="CL69" s="135"/>
      <c r="CM69" s="135"/>
      <c r="CN69" s="135"/>
      <c r="CO69" s="135"/>
      <c r="CP69" s="135"/>
      <c r="CQ69" s="135"/>
      <c r="CR69" s="135"/>
      <c r="CS69" s="135"/>
      <c r="CT69" s="591"/>
      <c r="CU69" s="135"/>
      <c r="CV69" s="135"/>
      <c r="CW69" s="135"/>
      <c r="CX69" s="135"/>
      <c r="CY69" s="135"/>
      <c r="CZ69" s="135"/>
      <c r="DA69" s="135"/>
      <c r="DB69" s="135"/>
      <c r="DC69" s="135"/>
      <c r="DD69" s="135"/>
      <c r="DE69" s="135"/>
      <c r="DF69" s="591"/>
      <c r="DG69" s="135"/>
      <c r="DH69" s="135"/>
      <c r="DI69" s="135"/>
      <c r="DJ69" s="135"/>
      <c r="DK69" s="135"/>
      <c r="DL69" s="135"/>
      <c r="DM69" s="135"/>
      <c r="DN69" s="135"/>
      <c r="DO69" s="135"/>
      <c r="DP69" s="135"/>
    </row>
    <row r="70" spans="1:123" s="133" customFormat="1" ht="15">
      <c r="A70" s="135"/>
      <c r="B70" s="594">
        <v>10</v>
      </c>
      <c r="C70" s="376"/>
      <c r="D70" s="376"/>
      <c r="E70" s="205"/>
      <c r="F70" s="205"/>
      <c r="G70" s="595"/>
      <c r="H70" s="376"/>
      <c r="I70" s="376"/>
      <c r="J70" s="1015"/>
      <c r="K70" s="585"/>
      <c r="L70" s="209"/>
      <c r="M70" s="208"/>
      <c r="N70" s="208"/>
      <c r="O70" s="208"/>
      <c r="Q70" s="135"/>
      <c r="R70" s="135"/>
      <c r="S70" s="135"/>
      <c r="T70" s="135"/>
      <c r="U70" s="135"/>
      <c r="V70" s="135"/>
      <c r="W70" s="135"/>
      <c r="X70" s="135"/>
      <c r="Y70" s="135"/>
      <c r="Z70" s="591"/>
      <c r="AA70" s="135"/>
      <c r="AB70" s="135"/>
      <c r="AC70" s="135"/>
      <c r="AD70" s="135"/>
      <c r="AE70" s="135"/>
      <c r="AF70" s="135"/>
      <c r="AG70" s="135"/>
      <c r="AH70" s="135"/>
      <c r="AI70" s="135"/>
      <c r="AJ70" s="135"/>
      <c r="AK70" s="135"/>
      <c r="AL70" s="591"/>
      <c r="AM70" s="135"/>
      <c r="AN70" s="135"/>
      <c r="AO70" s="135"/>
      <c r="AP70" s="135"/>
      <c r="AQ70" s="135"/>
      <c r="AR70" s="135"/>
      <c r="AS70" s="135"/>
      <c r="AT70" s="135"/>
      <c r="AU70" s="135"/>
      <c r="AV70" s="135"/>
      <c r="AW70" s="135"/>
      <c r="AX70" s="591"/>
      <c r="AY70" s="135"/>
      <c r="AZ70" s="135"/>
      <c r="BA70" s="135"/>
      <c r="BB70" s="135"/>
      <c r="BC70" s="135"/>
      <c r="BD70" s="135"/>
      <c r="BE70" s="135"/>
      <c r="BF70" s="135"/>
      <c r="BG70" s="135"/>
      <c r="BH70" s="135"/>
      <c r="BI70" s="135"/>
      <c r="BJ70" s="591"/>
      <c r="BK70" s="135"/>
      <c r="BL70" s="135"/>
      <c r="BM70" s="135"/>
      <c r="BN70" s="135"/>
      <c r="BO70" s="135"/>
      <c r="BP70" s="135"/>
      <c r="BQ70" s="135"/>
      <c r="BR70" s="135"/>
      <c r="BS70" s="135"/>
      <c r="BT70" s="135"/>
      <c r="BU70" s="135"/>
      <c r="BV70" s="591"/>
      <c r="BW70" s="135"/>
      <c r="BX70" s="135"/>
      <c r="BY70" s="135"/>
      <c r="BZ70" s="135"/>
      <c r="CA70" s="135"/>
      <c r="CB70" s="135"/>
      <c r="CC70" s="135"/>
      <c r="CD70" s="135"/>
      <c r="CE70" s="135"/>
      <c r="CF70" s="135"/>
      <c r="CG70" s="135"/>
      <c r="CH70" s="591"/>
      <c r="CI70" s="135"/>
      <c r="CJ70" s="135"/>
      <c r="CK70" s="135"/>
      <c r="CL70" s="135"/>
      <c r="CM70" s="135"/>
      <c r="CN70" s="135"/>
      <c r="CO70" s="135"/>
      <c r="CP70" s="135"/>
      <c r="CQ70" s="135"/>
      <c r="CR70" s="135"/>
      <c r="CS70" s="135"/>
      <c r="CT70" s="591"/>
      <c r="CU70" s="135"/>
      <c r="CV70" s="135"/>
      <c r="CW70" s="135"/>
      <c r="CX70" s="135"/>
      <c r="CY70" s="135"/>
      <c r="CZ70" s="135"/>
      <c r="DA70" s="135"/>
      <c r="DB70" s="135"/>
      <c r="DC70" s="135"/>
      <c r="DD70" s="135"/>
      <c r="DE70" s="135"/>
      <c r="DF70" s="591"/>
      <c r="DG70" s="135"/>
      <c r="DH70" s="135"/>
      <c r="DI70" s="135"/>
      <c r="DJ70" s="135"/>
      <c r="DK70" s="135"/>
      <c r="DL70" s="135"/>
      <c r="DM70" s="135"/>
      <c r="DN70" s="135"/>
      <c r="DO70" s="135"/>
      <c r="DP70" s="135"/>
    </row>
    <row r="71" spans="1:123" s="133" customFormat="1" ht="15">
      <c r="A71" s="135"/>
      <c r="B71" s="594">
        <v>11</v>
      </c>
      <c r="C71" s="376"/>
      <c r="D71" s="376"/>
      <c r="E71" s="205"/>
      <c r="F71" s="205"/>
      <c r="G71" s="595"/>
      <c r="H71" s="376"/>
      <c r="I71" s="376"/>
      <c r="J71" s="1015"/>
      <c r="K71" s="585"/>
      <c r="L71" s="209"/>
      <c r="M71" s="208"/>
      <c r="N71" s="208"/>
      <c r="O71" s="208"/>
      <c r="Q71" s="135"/>
      <c r="R71" s="135"/>
      <c r="S71" s="135"/>
      <c r="T71" s="135"/>
      <c r="U71" s="135"/>
      <c r="V71" s="135"/>
      <c r="W71" s="135"/>
      <c r="X71" s="135"/>
      <c r="Y71" s="135"/>
      <c r="Z71" s="591"/>
      <c r="AA71" s="135"/>
      <c r="AB71" s="135"/>
      <c r="AC71" s="135"/>
      <c r="AD71" s="135"/>
      <c r="AE71" s="135"/>
      <c r="AF71" s="135"/>
      <c r="AG71" s="135"/>
      <c r="AH71" s="135"/>
      <c r="AI71" s="135"/>
      <c r="AJ71" s="135"/>
      <c r="AK71" s="135"/>
      <c r="AL71" s="591"/>
      <c r="AM71" s="135"/>
      <c r="AN71" s="135"/>
      <c r="AO71" s="135"/>
      <c r="AP71" s="135"/>
      <c r="AQ71" s="135"/>
      <c r="AR71" s="135"/>
      <c r="AS71" s="135"/>
      <c r="AT71" s="135"/>
      <c r="AU71" s="135"/>
      <c r="AV71" s="135"/>
      <c r="AW71" s="135"/>
      <c r="AX71" s="591"/>
      <c r="AY71" s="135"/>
      <c r="AZ71" s="135"/>
      <c r="BA71" s="135"/>
      <c r="BB71" s="135"/>
      <c r="BC71" s="135"/>
      <c r="BD71" s="135"/>
      <c r="BE71" s="135"/>
      <c r="BF71" s="135"/>
      <c r="BG71" s="135"/>
      <c r="BH71" s="135"/>
      <c r="BI71" s="135"/>
      <c r="BJ71" s="591"/>
      <c r="BK71" s="135"/>
      <c r="BL71" s="135"/>
      <c r="BM71" s="135"/>
      <c r="BN71" s="135"/>
      <c r="BO71" s="135"/>
      <c r="BP71" s="135"/>
      <c r="BQ71" s="135"/>
      <c r="BR71" s="135"/>
      <c r="BS71" s="135"/>
      <c r="BT71" s="135"/>
      <c r="BU71" s="135"/>
      <c r="BV71" s="591"/>
      <c r="BW71" s="135"/>
      <c r="BX71" s="135"/>
      <c r="BY71" s="135"/>
      <c r="BZ71" s="135"/>
      <c r="CA71" s="135"/>
      <c r="CB71" s="135"/>
      <c r="CC71" s="135"/>
      <c r="CD71" s="135"/>
      <c r="CE71" s="135"/>
      <c r="CF71" s="135"/>
      <c r="CG71" s="135"/>
      <c r="CH71" s="591"/>
      <c r="CI71" s="135"/>
      <c r="CJ71" s="135"/>
      <c r="CK71" s="135"/>
      <c r="CL71" s="135"/>
      <c r="CM71" s="135"/>
      <c r="CN71" s="135"/>
      <c r="CO71" s="135"/>
      <c r="CP71" s="135"/>
      <c r="CQ71" s="135"/>
      <c r="CR71" s="135"/>
      <c r="CS71" s="135"/>
      <c r="CT71" s="591"/>
      <c r="CU71" s="135"/>
      <c r="CV71" s="135"/>
      <c r="CW71" s="135"/>
      <c r="CX71" s="135"/>
      <c r="CY71" s="135"/>
      <c r="CZ71" s="135"/>
      <c r="DA71" s="135"/>
      <c r="DB71" s="135"/>
      <c r="DC71" s="135"/>
      <c r="DD71" s="135"/>
      <c r="DE71" s="135"/>
      <c r="DF71" s="591"/>
      <c r="DG71" s="135"/>
      <c r="DH71" s="135"/>
      <c r="DI71" s="135"/>
      <c r="DJ71" s="135"/>
      <c r="DK71" s="135"/>
      <c r="DL71" s="135"/>
      <c r="DM71" s="135"/>
      <c r="DN71" s="135"/>
      <c r="DO71" s="135"/>
      <c r="DP71" s="135"/>
    </row>
    <row r="72" spans="1:123" s="133" customFormat="1">
      <c r="A72" s="135"/>
      <c r="B72" s="594">
        <v>12</v>
      </c>
      <c r="C72" s="376"/>
      <c r="D72" s="376"/>
      <c r="E72" s="205"/>
      <c r="F72" s="205"/>
      <c r="G72" s="595"/>
      <c r="H72" s="376"/>
      <c r="I72" s="376"/>
      <c r="J72" s="1015"/>
      <c r="K72" s="585"/>
      <c r="L72" s="208"/>
      <c r="M72" s="208"/>
      <c r="N72" s="208"/>
      <c r="O72" s="208"/>
      <c r="Q72" s="135"/>
      <c r="R72" s="135"/>
      <c r="S72" s="135"/>
      <c r="T72" s="135"/>
      <c r="U72" s="135"/>
      <c r="V72" s="135"/>
      <c r="W72" s="135"/>
      <c r="X72" s="135"/>
      <c r="Y72" s="135"/>
      <c r="Z72" s="591"/>
      <c r="AA72" s="135"/>
      <c r="AB72" s="135"/>
      <c r="AC72" s="135"/>
      <c r="AD72" s="135"/>
      <c r="AE72" s="135"/>
      <c r="AF72" s="135"/>
      <c r="AG72" s="135"/>
      <c r="AH72" s="135"/>
      <c r="AI72" s="135"/>
      <c r="AJ72" s="135"/>
      <c r="AK72" s="135"/>
      <c r="AL72" s="591"/>
      <c r="AM72" s="135"/>
      <c r="AN72" s="135"/>
      <c r="AO72" s="135"/>
      <c r="AP72" s="135"/>
      <c r="AQ72" s="135"/>
      <c r="AR72" s="135"/>
      <c r="AS72" s="135"/>
      <c r="AT72" s="135"/>
      <c r="AU72" s="135"/>
      <c r="AV72" s="135"/>
      <c r="AW72" s="135"/>
      <c r="AX72" s="591"/>
      <c r="AY72" s="135"/>
      <c r="AZ72" s="135"/>
      <c r="BA72" s="135"/>
      <c r="BB72" s="135"/>
      <c r="BC72" s="135"/>
      <c r="BD72" s="135"/>
      <c r="BE72" s="135"/>
      <c r="BF72" s="135"/>
      <c r="BG72" s="135"/>
      <c r="BH72" s="135"/>
      <c r="BI72" s="135"/>
      <c r="BJ72" s="591"/>
      <c r="BK72" s="135"/>
      <c r="BL72" s="135"/>
      <c r="BM72" s="135"/>
      <c r="BN72" s="135"/>
      <c r="BO72" s="135"/>
      <c r="BP72" s="135"/>
      <c r="BQ72" s="135"/>
      <c r="BR72" s="135"/>
      <c r="BS72" s="135"/>
      <c r="BT72" s="135"/>
      <c r="BU72" s="135"/>
      <c r="BV72" s="591"/>
      <c r="BW72" s="135"/>
      <c r="BX72" s="135"/>
      <c r="BY72" s="135"/>
      <c r="BZ72" s="135"/>
      <c r="CA72" s="135"/>
      <c r="CB72" s="135"/>
      <c r="CC72" s="135"/>
      <c r="CD72" s="135"/>
      <c r="CE72" s="135"/>
      <c r="CF72" s="135"/>
      <c r="CG72" s="135"/>
      <c r="CH72" s="591"/>
      <c r="CI72" s="135"/>
      <c r="CJ72" s="135"/>
      <c r="CK72" s="135"/>
      <c r="CL72" s="135"/>
      <c r="CM72" s="135"/>
      <c r="CN72" s="135"/>
      <c r="CO72" s="135"/>
      <c r="CP72" s="135"/>
      <c r="CQ72" s="135"/>
      <c r="CR72" s="135"/>
      <c r="CS72" s="135"/>
      <c r="CT72" s="591"/>
      <c r="CU72" s="135"/>
      <c r="CV72" s="135"/>
      <c r="CW72" s="135"/>
      <c r="CX72" s="135"/>
      <c r="CY72" s="135"/>
      <c r="CZ72" s="135"/>
      <c r="DA72" s="135"/>
      <c r="DB72" s="135"/>
      <c r="DC72" s="135"/>
      <c r="DD72" s="135"/>
      <c r="DE72" s="135"/>
      <c r="DF72" s="591"/>
      <c r="DG72" s="135"/>
      <c r="DH72" s="135"/>
      <c r="DI72" s="135"/>
      <c r="DJ72" s="135"/>
      <c r="DK72" s="135"/>
      <c r="DL72" s="135"/>
      <c r="DM72" s="135"/>
      <c r="DN72" s="135"/>
      <c r="DO72" s="135"/>
      <c r="DP72" s="135"/>
    </row>
    <row r="73" spans="1:123" s="133" customFormat="1">
      <c r="A73" s="135"/>
      <c r="B73" s="594">
        <v>13</v>
      </c>
      <c r="C73" s="376"/>
      <c r="D73" s="376"/>
      <c r="E73" s="205"/>
      <c r="F73" s="205"/>
      <c r="G73" s="595"/>
      <c r="H73" s="376"/>
      <c r="I73" s="376"/>
      <c r="J73" s="1015"/>
      <c r="K73" s="585"/>
      <c r="L73" s="208"/>
      <c r="M73" s="208"/>
      <c r="N73" s="208"/>
      <c r="O73" s="208"/>
      <c r="Q73" s="135"/>
      <c r="R73" s="135"/>
      <c r="S73" s="135"/>
      <c r="T73" s="135"/>
      <c r="U73" s="135"/>
      <c r="V73" s="135"/>
      <c r="W73" s="135"/>
      <c r="X73" s="135"/>
      <c r="Y73" s="135"/>
      <c r="Z73" s="591"/>
      <c r="AA73" s="135"/>
      <c r="AB73" s="135"/>
      <c r="AC73" s="135"/>
      <c r="AD73" s="135"/>
      <c r="AE73" s="135"/>
      <c r="AF73" s="135"/>
      <c r="AG73" s="135"/>
      <c r="AH73" s="135"/>
      <c r="AI73" s="135"/>
      <c r="AJ73" s="135"/>
      <c r="AK73" s="135"/>
      <c r="AL73" s="591"/>
      <c r="AM73" s="135"/>
      <c r="AN73" s="135"/>
      <c r="AO73" s="135"/>
      <c r="AP73" s="135"/>
      <c r="AQ73" s="135"/>
      <c r="AR73" s="135"/>
      <c r="AS73" s="135"/>
      <c r="AT73" s="135"/>
      <c r="AU73" s="135"/>
      <c r="AV73" s="135"/>
      <c r="AW73" s="135"/>
      <c r="AX73" s="591"/>
      <c r="AY73" s="135"/>
      <c r="AZ73" s="135"/>
      <c r="BA73" s="135"/>
      <c r="BB73" s="135"/>
      <c r="BC73" s="135"/>
      <c r="BD73" s="135"/>
      <c r="BE73" s="135"/>
      <c r="BF73" s="135"/>
      <c r="BG73" s="135"/>
      <c r="BH73" s="135"/>
      <c r="BI73" s="135"/>
      <c r="BJ73" s="591"/>
      <c r="BK73" s="135"/>
      <c r="BL73" s="135"/>
      <c r="BM73" s="135"/>
      <c r="BN73" s="135"/>
      <c r="BO73" s="135"/>
      <c r="BP73" s="135"/>
      <c r="BQ73" s="135"/>
      <c r="BR73" s="135"/>
      <c r="BS73" s="135"/>
      <c r="BT73" s="135"/>
      <c r="BU73" s="135"/>
      <c r="BV73" s="591"/>
      <c r="BW73" s="135"/>
      <c r="BX73" s="135"/>
      <c r="BY73" s="135"/>
      <c r="BZ73" s="135"/>
      <c r="CA73" s="135"/>
      <c r="CB73" s="135"/>
      <c r="CC73" s="135"/>
      <c r="CD73" s="135"/>
      <c r="CE73" s="135"/>
      <c r="CF73" s="135"/>
      <c r="CG73" s="135"/>
      <c r="CH73" s="591"/>
      <c r="CI73" s="135"/>
      <c r="CJ73" s="135"/>
      <c r="CK73" s="135"/>
      <c r="CL73" s="135"/>
      <c r="CM73" s="135"/>
      <c r="CN73" s="135"/>
      <c r="CO73" s="135"/>
      <c r="CP73" s="135"/>
      <c r="CQ73" s="135"/>
      <c r="CR73" s="135"/>
      <c r="CS73" s="135"/>
      <c r="CT73" s="591"/>
      <c r="CU73" s="135"/>
      <c r="CV73" s="135"/>
      <c r="CW73" s="135"/>
      <c r="CX73" s="135"/>
      <c r="CY73" s="135"/>
      <c r="CZ73" s="135"/>
      <c r="DA73" s="135"/>
      <c r="DB73" s="135"/>
      <c r="DC73" s="135"/>
      <c r="DD73" s="135"/>
      <c r="DE73" s="135"/>
      <c r="DF73" s="591"/>
      <c r="DG73" s="135"/>
      <c r="DH73" s="135"/>
      <c r="DI73" s="135"/>
      <c r="DJ73" s="135"/>
      <c r="DK73" s="135"/>
      <c r="DL73" s="135"/>
      <c r="DM73" s="135"/>
      <c r="DN73" s="135"/>
      <c r="DO73" s="135"/>
      <c r="DP73" s="135"/>
    </row>
    <row r="74" spans="1:123" s="133" customFormat="1">
      <c r="A74" s="135"/>
      <c r="B74" s="594">
        <v>14</v>
      </c>
      <c r="C74" s="376"/>
      <c r="D74" s="376"/>
      <c r="E74" s="205"/>
      <c r="F74" s="205"/>
      <c r="G74" s="595"/>
      <c r="H74" s="376"/>
      <c r="I74" s="376"/>
      <c r="J74" s="1015"/>
      <c r="K74" s="585"/>
      <c r="L74" s="208"/>
      <c r="M74" s="208"/>
      <c r="N74" s="208"/>
      <c r="O74" s="208"/>
      <c r="Q74" s="135"/>
      <c r="R74" s="135"/>
      <c r="S74" s="135"/>
      <c r="T74" s="135"/>
      <c r="U74" s="135"/>
      <c r="V74" s="135"/>
      <c r="W74" s="135"/>
      <c r="X74" s="135"/>
      <c r="Y74" s="135"/>
      <c r="Z74" s="591"/>
      <c r="AA74" s="135"/>
      <c r="AB74" s="135"/>
      <c r="AC74" s="135"/>
      <c r="AD74" s="135"/>
      <c r="AE74" s="135"/>
      <c r="AF74" s="135"/>
      <c r="AG74" s="135"/>
      <c r="AH74" s="135"/>
      <c r="AI74" s="135"/>
      <c r="AJ74" s="135"/>
      <c r="AK74" s="135"/>
      <c r="AL74" s="591"/>
      <c r="AM74" s="135"/>
      <c r="AN74" s="135"/>
      <c r="AO74" s="135"/>
      <c r="AP74" s="135"/>
      <c r="AQ74" s="135"/>
      <c r="AR74" s="135"/>
      <c r="AS74" s="135"/>
      <c r="AT74" s="135"/>
      <c r="AU74" s="135"/>
      <c r="AV74" s="135"/>
      <c r="AW74" s="135"/>
      <c r="AX74" s="591"/>
      <c r="AY74" s="135"/>
      <c r="AZ74" s="135"/>
      <c r="BA74" s="135"/>
      <c r="BB74" s="135"/>
      <c r="BC74" s="135"/>
      <c r="BD74" s="135"/>
      <c r="BE74" s="135"/>
      <c r="BF74" s="135"/>
      <c r="BG74" s="135"/>
      <c r="BH74" s="135"/>
      <c r="BI74" s="135"/>
      <c r="BJ74" s="591"/>
      <c r="BK74" s="135"/>
      <c r="BL74" s="135"/>
      <c r="BM74" s="135"/>
      <c r="BN74" s="135"/>
      <c r="BO74" s="135"/>
      <c r="BP74" s="135"/>
      <c r="BQ74" s="135"/>
      <c r="BR74" s="135"/>
      <c r="BS74" s="135"/>
      <c r="BT74" s="135"/>
      <c r="BU74" s="135"/>
      <c r="BV74" s="591"/>
      <c r="BW74" s="135"/>
      <c r="BX74" s="135"/>
      <c r="BY74" s="135"/>
      <c r="BZ74" s="135"/>
      <c r="CA74" s="135"/>
      <c r="CB74" s="135"/>
      <c r="CC74" s="135"/>
      <c r="CD74" s="135"/>
      <c r="CE74" s="135"/>
      <c r="CF74" s="135"/>
      <c r="CG74" s="135"/>
      <c r="CH74" s="591"/>
      <c r="CI74" s="135"/>
      <c r="CJ74" s="135"/>
      <c r="CK74" s="135"/>
      <c r="CL74" s="135"/>
      <c r="CM74" s="135"/>
      <c r="CN74" s="135"/>
      <c r="CO74" s="135"/>
      <c r="CP74" s="135"/>
      <c r="CQ74" s="135"/>
      <c r="CR74" s="135"/>
      <c r="CS74" s="135"/>
      <c r="CT74" s="591"/>
      <c r="CU74" s="135"/>
      <c r="CV74" s="135"/>
      <c r="CW74" s="135"/>
      <c r="CX74" s="135"/>
      <c r="CY74" s="135"/>
      <c r="CZ74" s="135"/>
      <c r="DA74" s="135"/>
      <c r="DB74" s="135"/>
      <c r="DC74" s="135"/>
      <c r="DD74" s="135"/>
      <c r="DE74" s="135"/>
      <c r="DF74" s="591"/>
      <c r="DG74" s="135"/>
      <c r="DH74" s="135"/>
      <c r="DI74" s="135"/>
      <c r="DJ74" s="135"/>
      <c r="DK74" s="135"/>
      <c r="DL74" s="135"/>
      <c r="DM74" s="135"/>
      <c r="DN74" s="135"/>
      <c r="DO74" s="135"/>
      <c r="DP74" s="135"/>
    </row>
    <row r="75" spans="1:123" s="133" customFormat="1">
      <c r="A75" s="135"/>
      <c r="B75" s="594">
        <v>15</v>
      </c>
      <c r="C75" s="376"/>
      <c r="D75" s="376"/>
      <c r="E75" s="205"/>
      <c r="F75" s="205"/>
      <c r="G75" s="595"/>
      <c r="H75" s="376"/>
      <c r="I75" s="376"/>
      <c r="J75" s="1015"/>
      <c r="K75" s="585"/>
      <c r="L75" s="208"/>
      <c r="M75" s="208"/>
      <c r="N75" s="208"/>
      <c r="O75" s="208"/>
      <c r="Q75" s="135"/>
      <c r="R75" s="135"/>
      <c r="S75" s="135"/>
      <c r="T75" s="135"/>
      <c r="U75" s="135"/>
      <c r="V75" s="135"/>
      <c r="W75" s="135"/>
      <c r="X75" s="135"/>
      <c r="Y75" s="135"/>
      <c r="Z75" s="591"/>
      <c r="AA75" s="135"/>
      <c r="AB75" s="135"/>
      <c r="AC75" s="135"/>
      <c r="AD75" s="135"/>
      <c r="AE75" s="135"/>
      <c r="AF75" s="135"/>
      <c r="AG75" s="135"/>
      <c r="AH75" s="135"/>
      <c r="AI75" s="135"/>
      <c r="AJ75" s="135"/>
      <c r="AK75" s="135"/>
      <c r="AL75" s="591"/>
      <c r="AM75" s="135"/>
      <c r="AN75" s="135"/>
      <c r="AO75" s="135"/>
      <c r="AP75" s="135"/>
      <c r="AQ75" s="135"/>
      <c r="AR75" s="135"/>
      <c r="AS75" s="135"/>
      <c r="AT75" s="135"/>
      <c r="AU75" s="135"/>
      <c r="AV75" s="135"/>
      <c r="AW75" s="135"/>
      <c r="AX75" s="591"/>
      <c r="AY75" s="135"/>
      <c r="AZ75" s="135"/>
      <c r="BA75" s="135"/>
      <c r="BB75" s="135"/>
      <c r="BC75" s="135"/>
      <c r="BD75" s="135"/>
      <c r="BE75" s="135"/>
      <c r="BF75" s="135"/>
      <c r="BG75" s="135"/>
      <c r="BH75" s="135"/>
      <c r="BI75" s="135"/>
      <c r="BJ75" s="591"/>
      <c r="BK75" s="135"/>
      <c r="BL75" s="135"/>
      <c r="BM75" s="135"/>
      <c r="BN75" s="135"/>
      <c r="BO75" s="135"/>
      <c r="BP75" s="135"/>
      <c r="BQ75" s="135"/>
      <c r="BR75" s="135"/>
      <c r="BS75" s="135"/>
      <c r="BT75" s="135"/>
      <c r="BU75" s="135"/>
      <c r="BV75" s="591"/>
      <c r="BW75" s="135"/>
      <c r="BX75" s="135"/>
      <c r="BY75" s="135"/>
      <c r="BZ75" s="135"/>
      <c r="CA75" s="135"/>
      <c r="CB75" s="135"/>
      <c r="CC75" s="135"/>
      <c r="CD75" s="135"/>
      <c r="CE75" s="135"/>
      <c r="CF75" s="135"/>
      <c r="CG75" s="135"/>
      <c r="CH75" s="591"/>
      <c r="CI75" s="135"/>
      <c r="CJ75" s="135"/>
      <c r="CK75" s="135"/>
      <c r="CL75" s="135"/>
      <c r="CM75" s="135"/>
      <c r="CN75" s="135"/>
      <c r="CO75" s="135"/>
      <c r="CP75" s="135"/>
      <c r="CQ75" s="135"/>
      <c r="CR75" s="135"/>
      <c r="CS75" s="135"/>
      <c r="CT75" s="591"/>
      <c r="CU75" s="135"/>
      <c r="CV75" s="135"/>
      <c r="CW75" s="135"/>
      <c r="CX75" s="135"/>
      <c r="CY75" s="135"/>
      <c r="CZ75" s="135"/>
      <c r="DA75" s="135"/>
      <c r="DB75" s="135"/>
      <c r="DC75" s="135"/>
      <c r="DD75" s="135"/>
      <c r="DE75" s="135"/>
      <c r="DF75" s="591"/>
      <c r="DG75" s="135"/>
      <c r="DH75" s="135"/>
      <c r="DI75" s="135"/>
      <c r="DJ75" s="135"/>
      <c r="DK75" s="135"/>
      <c r="DL75" s="135"/>
      <c r="DM75" s="135"/>
      <c r="DN75" s="135"/>
      <c r="DO75" s="135"/>
      <c r="DP75" s="135"/>
    </row>
    <row r="76" spans="1:123" s="133" customFormat="1" ht="15" thickBot="1">
      <c r="A76" s="135"/>
      <c r="B76" s="599">
        <v>16</v>
      </c>
      <c r="C76" s="394"/>
      <c r="D76" s="394"/>
      <c r="E76" s="480"/>
      <c r="F76" s="480"/>
      <c r="G76" s="600"/>
      <c r="H76" s="394"/>
      <c r="I76" s="394"/>
      <c r="J76" s="1016"/>
      <c r="K76" s="585"/>
      <c r="L76" s="208"/>
      <c r="M76" s="208"/>
      <c r="N76" s="208"/>
      <c r="O76" s="208"/>
      <c r="Q76" s="135"/>
      <c r="R76" s="135"/>
      <c r="S76" s="135"/>
      <c r="T76" s="135"/>
      <c r="U76" s="135"/>
      <c r="V76" s="135"/>
      <c r="W76" s="135"/>
      <c r="X76" s="135"/>
      <c r="Y76" s="135"/>
      <c r="Z76" s="591"/>
      <c r="AA76" s="135"/>
      <c r="AB76" s="135"/>
      <c r="AC76" s="135"/>
      <c r="AD76" s="135"/>
      <c r="AE76" s="135"/>
      <c r="AF76" s="135"/>
      <c r="AG76" s="135"/>
      <c r="AH76" s="135"/>
      <c r="AI76" s="135"/>
      <c r="AJ76" s="135"/>
      <c r="AK76" s="135"/>
      <c r="AL76" s="591"/>
      <c r="AM76" s="135"/>
      <c r="AN76" s="135"/>
      <c r="AO76" s="135"/>
      <c r="AP76" s="135"/>
      <c r="AQ76" s="135"/>
      <c r="AR76" s="135"/>
      <c r="AS76" s="135"/>
      <c r="AT76" s="135"/>
      <c r="AU76" s="135"/>
      <c r="AV76" s="135"/>
      <c r="AW76" s="135"/>
      <c r="AX76" s="591"/>
      <c r="AY76" s="135"/>
      <c r="AZ76" s="135"/>
      <c r="BA76" s="135"/>
      <c r="BB76" s="135"/>
      <c r="BC76" s="135"/>
      <c r="BD76" s="135"/>
      <c r="BE76" s="135"/>
      <c r="BF76" s="135"/>
      <c r="BG76" s="135"/>
      <c r="BH76" s="135"/>
      <c r="BI76" s="135"/>
      <c r="BJ76" s="591"/>
      <c r="BK76" s="135"/>
      <c r="BL76" s="135"/>
      <c r="BM76" s="135"/>
      <c r="BN76" s="135"/>
      <c r="BO76" s="135"/>
      <c r="BP76" s="135"/>
      <c r="BQ76" s="135"/>
      <c r="BR76" s="135"/>
      <c r="BS76" s="135"/>
      <c r="BT76" s="135"/>
      <c r="BU76" s="135"/>
      <c r="BV76" s="591"/>
      <c r="BW76" s="135"/>
      <c r="BX76" s="135"/>
      <c r="BY76" s="135"/>
      <c r="BZ76" s="135"/>
      <c r="CA76" s="135"/>
      <c r="CB76" s="135"/>
      <c r="CC76" s="135"/>
      <c r="CD76" s="135"/>
      <c r="CE76" s="135"/>
      <c r="CF76" s="135"/>
      <c r="CG76" s="135"/>
      <c r="CH76" s="591"/>
      <c r="CI76" s="135"/>
      <c r="CJ76" s="135"/>
      <c r="CK76" s="135"/>
      <c r="CL76" s="135"/>
      <c r="CM76" s="135"/>
      <c r="CN76" s="135"/>
      <c r="CO76" s="135"/>
      <c r="CP76" s="135"/>
      <c r="CQ76" s="135"/>
      <c r="CR76" s="135"/>
      <c r="CS76" s="135"/>
      <c r="CT76" s="591"/>
      <c r="CU76" s="135"/>
      <c r="CV76" s="135"/>
      <c r="CW76" s="135"/>
      <c r="CX76" s="135"/>
      <c r="CY76" s="135"/>
      <c r="CZ76" s="135"/>
      <c r="DA76" s="135"/>
      <c r="DB76" s="135"/>
      <c r="DC76" s="135"/>
      <c r="DD76" s="135"/>
      <c r="DE76" s="135"/>
      <c r="DF76" s="591"/>
      <c r="DG76" s="135"/>
      <c r="DH76" s="135"/>
      <c r="DI76" s="135"/>
      <c r="DJ76" s="135"/>
      <c r="DK76" s="135"/>
      <c r="DL76" s="135"/>
      <c r="DM76" s="135"/>
      <c r="DN76" s="135"/>
      <c r="DO76" s="135"/>
      <c r="DP76" s="135"/>
    </row>
    <row r="77" spans="1:123" s="133" customFormat="1">
      <c r="A77" s="135"/>
      <c r="B77" s="135"/>
      <c r="C77" s="591"/>
      <c r="D77" s="135"/>
      <c r="E77" s="135"/>
      <c r="F77" s="135"/>
      <c r="G77" s="135"/>
      <c r="H77" s="135"/>
      <c r="I77" s="135"/>
      <c r="J77" s="135"/>
      <c r="K77" s="135"/>
      <c r="L77" s="135"/>
      <c r="M77" s="135"/>
      <c r="N77" s="135"/>
      <c r="O77" s="135"/>
      <c r="P77" s="135"/>
      <c r="Q77" s="591"/>
      <c r="R77" s="135"/>
      <c r="S77" s="135"/>
      <c r="T77" s="135"/>
      <c r="U77" s="135"/>
      <c r="V77" s="135"/>
      <c r="W77" s="135"/>
      <c r="X77" s="135"/>
      <c r="Y77" s="135"/>
      <c r="Z77" s="135"/>
      <c r="AA77" s="135"/>
      <c r="AB77" s="135"/>
      <c r="AC77" s="591"/>
      <c r="AD77" s="135"/>
      <c r="AE77" s="135"/>
      <c r="AF77" s="135"/>
      <c r="AG77" s="135"/>
      <c r="AH77" s="135"/>
      <c r="AI77" s="135"/>
      <c r="AJ77" s="135"/>
      <c r="AK77" s="135"/>
      <c r="AL77" s="135"/>
      <c r="AM77" s="135"/>
      <c r="AN77" s="135"/>
      <c r="AO77" s="591"/>
      <c r="AP77" s="135"/>
      <c r="AQ77" s="135"/>
      <c r="AR77" s="135"/>
      <c r="AS77" s="135"/>
      <c r="AT77" s="135"/>
      <c r="AU77" s="135"/>
      <c r="AV77" s="135"/>
      <c r="AW77" s="135"/>
      <c r="AX77" s="135"/>
      <c r="AY77" s="135"/>
      <c r="AZ77" s="135"/>
      <c r="BA77" s="591"/>
      <c r="BB77" s="135"/>
      <c r="BC77" s="135"/>
      <c r="BD77" s="135"/>
      <c r="BE77" s="135"/>
      <c r="BF77" s="135"/>
      <c r="BG77" s="135"/>
      <c r="BH77" s="135"/>
      <c r="BI77" s="135"/>
      <c r="BJ77" s="135"/>
      <c r="BK77" s="135"/>
      <c r="BL77" s="135"/>
      <c r="BM77" s="591"/>
      <c r="BN77" s="135"/>
      <c r="BO77" s="135"/>
      <c r="BP77" s="135"/>
      <c r="BQ77" s="135"/>
      <c r="BR77" s="135"/>
      <c r="BS77" s="135"/>
      <c r="BT77" s="135"/>
      <c r="BU77" s="135"/>
      <c r="BV77" s="135"/>
      <c r="BW77" s="135"/>
      <c r="BX77" s="135"/>
      <c r="BY77" s="591"/>
      <c r="BZ77" s="135"/>
      <c r="CA77" s="135"/>
      <c r="CB77" s="135"/>
      <c r="CC77" s="135"/>
      <c r="CD77" s="135"/>
      <c r="CE77" s="135"/>
      <c r="CF77" s="135"/>
      <c r="CG77" s="135"/>
      <c r="CH77" s="135"/>
      <c r="CI77" s="135"/>
      <c r="CJ77" s="135"/>
      <c r="CK77" s="591"/>
      <c r="CL77" s="135"/>
      <c r="CM77" s="135"/>
      <c r="CN77" s="135"/>
      <c r="CO77" s="135"/>
      <c r="CP77" s="135"/>
      <c r="CQ77" s="135"/>
      <c r="CR77" s="135"/>
      <c r="CS77" s="135"/>
      <c r="CT77" s="135"/>
      <c r="CU77" s="135"/>
      <c r="CV77" s="135"/>
      <c r="CW77" s="591"/>
      <c r="CX77" s="135"/>
      <c r="CY77" s="135"/>
      <c r="CZ77" s="135"/>
      <c r="DA77" s="135"/>
      <c r="DB77" s="135"/>
      <c r="DC77" s="135"/>
      <c r="DD77" s="135"/>
      <c r="DE77" s="135"/>
      <c r="DF77" s="135"/>
      <c r="DG77" s="135"/>
      <c r="DH77" s="135"/>
      <c r="DI77" s="591"/>
      <c r="DJ77" s="135"/>
      <c r="DK77" s="135"/>
      <c r="DL77" s="135"/>
      <c r="DM77" s="135"/>
      <c r="DN77" s="135"/>
      <c r="DO77" s="135"/>
      <c r="DP77" s="135"/>
      <c r="DQ77" s="135"/>
      <c r="DR77" s="135"/>
      <c r="DS77" s="135"/>
    </row>
    <row r="78" spans="1:123" s="133" customFormat="1">
      <c r="A78" s="135"/>
      <c r="B78" s="186" t="s">
        <v>611</v>
      </c>
      <c r="C78" s="187"/>
      <c r="D78" s="135"/>
      <c r="E78" s="135"/>
      <c r="F78" s="135"/>
      <c r="G78" s="135"/>
      <c r="H78" s="135"/>
      <c r="I78" s="135"/>
      <c r="J78" s="135"/>
      <c r="K78" s="135"/>
      <c r="L78" s="135"/>
      <c r="M78" s="135"/>
      <c r="N78" s="135"/>
      <c r="O78" s="135"/>
      <c r="P78" s="135"/>
      <c r="Q78" s="591"/>
      <c r="R78" s="135"/>
      <c r="S78" s="135"/>
      <c r="T78" s="135"/>
      <c r="U78" s="135"/>
      <c r="V78" s="135"/>
      <c r="W78" s="135"/>
      <c r="X78" s="135"/>
      <c r="Y78" s="135"/>
      <c r="Z78" s="135"/>
      <c r="AA78" s="135"/>
      <c r="AB78" s="135"/>
      <c r="AC78" s="591"/>
      <c r="AD78" s="135"/>
      <c r="AE78" s="135"/>
      <c r="AF78" s="135"/>
      <c r="AG78" s="135"/>
      <c r="AH78" s="135"/>
      <c r="AI78" s="135"/>
      <c r="AJ78" s="135"/>
      <c r="AK78" s="135"/>
      <c r="AL78" s="135"/>
      <c r="AM78" s="135"/>
      <c r="AN78" s="135"/>
      <c r="AO78" s="591"/>
      <c r="AP78" s="135"/>
      <c r="AQ78" s="135"/>
      <c r="AR78" s="135"/>
      <c r="AS78" s="135"/>
      <c r="AT78" s="135"/>
      <c r="AU78" s="135"/>
      <c r="AV78" s="135"/>
      <c r="AW78" s="135"/>
      <c r="AX78" s="135"/>
      <c r="AY78" s="135"/>
      <c r="AZ78" s="135"/>
      <c r="BA78" s="591"/>
      <c r="BB78" s="135"/>
      <c r="BC78" s="135"/>
      <c r="BD78" s="135"/>
      <c r="BE78" s="135"/>
      <c r="BF78" s="135"/>
      <c r="BG78" s="135"/>
      <c r="BH78" s="135"/>
      <c r="BI78" s="135"/>
      <c r="BJ78" s="135"/>
      <c r="BK78" s="135"/>
      <c r="BL78" s="135"/>
      <c r="BM78" s="591"/>
      <c r="BN78" s="135"/>
      <c r="BO78" s="135"/>
      <c r="BP78" s="135"/>
      <c r="BQ78" s="135"/>
      <c r="BR78" s="135"/>
      <c r="BS78" s="135"/>
      <c r="BT78" s="135"/>
      <c r="BU78" s="135"/>
      <c r="BV78" s="135"/>
      <c r="BW78" s="135"/>
      <c r="BX78" s="135"/>
      <c r="BY78" s="591"/>
      <c r="BZ78" s="135"/>
      <c r="CA78" s="135"/>
      <c r="CB78" s="135"/>
      <c r="CC78" s="135"/>
      <c r="CD78" s="135"/>
      <c r="CE78" s="135"/>
      <c r="CF78" s="135"/>
      <c r="CG78" s="135"/>
      <c r="CH78" s="135"/>
      <c r="CI78" s="135"/>
      <c r="CJ78" s="135"/>
      <c r="CK78" s="591"/>
      <c r="CL78" s="135"/>
      <c r="CM78" s="135"/>
      <c r="CN78" s="135"/>
      <c r="CO78" s="135"/>
      <c r="CP78" s="135"/>
      <c r="CQ78" s="135"/>
      <c r="CR78" s="135"/>
      <c r="CS78" s="135"/>
      <c r="CT78" s="135"/>
      <c r="CU78" s="135"/>
      <c r="CV78" s="135"/>
      <c r="CW78" s="591"/>
      <c r="CX78" s="135"/>
      <c r="CY78" s="135"/>
      <c r="CZ78" s="135"/>
      <c r="DA78" s="135"/>
      <c r="DB78" s="135"/>
      <c r="DC78" s="135"/>
      <c r="DD78" s="135"/>
      <c r="DE78" s="135"/>
      <c r="DF78" s="135"/>
      <c r="DG78" s="135"/>
      <c r="DH78" s="135"/>
      <c r="DI78" s="591"/>
      <c r="DJ78" s="135"/>
      <c r="DK78" s="135"/>
      <c r="DL78" s="135"/>
      <c r="DM78" s="135"/>
      <c r="DN78" s="135"/>
      <c r="DO78" s="135"/>
      <c r="DP78" s="135"/>
      <c r="DQ78" s="135"/>
      <c r="DR78" s="135"/>
      <c r="DS78" s="135"/>
    </row>
    <row r="79" spans="1:123" s="133" customFormat="1">
      <c r="A79" s="135"/>
      <c r="B79" s="265"/>
      <c r="D79" s="135"/>
      <c r="E79" s="135"/>
      <c r="F79" s="135"/>
      <c r="G79" s="135"/>
      <c r="H79" s="135"/>
      <c r="I79" s="135"/>
      <c r="J79" s="135"/>
      <c r="K79" s="135"/>
      <c r="L79" s="135"/>
      <c r="M79" s="135"/>
      <c r="N79" s="135"/>
      <c r="O79" s="135"/>
      <c r="P79" s="135"/>
      <c r="Q79" s="591"/>
      <c r="R79" s="135"/>
      <c r="S79" s="135"/>
      <c r="T79" s="135"/>
      <c r="U79" s="135"/>
      <c r="V79" s="135"/>
      <c r="W79" s="135"/>
      <c r="X79" s="135"/>
      <c r="Y79" s="135"/>
      <c r="Z79" s="135"/>
      <c r="AA79" s="135"/>
      <c r="AB79" s="135"/>
      <c r="AC79" s="591"/>
      <c r="AD79" s="135"/>
      <c r="AE79" s="135"/>
      <c r="AF79" s="135"/>
      <c r="AG79" s="135"/>
      <c r="AH79" s="135"/>
      <c r="AI79" s="135"/>
      <c r="AJ79" s="135"/>
      <c r="AK79" s="135"/>
      <c r="AL79" s="135"/>
      <c r="AM79" s="135"/>
      <c r="AN79" s="135"/>
      <c r="AO79" s="591"/>
      <c r="AP79" s="135"/>
      <c r="AQ79" s="135"/>
      <c r="AR79" s="135"/>
      <c r="AS79" s="135"/>
      <c r="AT79" s="135"/>
      <c r="AU79" s="135"/>
      <c r="AV79" s="135"/>
      <c r="AW79" s="135"/>
      <c r="AX79" s="135"/>
      <c r="AY79" s="135"/>
      <c r="AZ79" s="135"/>
      <c r="BA79" s="591"/>
      <c r="BB79" s="135"/>
      <c r="BC79" s="135"/>
      <c r="BD79" s="135"/>
      <c r="BE79" s="135"/>
      <c r="BF79" s="135"/>
      <c r="BG79" s="135"/>
      <c r="BH79" s="135"/>
      <c r="BI79" s="135"/>
      <c r="BJ79" s="135"/>
      <c r="BK79" s="135"/>
      <c r="BL79" s="135"/>
      <c r="BM79" s="591"/>
      <c r="BN79" s="135"/>
      <c r="BO79" s="135"/>
      <c r="BP79" s="135"/>
      <c r="BQ79" s="135"/>
      <c r="BR79" s="135"/>
      <c r="BS79" s="135"/>
      <c r="BT79" s="135"/>
      <c r="BU79" s="135"/>
      <c r="BV79" s="135"/>
      <c r="BW79" s="135"/>
      <c r="BX79" s="135"/>
      <c r="BY79" s="591"/>
      <c r="BZ79" s="135"/>
      <c r="CA79" s="135"/>
      <c r="CB79" s="135"/>
      <c r="CC79" s="135"/>
      <c r="CD79" s="135"/>
      <c r="CE79" s="135"/>
      <c r="CF79" s="135"/>
      <c r="CG79" s="135"/>
      <c r="CH79" s="135"/>
      <c r="CI79" s="135"/>
      <c r="CJ79" s="135"/>
      <c r="CK79" s="591"/>
      <c r="CL79" s="135"/>
      <c r="CM79" s="135"/>
      <c r="CN79" s="135"/>
      <c r="CO79" s="135"/>
      <c r="CP79" s="135"/>
      <c r="CQ79" s="135"/>
      <c r="CR79" s="135"/>
      <c r="CS79" s="135"/>
      <c r="CT79" s="135"/>
      <c r="CU79" s="135"/>
      <c r="CV79" s="135"/>
      <c r="CW79" s="591"/>
      <c r="CX79" s="135"/>
      <c r="CY79" s="135"/>
      <c r="CZ79" s="135"/>
      <c r="DA79" s="135"/>
      <c r="DB79" s="135"/>
      <c r="DC79" s="135"/>
      <c r="DD79" s="135"/>
      <c r="DE79" s="135"/>
      <c r="DF79" s="135"/>
      <c r="DG79" s="135"/>
      <c r="DH79" s="135"/>
      <c r="DI79" s="591"/>
      <c r="DJ79" s="135"/>
      <c r="DK79" s="135"/>
      <c r="DL79" s="135"/>
      <c r="DM79" s="135"/>
      <c r="DN79" s="135"/>
      <c r="DO79" s="135"/>
      <c r="DP79" s="135"/>
      <c r="DQ79" s="135"/>
      <c r="DR79" s="135"/>
      <c r="DS79" s="135"/>
    </row>
    <row r="80" spans="1:123" s="133" customFormat="1">
      <c r="A80" s="135"/>
      <c r="B80" s="265" t="s">
        <v>612</v>
      </c>
      <c r="C80" s="187"/>
      <c r="D80" s="135"/>
      <c r="E80" s="135"/>
      <c r="F80" s="135"/>
      <c r="G80" s="135"/>
      <c r="H80" s="135"/>
      <c r="I80" s="135"/>
      <c r="J80" s="135"/>
      <c r="K80" s="135"/>
      <c r="L80" s="135"/>
      <c r="M80" s="135"/>
      <c r="N80" s="135"/>
      <c r="O80" s="135"/>
      <c r="P80" s="135"/>
      <c r="Q80" s="591"/>
      <c r="R80" s="135"/>
      <c r="S80" s="135"/>
      <c r="T80" s="135"/>
      <c r="U80" s="135"/>
      <c r="V80" s="135"/>
      <c r="W80" s="135"/>
      <c r="X80" s="135"/>
      <c r="Y80" s="135"/>
      <c r="Z80" s="135"/>
      <c r="AA80" s="135"/>
      <c r="AB80" s="135"/>
      <c r="AC80" s="591"/>
      <c r="AD80" s="135"/>
      <c r="AE80" s="135"/>
      <c r="AF80" s="135"/>
      <c r="AG80" s="135"/>
      <c r="AH80" s="135"/>
      <c r="AI80" s="135"/>
      <c r="AJ80" s="135"/>
      <c r="AK80" s="135"/>
      <c r="AL80" s="135"/>
      <c r="AM80" s="135"/>
      <c r="AN80" s="135"/>
      <c r="AO80" s="591"/>
      <c r="AP80" s="135"/>
      <c r="AQ80" s="135"/>
      <c r="AR80" s="135"/>
      <c r="AS80" s="135"/>
      <c r="AT80" s="135"/>
      <c r="AU80" s="135"/>
      <c r="AV80" s="135"/>
      <c r="AW80" s="135"/>
      <c r="AX80" s="135"/>
      <c r="AY80" s="135"/>
      <c r="AZ80" s="135"/>
      <c r="BA80" s="591"/>
      <c r="BB80" s="135"/>
      <c r="BC80" s="135"/>
      <c r="BD80" s="135"/>
      <c r="BE80" s="135"/>
      <c r="BF80" s="135"/>
      <c r="BG80" s="135"/>
      <c r="BH80" s="135"/>
      <c r="BI80" s="135"/>
      <c r="BJ80" s="135"/>
      <c r="BK80" s="135"/>
      <c r="BL80" s="135"/>
      <c r="BM80" s="591"/>
      <c r="BN80" s="135"/>
      <c r="BO80" s="135"/>
      <c r="BP80" s="135"/>
      <c r="BQ80" s="135"/>
      <c r="BR80" s="135"/>
      <c r="BS80" s="135"/>
      <c r="BT80" s="135"/>
      <c r="BU80" s="135"/>
      <c r="BV80" s="135"/>
      <c r="BW80" s="135"/>
      <c r="BX80" s="135"/>
      <c r="BY80" s="591"/>
      <c r="BZ80" s="135"/>
      <c r="CA80" s="135"/>
      <c r="CB80" s="135"/>
      <c r="CC80" s="135"/>
      <c r="CD80" s="135"/>
      <c r="CE80" s="135"/>
      <c r="CF80" s="135"/>
      <c r="CG80" s="135"/>
      <c r="CH80" s="135"/>
      <c r="CI80" s="135"/>
      <c r="CJ80" s="135"/>
      <c r="CK80" s="591"/>
      <c r="CL80" s="135"/>
      <c r="CM80" s="135"/>
      <c r="CN80" s="135"/>
      <c r="CO80" s="135"/>
      <c r="CP80" s="135"/>
      <c r="CQ80" s="135"/>
      <c r="CR80" s="135"/>
      <c r="CS80" s="135"/>
      <c r="CT80" s="135"/>
      <c r="CU80" s="135"/>
      <c r="CV80" s="135"/>
      <c r="CW80" s="591"/>
      <c r="CX80" s="135"/>
      <c r="CY80" s="135"/>
      <c r="CZ80" s="135"/>
      <c r="DA80" s="135"/>
      <c r="DB80" s="135"/>
      <c r="DC80" s="135"/>
      <c r="DD80" s="135"/>
      <c r="DE80" s="135"/>
      <c r="DF80" s="135"/>
      <c r="DG80" s="135"/>
      <c r="DH80" s="135"/>
      <c r="DI80" s="591"/>
      <c r="DJ80" s="135"/>
      <c r="DK80" s="135"/>
      <c r="DL80" s="135"/>
      <c r="DM80" s="135"/>
      <c r="DN80" s="135"/>
      <c r="DO80" s="135"/>
      <c r="DP80" s="135"/>
      <c r="DQ80" s="135"/>
      <c r="DR80" s="135"/>
      <c r="DS80" s="135"/>
    </row>
    <row r="81" spans="1:252" s="133" customFormat="1">
      <c r="A81" s="135"/>
      <c r="B81" s="135" t="s">
        <v>613</v>
      </c>
      <c r="C81" s="187"/>
      <c r="D81" s="135"/>
      <c r="E81" s="135"/>
      <c r="F81" s="135"/>
      <c r="G81" s="135"/>
      <c r="H81" s="135"/>
      <c r="I81" s="135"/>
      <c r="J81" s="135"/>
      <c r="K81" s="135"/>
      <c r="L81" s="135"/>
      <c r="M81" s="135"/>
      <c r="N81" s="135"/>
      <c r="O81" s="135"/>
      <c r="P81" s="135"/>
      <c r="Q81" s="591"/>
      <c r="R81" s="135"/>
      <c r="S81" s="135"/>
      <c r="T81" s="135"/>
      <c r="U81" s="135"/>
      <c r="V81" s="135"/>
      <c r="W81" s="135"/>
      <c r="X81" s="135"/>
      <c r="Y81" s="135"/>
      <c r="Z81" s="135"/>
      <c r="AA81" s="135"/>
      <c r="AB81" s="135"/>
      <c r="AC81" s="591"/>
      <c r="AD81" s="135"/>
      <c r="AE81" s="135"/>
      <c r="AF81" s="135"/>
      <c r="AG81" s="135"/>
      <c r="AH81" s="135"/>
      <c r="AI81" s="135"/>
      <c r="AJ81" s="135"/>
      <c r="AK81" s="135"/>
      <c r="AL81" s="135"/>
      <c r="AM81" s="135"/>
      <c r="AN81" s="135"/>
      <c r="AO81" s="591"/>
      <c r="AP81" s="135"/>
      <c r="AQ81" s="135"/>
      <c r="AR81" s="135"/>
      <c r="AS81" s="135"/>
      <c r="AT81" s="135"/>
      <c r="AU81" s="135"/>
      <c r="AV81" s="135"/>
      <c r="AW81" s="135"/>
      <c r="AX81" s="135"/>
      <c r="AY81" s="135"/>
      <c r="AZ81" s="135"/>
      <c r="BA81" s="591"/>
      <c r="BB81" s="135"/>
      <c r="BC81" s="135"/>
      <c r="BD81" s="135"/>
      <c r="BE81" s="135"/>
      <c r="BF81" s="135"/>
      <c r="BG81" s="135"/>
      <c r="BH81" s="135"/>
      <c r="BI81" s="135"/>
      <c r="BJ81" s="135"/>
      <c r="BK81" s="135"/>
      <c r="BL81" s="135"/>
      <c r="BM81" s="591"/>
      <c r="BN81" s="135"/>
      <c r="BO81" s="135"/>
      <c r="BP81" s="135"/>
      <c r="BQ81" s="135"/>
      <c r="BR81" s="135"/>
      <c r="BS81" s="135"/>
      <c r="BT81" s="135"/>
      <c r="BU81" s="135"/>
      <c r="BV81" s="135"/>
      <c r="BW81" s="135"/>
      <c r="BX81" s="135"/>
      <c r="BY81" s="591"/>
      <c r="BZ81" s="135"/>
      <c r="CA81" s="135"/>
      <c r="CB81" s="135"/>
      <c r="CC81" s="135"/>
      <c r="CD81" s="135"/>
      <c r="CE81" s="135"/>
      <c r="CF81" s="135"/>
      <c r="CG81" s="135"/>
      <c r="CH81" s="135"/>
      <c r="CI81" s="135"/>
      <c r="CJ81" s="135"/>
      <c r="CK81" s="591"/>
      <c r="CL81" s="135"/>
      <c r="CM81" s="135"/>
      <c r="CN81" s="135"/>
      <c r="CO81" s="135"/>
      <c r="CP81" s="135"/>
      <c r="CQ81" s="135"/>
      <c r="CR81" s="135"/>
      <c r="CS81" s="135"/>
      <c r="CT81" s="135"/>
      <c r="CU81" s="135"/>
      <c r="CV81" s="135"/>
      <c r="CW81" s="591"/>
      <c r="CX81" s="135"/>
      <c r="CY81" s="135"/>
      <c r="CZ81" s="135"/>
      <c r="DA81" s="135"/>
      <c r="DB81" s="135"/>
      <c r="DC81" s="135"/>
      <c r="DD81" s="135"/>
      <c r="DE81" s="135"/>
      <c r="DF81" s="135"/>
      <c r="DG81" s="135"/>
      <c r="DH81" s="135"/>
      <c r="DI81" s="591"/>
      <c r="DJ81" s="135"/>
      <c r="DK81" s="135"/>
      <c r="DL81" s="135"/>
      <c r="DM81" s="135"/>
      <c r="DN81" s="135"/>
      <c r="DO81" s="135"/>
      <c r="DP81" s="135"/>
      <c r="DQ81" s="135"/>
      <c r="DR81" s="135"/>
      <c r="DS81" s="135"/>
    </row>
    <row r="82" spans="1:252" s="133" customFormat="1">
      <c r="A82" s="135"/>
      <c r="B82" s="135"/>
      <c r="C82" s="591"/>
      <c r="D82" s="135"/>
      <c r="E82" s="135"/>
      <c r="F82" s="135"/>
      <c r="G82" s="135"/>
      <c r="H82" s="135"/>
      <c r="I82" s="135"/>
      <c r="J82" s="135"/>
      <c r="K82" s="135"/>
      <c r="L82" s="135"/>
      <c r="M82" s="135"/>
      <c r="N82" s="135"/>
      <c r="O82" s="135"/>
      <c r="P82" s="135"/>
      <c r="Q82" s="591"/>
      <c r="R82" s="135"/>
      <c r="S82" s="135"/>
      <c r="T82" s="135"/>
      <c r="U82" s="135"/>
      <c r="V82" s="135"/>
      <c r="W82" s="135"/>
      <c r="X82" s="135"/>
      <c r="Y82" s="135"/>
      <c r="Z82" s="135"/>
      <c r="AA82" s="135"/>
      <c r="AB82" s="135"/>
      <c r="AC82" s="591"/>
      <c r="AD82" s="135"/>
      <c r="AE82" s="135"/>
      <c r="AF82" s="135"/>
      <c r="AG82" s="135"/>
      <c r="AH82" s="135"/>
      <c r="AI82" s="135"/>
      <c r="AJ82" s="135"/>
      <c r="AK82" s="135"/>
      <c r="AL82" s="135"/>
      <c r="AM82" s="135"/>
      <c r="AN82" s="135"/>
      <c r="AO82" s="591"/>
      <c r="AP82" s="135"/>
      <c r="AQ82" s="135"/>
      <c r="AR82" s="135"/>
      <c r="AS82" s="135"/>
      <c r="AT82" s="135"/>
      <c r="AU82" s="135"/>
      <c r="AV82" s="135"/>
      <c r="AW82" s="135"/>
      <c r="AX82" s="135"/>
      <c r="AY82" s="135"/>
      <c r="AZ82" s="135"/>
      <c r="BA82" s="591"/>
      <c r="BB82" s="135"/>
      <c r="BC82" s="135"/>
      <c r="BD82" s="135"/>
      <c r="BE82" s="135"/>
      <c r="BF82" s="135"/>
      <c r="BG82" s="135"/>
      <c r="BH82" s="135"/>
      <c r="BI82" s="135"/>
      <c r="BJ82" s="135"/>
      <c r="BK82" s="135"/>
      <c r="BL82" s="135"/>
      <c r="BM82" s="591"/>
      <c r="BN82" s="135"/>
      <c r="BO82" s="135"/>
      <c r="BP82" s="135"/>
      <c r="BQ82" s="135"/>
      <c r="BR82" s="135"/>
      <c r="BS82" s="135"/>
      <c r="BT82" s="135"/>
      <c r="BU82" s="135"/>
      <c r="BV82" s="135"/>
      <c r="BW82" s="135"/>
      <c r="BX82" s="135"/>
      <c r="BY82" s="591"/>
      <c r="BZ82" s="135"/>
      <c r="CA82" s="135"/>
      <c r="CB82" s="135"/>
      <c r="CC82" s="135"/>
      <c r="CD82" s="135"/>
      <c r="CE82" s="135"/>
      <c r="CF82" s="135"/>
      <c r="CG82" s="135"/>
      <c r="CH82" s="135"/>
      <c r="CI82" s="135"/>
      <c r="CJ82" s="135"/>
      <c r="CK82" s="591"/>
      <c r="CL82" s="135"/>
      <c r="CM82" s="135"/>
      <c r="CN82" s="135"/>
      <c r="CO82" s="135"/>
      <c r="CP82" s="135"/>
      <c r="CQ82" s="135"/>
      <c r="CR82" s="135"/>
      <c r="CS82" s="135"/>
      <c r="CT82" s="135"/>
      <c r="CU82" s="135"/>
      <c r="CV82" s="135"/>
      <c r="CW82" s="591"/>
      <c r="CX82" s="135"/>
      <c r="CY82" s="135"/>
      <c r="CZ82" s="135"/>
      <c r="DA82" s="135"/>
      <c r="DB82" s="135"/>
      <c r="DC82" s="135"/>
      <c r="DD82" s="135"/>
      <c r="DE82" s="135"/>
      <c r="DF82" s="135"/>
      <c r="DG82" s="135"/>
      <c r="DH82" s="135"/>
      <c r="DI82" s="591"/>
      <c r="DJ82" s="135"/>
      <c r="DK82" s="135"/>
      <c r="DL82" s="135"/>
      <c r="DM82" s="135"/>
      <c r="DN82" s="135"/>
      <c r="DO82" s="135"/>
      <c r="DP82" s="135"/>
      <c r="DQ82" s="135"/>
      <c r="DR82" s="135"/>
      <c r="DS82" s="135"/>
    </row>
    <row r="83" spans="1:252" s="133" customFormat="1" hidden="1" outlineLevel="1">
      <c r="A83" s="135"/>
      <c r="B83" s="135"/>
      <c r="C83" s="591"/>
      <c r="D83" s="135"/>
      <c r="E83" s="135"/>
      <c r="F83" s="135"/>
      <c r="G83" s="135"/>
      <c r="H83" s="135"/>
      <c r="I83" s="135"/>
      <c r="J83" s="135"/>
      <c r="K83" s="135"/>
      <c r="L83" s="135"/>
      <c r="M83" s="135"/>
      <c r="N83" s="135"/>
      <c r="O83" s="135"/>
      <c r="P83" s="135"/>
      <c r="Q83" s="591"/>
      <c r="R83" s="135"/>
      <c r="S83" s="135"/>
      <c r="T83" s="135"/>
      <c r="U83" s="135"/>
      <c r="V83" s="135"/>
      <c r="W83" s="135"/>
      <c r="X83" s="135"/>
      <c r="Y83" s="135"/>
      <c r="Z83" s="135"/>
      <c r="AA83" s="135"/>
      <c r="AB83" s="135"/>
      <c r="AC83" s="591"/>
      <c r="AD83" s="135"/>
      <c r="AE83" s="135"/>
      <c r="AF83" s="135"/>
      <c r="AG83" s="135"/>
      <c r="AH83" s="135"/>
      <c r="AI83" s="135"/>
      <c r="AJ83" s="135"/>
      <c r="AK83" s="135"/>
      <c r="AL83" s="135"/>
      <c r="AM83" s="135"/>
      <c r="AN83" s="135"/>
      <c r="AO83" s="591"/>
      <c r="AP83" s="135"/>
      <c r="AQ83" s="135"/>
      <c r="AR83" s="135"/>
      <c r="AS83" s="135"/>
      <c r="AT83" s="135"/>
      <c r="AU83" s="135"/>
      <c r="AV83" s="135"/>
      <c r="AW83" s="135"/>
      <c r="AX83" s="135"/>
      <c r="AY83" s="135"/>
      <c r="AZ83" s="135"/>
      <c r="BA83" s="591"/>
      <c r="BB83" s="135"/>
      <c r="BC83" s="135"/>
      <c r="BD83" s="135"/>
      <c r="BE83" s="135"/>
      <c r="BF83" s="135"/>
      <c r="BG83" s="135"/>
      <c r="BH83" s="135"/>
      <c r="BI83" s="135"/>
      <c r="BJ83" s="135"/>
      <c r="BK83" s="135"/>
      <c r="BL83" s="135"/>
      <c r="BM83" s="591"/>
      <c r="BN83" s="135"/>
      <c r="BO83" s="135"/>
      <c r="BP83" s="135"/>
      <c r="BQ83" s="135"/>
      <c r="BR83" s="135"/>
      <c r="BS83" s="135"/>
      <c r="BT83" s="135"/>
      <c r="BU83" s="135"/>
      <c r="BV83" s="135"/>
      <c r="BW83" s="135"/>
      <c r="BX83" s="135"/>
      <c r="BY83" s="591"/>
      <c r="BZ83" s="135"/>
      <c r="CA83" s="135"/>
      <c r="CB83" s="135"/>
      <c r="CC83" s="135"/>
      <c r="CD83" s="135"/>
      <c r="CE83" s="135"/>
      <c r="CF83" s="135"/>
      <c r="CG83" s="135"/>
      <c r="CH83" s="135"/>
      <c r="CI83" s="135"/>
      <c r="CJ83" s="135"/>
      <c r="CK83" s="591"/>
      <c r="CL83" s="135"/>
      <c r="CM83" s="135"/>
      <c r="CN83" s="135"/>
      <c r="CO83" s="135"/>
      <c r="CP83" s="135"/>
      <c r="CQ83" s="135"/>
      <c r="CR83" s="135"/>
      <c r="CS83" s="135"/>
      <c r="CT83" s="135"/>
      <c r="CU83" s="135"/>
      <c r="CV83" s="135"/>
      <c r="CW83" s="591"/>
      <c r="CX83" s="135"/>
      <c r="CY83" s="135"/>
      <c r="CZ83" s="135"/>
      <c r="DA83" s="135"/>
      <c r="DB83" s="135"/>
      <c r="DC83" s="135"/>
      <c r="DD83" s="135"/>
      <c r="DE83" s="135"/>
      <c r="DF83" s="135"/>
      <c r="DG83" s="135"/>
      <c r="DH83" s="135"/>
      <c r="DI83" s="591"/>
      <c r="DJ83" s="135"/>
      <c r="DK83" s="135"/>
      <c r="DL83" s="135"/>
      <c r="DM83" s="135"/>
      <c r="DN83" s="135"/>
      <c r="DO83" s="135"/>
      <c r="DP83" s="135"/>
      <c r="DQ83" s="135"/>
      <c r="DR83" s="135"/>
      <c r="DS83" s="135"/>
    </row>
    <row r="84" spans="1:252" s="133" customFormat="1" ht="30" hidden="1" outlineLevel="1">
      <c r="A84" s="135"/>
      <c r="B84" s="245" t="s">
        <v>657</v>
      </c>
      <c r="C84" s="241"/>
      <c r="D84" s="243"/>
      <c r="E84" s="243"/>
      <c r="F84" s="135"/>
      <c r="G84" s="135"/>
      <c r="H84" s="135"/>
      <c r="I84" s="135"/>
      <c r="J84" s="135"/>
      <c r="K84" s="135"/>
      <c r="L84" s="135"/>
      <c r="M84" s="135"/>
      <c r="N84" s="135"/>
      <c r="O84" s="135"/>
      <c r="P84" s="135"/>
      <c r="Q84" s="591"/>
      <c r="R84" s="135"/>
      <c r="S84" s="135"/>
      <c r="T84" s="135"/>
      <c r="U84" s="135"/>
      <c r="V84" s="135"/>
      <c r="W84" s="135"/>
      <c r="X84" s="135"/>
      <c r="Y84" s="135"/>
      <c r="Z84" s="135"/>
      <c r="AA84" s="135"/>
      <c r="AB84" s="135"/>
      <c r="AC84" s="591"/>
      <c r="AD84" s="135"/>
      <c r="AE84" s="135"/>
      <c r="AF84" s="135"/>
      <c r="AG84" s="135"/>
      <c r="AH84" s="135"/>
      <c r="AI84" s="135"/>
      <c r="AJ84" s="135"/>
      <c r="AK84" s="135"/>
      <c r="AL84" s="135"/>
      <c r="AM84" s="135"/>
      <c r="AN84" s="135"/>
      <c r="AO84" s="591"/>
      <c r="AP84" s="135"/>
      <c r="AQ84" s="135"/>
      <c r="AR84" s="135"/>
      <c r="AS84" s="135"/>
      <c r="AT84" s="135"/>
      <c r="AU84" s="135"/>
      <c r="AV84" s="135"/>
      <c r="AW84" s="135"/>
      <c r="AX84" s="135"/>
      <c r="AY84" s="135"/>
      <c r="AZ84" s="135"/>
      <c r="BA84" s="591"/>
      <c r="BB84" s="135"/>
      <c r="BC84" s="135"/>
      <c r="BD84" s="135"/>
      <c r="BE84" s="135"/>
      <c r="BF84" s="135"/>
      <c r="BG84" s="135"/>
      <c r="BH84" s="135"/>
      <c r="BI84" s="135"/>
      <c r="BJ84" s="135"/>
      <c r="BK84" s="135"/>
      <c r="BL84" s="135"/>
      <c r="BM84" s="591"/>
      <c r="BN84" s="135"/>
      <c r="BO84" s="135"/>
      <c r="BP84" s="135"/>
      <c r="BQ84" s="135"/>
      <c r="BR84" s="135"/>
      <c r="BS84" s="135"/>
      <c r="BT84" s="135"/>
      <c r="BU84" s="135"/>
      <c r="BV84" s="135"/>
      <c r="BW84" s="135"/>
      <c r="BX84" s="135"/>
      <c r="BY84" s="591"/>
      <c r="BZ84" s="135"/>
      <c r="CA84" s="135"/>
      <c r="CB84" s="135"/>
      <c r="CC84" s="135"/>
      <c r="CD84" s="135"/>
      <c r="CE84" s="135"/>
      <c r="CF84" s="135"/>
      <c r="CG84" s="135"/>
      <c r="CH84" s="135"/>
      <c r="CI84" s="135"/>
      <c r="CJ84" s="135"/>
      <c r="CK84" s="591"/>
      <c r="CL84" s="135"/>
      <c r="CM84" s="135"/>
      <c r="CN84" s="135"/>
      <c r="CO84" s="135"/>
      <c r="CP84" s="135"/>
      <c r="CQ84" s="135"/>
      <c r="CR84" s="135"/>
      <c r="CS84" s="135"/>
      <c r="CT84" s="135"/>
      <c r="CU84" s="135"/>
      <c r="CV84" s="135"/>
      <c r="CW84" s="591"/>
      <c r="CX84" s="135"/>
      <c r="CY84" s="135"/>
      <c r="CZ84" s="135"/>
      <c r="DA84" s="135"/>
      <c r="DB84" s="135"/>
      <c r="DC84" s="135"/>
      <c r="DD84" s="135"/>
      <c r="DE84" s="135"/>
      <c r="DF84" s="135"/>
      <c r="DG84" s="135"/>
      <c r="DH84" s="135"/>
      <c r="DI84" s="591"/>
      <c r="DJ84" s="135"/>
      <c r="DK84" s="135"/>
      <c r="DL84" s="135"/>
      <c r="DM84" s="135"/>
      <c r="DN84" s="135"/>
      <c r="DO84" s="135"/>
      <c r="DP84" s="135"/>
      <c r="DQ84" s="135"/>
      <c r="DR84" s="135"/>
      <c r="DS84" s="135"/>
    </row>
    <row r="85" spans="1:252" s="133" customFormat="1" ht="15.75" collapsed="1" thickBot="1">
      <c r="A85" s="135"/>
      <c r="B85" s="137"/>
      <c r="C85" s="137"/>
      <c r="D85" s="243"/>
      <c r="E85" s="243"/>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c r="CJ85" s="135"/>
      <c r="CK85" s="135"/>
      <c r="CL85" s="135"/>
      <c r="CM85" s="135"/>
      <c r="CN85" s="135"/>
      <c r="CO85" s="135"/>
      <c r="CP85" s="135"/>
      <c r="CQ85" s="135"/>
      <c r="CR85" s="135"/>
      <c r="CS85" s="135"/>
      <c r="CT85" s="135"/>
      <c r="CU85" s="135"/>
      <c r="CV85" s="135"/>
      <c r="CW85" s="135"/>
      <c r="CX85" s="135"/>
      <c r="CY85" s="135"/>
      <c r="CZ85" s="135"/>
      <c r="DA85" s="135"/>
      <c r="DB85" s="135"/>
      <c r="DC85" s="135"/>
      <c r="DD85" s="135"/>
      <c r="DE85" s="135"/>
      <c r="DF85" s="135"/>
      <c r="DG85" s="135"/>
      <c r="DH85" s="135"/>
      <c r="DI85" s="135"/>
      <c r="DJ85" s="135"/>
      <c r="DK85" s="135"/>
      <c r="DL85" s="135"/>
      <c r="DM85" s="135"/>
      <c r="DN85" s="135"/>
      <c r="DO85" s="135"/>
      <c r="DP85" s="135"/>
      <c r="DQ85" s="135"/>
      <c r="DR85" s="135"/>
      <c r="DS85" s="135"/>
    </row>
    <row r="86" spans="1:252" s="133" customFormat="1" ht="45.75" thickBot="1">
      <c r="A86" s="135"/>
      <c r="B86" s="238" t="s">
        <v>474</v>
      </c>
      <c r="C86" s="239" t="str">
        <f>IF('10. קבועים'!B657&gt;0,'10. קבועים'!B659,"תא זה יעודכן אוטומטית עם מילוי סעיף 5.1")</f>
        <v>תא זה יעודכן אוטומטית עם מילוי סעיף 5.1</v>
      </c>
      <c r="D86" s="240" t="s">
        <v>473</v>
      </c>
      <c r="E86" s="239" t="str">
        <f>IF('10. קבועים'!B657&gt;0,'10. קבועים'!B660,"תא זה יעודכן אוטומטית עם מילוי סעיף 5.1")</f>
        <v>תא זה יעודכן אוטומטית עם מילוי סעיף 5.1</v>
      </c>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R86" s="135"/>
      <c r="BS86" s="135"/>
      <c r="BT86" s="135"/>
      <c r="BU86" s="135"/>
      <c r="BV86" s="135"/>
      <c r="BW86" s="135"/>
      <c r="CD86" s="135"/>
      <c r="CE86" s="135"/>
      <c r="CF86" s="135"/>
      <c r="CG86" s="135"/>
      <c r="CH86" s="135"/>
      <c r="CI86" s="135"/>
      <c r="CP86" s="135"/>
      <c r="CQ86" s="135"/>
      <c r="CR86" s="135"/>
      <c r="CS86" s="135"/>
      <c r="CT86" s="135"/>
      <c r="CU86" s="135"/>
      <c r="DB86" s="135"/>
      <c r="DC86" s="135"/>
      <c r="DD86" s="135"/>
      <c r="DE86" s="135"/>
      <c r="DF86" s="135"/>
      <c r="DG86" s="135"/>
      <c r="DN86" s="135"/>
      <c r="DO86" s="135"/>
      <c r="DP86" s="135"/>
      <c r="DQ86" s="135"/>
      <c r="DR86" s="135"/>
      <c r="DS86" s="135"/>
      <c r="DT86" s="135"/>
      <c r="DU86" s="135"/>
      <c r="DV86" s="135"/>
      <c r="DW86" s="135"/>
      <c r="DX86" s="135"/>
      <c r="DY86" s="135"/>
      <c r="DZ86" s="135"/>
      <c r="EA86" s="135"/>
      <c r="EB86" s="135"/>
      <c r="EC86" s="135"/>
      <c r="ED86" s="135"/>
      <c r="EE86" s="135"/>
      <c r="EF86" s="135"/>
      <c r="EG86" s="135"/>
      <c r="EH86" s="135"/>
      <c r="EI86" s="135"/>
      <c r="EJ86" s="135"/>
      <c r="EK86" s="135"/>
      <c r="EL86" s="135"/>
      <c r="EM86" s="135"/>
      <c r="EN86" s="135"/>
      <c r="EO86" s="135"/>
      <c r="EP86" s="135"/>
      <c r="EQ86" s="135"/>
      <c r="ER86" s="135"/>
      <c r="ES86" s="135"/>
      <c r="ET86" s="135"/>
      <c r="EU86" s="135"/>
      <c r="EV86" s="135"/>
      <c r="EW86" s="135"/>
      <c r="EX86" s="135"/>
      <c r="EY86" s="135"/>
      <c r="EZ86" s="135"/>
      <c r="FA86" s="135"/>
      <c r="FB86" s="135"/>
      <c r="FC86" s="135"/>
      <c r="FD86" s="135"/>
      <c r="FE86" s="135"/>
      <c r="FF86" s="135"/>
      <c r="FG86" s="135"/>
      <c r="FH86" s="135"/>
      <c r="FI86" s="135"/>
      <c r="FJ86" s="135"/>
      <c r="FK86" s="135"/>
      <c r="FL86" s="135"/>
      <c r="FM86" s="135"/>
      <c r="FN86" s="135"/>
      <c r="FO86" s="135"/>
      <c r="FP86" s="135"/>
      <c r="FQ86" s="135"/>
      <c r="FR86" s="135"/>
      <c r="FS86" s="135"/>
      <c r="FT86" s="135"/>
      <c r="FU86" s="135"/>
      <c r="FV86" s="135"/>
      <c r="FW86" s="135"/>
      <c r="FX86" s="135"/>
      <c r="FY86" s="135"/>
      <c r="FZ86" s="135"/>
      <c r="GA86" s="135"/>
      <c r="GB86" s="135"/>
      <c r="GC86" s="135"/>
      <c r="GD86" s="135"/>
      <c r="GE86" s="135"/>
      <c r="GF86" s="135"/>
      <c r="GG86" s="135"/>
      <c r="GH86" s="135"/>
      <c r="GI86" s="135"/>
      <c r="GJ86" s="135"/>
      <c r="GK86" s="135"/>
      <c r="GL86" s="135"/>
      <c r="GM86" s="135"/>
      <c r="GN86" s="135"/>
      <c r="GO86" s="135"/>
      <c r="GP86" s="135"/>
      <c r="GQ86" s="135"/>
      <c r="GR86" s="135"/>
      <c r="GS86" s="135"/>
      <c r="GT86" s="135"/>
      <c r="GU86" s="135"/>
      <c r="GV86" s="135"/>
      <c r="GW86" s="135"/>
      <c r="GX86" s="135"/>
      <c r="GY86" s="135"/>
      <c r="GZ86" s="135"/>
      <c r="HA86" s="135"/>
      <c r="HB86" s="135"/>
      <c r="HC86" s="135"/>
      <c r="HD86" s="135"/>
      <c r="HE86" s="135"/>
      <c r="HF86" s="135"/>
      <c r="HG86" s="135"/>
      <c r="HH86" s="135"/>
      <c r="HI86" s="135"/>
      <c r="HJ86" s="135"/>
      <c r="HK86" s="135"/>
      <c r="HL86" s="135"/>
      <c r="HM86" s="135"/>
      <c r="HN86" s="135"/>
      <c r="HO86" s="135"/>
      <c r="HP86" s="135"/>
      <c r="HQ86" s="135"/>
      <c r="HR86" s="135"/>
      <c r="HS86" s="135"/>
      <c r="HT86" s="135"/>
      <c r="HU86" s="135"/>
      <c r="HV86" s="135"/>
      <c r="HW86" s="135"/>
      <c r="HX86" s="135"/>
      <c r="HY86" s="135"/>
      <c r="HZ86" s="135"/>
      <c r="IA86" s="135"/>
      <c r="IB86" s="135"/>
      <c r="IC86" s="135"/>
      <c r="ID86" s="135"/>
      <c r="IE86" s="135"/>
      <c r="IF86" s="135"/>
      <c r="IG86" s="135"/>
      <c r="IH86" s="135"/>
      <c r="II86" s="135"/>
      <c r="IJ86" s="135"/>
      <c r="IK86" s="135"/>
      <c r="IL86" s="135"/>
      <c r="IM86" s="135"/>
      <c r="IN86" s="135"/>
      <c r="IO86" s="135"/>
      <c r="IP86" s="135"/>
      <c r="IQ86" s="135"/>
      <c r="IR86" s="135"/>
    </row>
    <row r="87" spans="1:252" s="133" customFormat="1" hidden="1" outlineLevel="1">
      <c r="A87" s="135"/>
      <c r="C87" s="601"/>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R87" s="135"/>
      <c r="BS87" s="135"/>
      <c r="BT87" s="135"/>
      <c r="BU87" s="135"/>
      <c r="BV87" s="135"/>
      <c r="BW87" s="135"/>
      <c r="CD87" s="135"/>
      <c r="CE87" s="135"/>
      <c r="CF87" s="135"/>
      <c r="CG87" s="135"/>
      <c r="CH87" s="135"/>
      <c r="CI87" s="135"/>
      <c r="CP87" s="135"/>
      <c r="CQ87" s="135"/>
      <c r="CR87" s="135"/>
      <c r="CS87" s="135"/>
      <c r="CT87" s="135"/>
      <c r="CU87" s="135"/>
      <c r="DB87" s="135"/>
      <c r="DC87" s="135"/>
      <c r="DD87" s="135"/>
      <c r="DE87" s="135"/>
      <c r="DF87" s="135"/>
      <c r="DG87" s="135"/>
      <c r="DN87" s="135"/>
      <c r="DO87" s="135"/>
      <c r="DP87" s="135"/>
      <c r="DQ87" s="135"/>
      <c r="DR87" s="135"/>
      <c r="DS87" s="135"/>
      <c r="DT87" s="135"/>
      <c r="DU87" s="135"/>
      <c r="DV87" s="135"/>
      <c r="DW87" s="135"/>
      <c r="DX87" s="135"/>
      <c r="DY87" s="135"/>
      <c r="DZ87" s="135"/>
      <c r="EA87" s="135"/>
      <c r="EB87" s="135"/>
      <c r="EC87" s="135"/>
      <c r="ED87" s="135"/>
      <c r="EE87" s="135"/>
      <c r="EF87" s="135"/>
      <c r="EG87" s="135"/>
      <c r="EH87" s="135"/>
      <c r="EI87" s="135"/>
      <c r="EJ87" s="135"/>
      <c r="EK87" s="135"/>
      <c r="EL87" s="135"/>
      <c r="EM87" s="135"/>
      <c r="EN87" s="135"/>
      <c r="EO87" s="135"/>
      <c r="EP87" s="135"/>
      <c r="EQ87" s="135"/>
      <c r="ER87" s="135"/>
      <c r="ES87" s="135"/>
      <c r="ET87" s="135"/>
      <c r="EU87" s="135"/>
      <c r="EV87" s="135"/>
      <c r="EW87" s="135"/>
      <c r="EX87" s="135"/>
      <c r="EY87" s="135"/>
      <c r="EZ87" s="135"/>
      <c r="FA87" s="135"/>
      <c r="FB87" s="135"/>
      <c r="FC87" s="135"/>
      <c r="FD87" s="135"/>
      <c r="FE87" s="135"/>
      <c r="FF87" s="135"/>
      <c r="FG87" s="135"/>
      <c r="FH87" s="135"/>
      <c r="FI87" s="135"/>
      <c r="FJ87" s="135"/>
      <c r="FK87" s="135"/>
      <c r="FL87" s="135"/>
      <c r="FM87" s="135"/>
      <c r="FN87" s="135"/>
      <c r="FO87" s="135"/>
      <c r="FP87" s="135"/>
      <c r="FQ87" s="135"/>
      <c r="FR87" s="135"/>
      <c r="FS87" s="135"/>
      <c r="FT87" s="135"/>
      <c r="FU87" s="135"/>
      <c r="FV87" s="135"/>
      <c r="FW87" s="135"/>
      <c r="FX87" s="135"/>
      <c r="FY87" s="135"/>
      <c r="FZ87" s="135"/>
      <c r="GA87" s="135"/>
      <c r="GB87" s="135"/>
      <c r="GC87" s="135"/>
      <c r="GD87" s="135"/>
      <c r="GE87" s="135"/>
      <c r="GF87" s="135"/>
      <c r="GG87" s="135"/>
      <c r="GH87" s="135"/>
      <c r="GI87" s="135"/>
      <c r="GJ87" s="135"/>
      <c r="GK87" s="135"/>
      <c r="GL87" s="135"/>
      <c r="GM87" s="135"/>
      <c r="GN87" s="135"/>
      <c r="GO87" s="135"/>
      <c r="GP87" s="135"/>
      <c r="GQ87" s="135"/>
      <c r="GR87" s="135"/>
      <c r="GS87" s="135"/>
      <c r="GT87" s="135"/>
      <c r="GU87" s="135"/>
      <c r="GV87" s="135"/>
      <c r="GW87" s="135"/>
      <c r="GX87" s="135"/>
      <c r="GY87" s="135"/>
      <c r="GZ87" s="135"/>
      <c r="HA87" s="135"/>
      <c r="HB87" s="135"/>
      <c r="HC87" s="135"/>
      <c r="HD87" s="135"/>
      <c r="HE87" s="135"/>
      <c r="HF87" s="135"/>
      <c r="HG87" s="135"/>
      <c r="HH87" s="135"/>
      <c r="HI87" s="135"/>
      <c r="HJ87" s="135"/>
      <c r="HK87" s="135"/>
      <c r="HL87" s="135"/>
      <c r="HM87" s="135"/>
      <c r="HN87" s="135"/>
      <c r="HO87" s="135"/>
      <c r="HP87" s="135"/>
      <c r="HQ87" s="135"/>
      <c r="HR87" s="135"/>
      <c r="HS87" s="135"/>
      <c r="HT87" s="135"/>
      <c r="HU87" s="135"/>
      <c r="HV87" s="135"/>
      <c r="HW87" s="135"/>
      <c r="HX87" s="135"/>
      <c r="HY87" s="135"/>
      <c r="HZ87" s="135"/>
      <c r="IA87" s="135"/>
      <c r="IB87" s="135"/>
      <c r="IC87" s="135"/>
      <c r="ID87" s="135"/>
      <c r="IE87" s="135"/>
      <c r="IF87" s="135"/>
      <c r="IG87" s="135"/>
      <c r="IH87" s="135"/>
      <c r="II87" s="135"/>
      <c r="IJ87" s="135"/>
      <c r="IK87" s="135"/>
      <c r="IL87" s="135"/>
      <c r="IM87" s="135"/>
      <c r="IN87" s="135"/>
      <c r="IO87" s="135"/>
      <c r="IP87" s="135"/>
      <c r="IQ87" s="135"/>
      <c r="IR87" s="135"/>
    </row>
    <row r="88" spans="1:252" s="133" customFormat="1" ht="15" hidden="1" outlineLevel="1">
      <c r="B88" s="223" t="s">
        <v>131</v>
      </c>
      <c r="C88" s="602"/>
      <c r="D88" s="223" t="s">
        <v>131</v>
      </c>
      <c r="E88" s="241"/>
    </row>
    <row r="89" spans="1:252" s="133" customFormat="1" ht="30" hidden="1" outlineLevel="1">
      <c r="B89" s="224" t="s">
        <v>135</v>
      </c>
      <c r="C89" s="602"/>
      <c r="D89" s="242" t="s">
        <v>322</v>
      </c>
      <c r="E89" s="241"/>
    </row>
    <row r="90" spans="1:252" s="133" customFormat="1" ht="15" hidden="1" outlineLevel="1">
      <c r="B90" s="224"/>
      <c r="C90" s="603"/>
      <c r="D90" s="224"/>
      <c r="E90" s="243"/>
    </row>
    <row r="91" spans="1:252" s="133" customFormat="1" ht="45" hidden="1" outlineLevel="1">
      <c r="B91" s="245" t="s">
        <v>657</v>
      </c>
      <c r="C91" s="602"/>
      <c r="D91" s="245" t="s">
        <v>658</v>
      </c>
      <c r="E91" s="241"/>
    </row>
    <row r="92" spans="1:252" s="133" customFormat="1" ht="15" collapsed="1" thickBot="1">
      <c r="C92" s="603"/>
      <c r="D92" s="243"/>
      <c r="E92" s="243"/>
    </row>
    <row r="93" spans="1:252" s="133" customFormat="1" ht="45.75" thickBot="1">
      <c r="B93" s="238" t="s">
        <v>634</v>
      </c>
      <c r="C93" s="604" t="str">
        <f>IF('10. קבועים'!B657=0," תא זה יעודכן אוטומטית עם מילוי סעיף 5.1 ונתוני יחידת תפוקה",'10. קבועים'!B662)</f>
        <v xml:space="preserve"> תא זה יעודכן אוטומטית עם מילוי סעיף 5.1 ונתוני יחידת תפוקה</v>
      </c>
      <c r="D93" s="238" t="s">
        <v>635</v>
      </c>
      <c r="E93" s="604" t="str">
        <f>IF('10. קבועים'!B657=0,"תא זה יעודכן אוטומטית עם מילוי סעיף 5.1 ונתוני יחידת תפוקה",'10. קבועים'!B663)</f>
        <v>תא זה יעודכן אוטומטית עם מילוי סעיף 5.1 ונתוני יחידת תפוקה</v>
      </c>
    </row>
    <row r="94" spans="1:252" s="133" customFormat="1" ht="15">
      <c r="B94" s="605"/>
      <c r="C94" s="605"/>
      <c r="D94" s="605"/>
      <c r="E94" s="605"/>
    </row>
    <row r="95" spans="1:252" s="133" customFormat="1" ht="30.75" customHeight="1">
      <c r="B95" s="1082" t="s">
        <v>641</v>
      </c>
      <c r="C95" s="1082"/>
    </row>
    <row r="96" spans="1:252" s="133" customFormat="1" hidden="1" outlineLevel="1">
      <c r="B96" s="189"/>
      <c r="C96" s="135"/>
    </row>
    <row r="97" spans="1:252" s="133" customFormat="1" ht="15" hidden="1" outlineLevel="1">
      <c r="B97" s="223" t="s">
        <v>131</v>
      </c>
      <c r="C97" s="241"/>
    </row>
    <row r="98" spans="1:252" s="133" customFormat="1" ht="15" collapsed="1">
      <c r="B98" s="223"/>
      <c r="C98" s="135"/>
    </row>
    <row r="99" spans="1:252" s="133" customFormat="1" ht="15">
      <c r="A99" s="135">
        <v>5.2</v>
      </c>
      <c r="B99" s="137" t="s">
        <v>403</v>
      </c>
      <c r="D99" s="226"/>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c r="CI99" s="135"/>
      <c r="CJ99" s="135"/>
      <c r="CK99" s="135"/>
      <c r="CL99" s="135"/>
      <c r="CM99" s="135"/>
      <c r="CN99" s="135"/>
      <c r="CO99" s="135"/>
      <c r="CP99" s="135"/>
      <c r="CQ99" s="135"/>
      <c r="CR99" s="135"/>
      <c r="CS99" s="135"/>
      <c r="CT99" s="135"/>
      <c r="CU99" s="135"/>
      <c r="CV99" s="135"/>
      <c r="CW99" s="135"/>
      <c r="CX99" s="135"/>
      <c r="CY99" s="135"/>
      <c r="CZ99" s="135"/>
      <c r="DA99" s="135"/>
      <c r="DB99" s="135"/>
      <c r="DC99" s="135"/>
      <c r="DD99" s="135"/>
      <c r="DE99" s="135"/>
      <c r="DF99" s="135"/>
      <c r="DG99" s="135"/>
      <c r="DH99" s="135"/>
      <c r="DI99" s="135"/>
      <c r="DJ99" s="135"/>
      <c r="DK99" s="135"/>
      <c r="DL99" s="135"/>
      <c r="DM99" s="135"/>
      <c r="DN99" s="135"/>
      <c r="DO99" s="135"/>
      <c r="DP99" s="135"/>
      <c r="DQ99" s="135"/>
      <c r="DR99" s="135"/>
      <c r="DS99" s="135"/>
      <c r="DT99" s="135"/>
      <c r="DU99" s="135"/>
      <c r="DV99" s="135"/>
      <c r="DW99" s="135"/>
      <c r="DX99" s="135"/>
      <c r="DY99" s="135"/>
      <c r="DZ99" s="135"/>
      <c r="EA99" s="135"/>
      <c r="EB99" s="135"/>
      <c r="EC99" s="135"/>
      <c r="ED99" s="135"/>
      <c r="EE99" s="135"/>
      <c r="EF99" s="135"/>
      <c r="EG99" s="135"/>
      <c r="EH99" s="135"/>
      <c r="EI99" s="135"/>
      <c r="EJ99" s="135"/>
      <c r="EK99" s="135"/>
      <c r="EL99" s="135"/>
      <c r="EM99" s="135"/>
      <c r="EN99" s="135"/>
      <c r="EO99" s="135"/>
      <c r="EP99" s="135"/>
      <c r="EQ99" s="135"/>
      <c r="ER99" s="135"/>
      <c r="ES99" s="135"/>
      <c r="ET99" s="135"/>
      <c r="EU99" s="135"/>
      <c r="EV99" s="135"/>
      <c r="EW99" s="135"/>
      <c r="EX99" s="135"/>
      <c r="EY99" s="135"/>
      <c r="EZ99" s="135"/>
      <c r="FA99" s="135"/>
      <c r="FB99" s="135"/>
      <c r="FC99" s="135"/>
      <c r="FD99" s="135"/>
      <c r="FE99" s="135"/>
      <c r="FF99" s="135"/>
      <c r="FG99" s="135"/>
      <c r="FH99" s="135"/>
      <c r="FI99" s="135"/>
      <c r="FJ99" s="135"/>
      <c r="FK99" s="135"/>
      <c r="FL99" s="135"/>
      <c r="FM99" s="135"/>
      <c r="FN99" s="135"/>
      <c r="FO99" s="135"/>
      <c r="FP99" s="135"/>
      <c r="FQ99" s="135"/>
      <c r="FR99" s="135"/>
      <c r="FS99" s="135"/>
      <c r="FT99" s="135"/>
      <c r="FU99" s="135"/>
      <c r="FV99" s="135"/>
      <c r="FW99" s="135"/>
      <c r="FX99" s="135"/>
      <c r="FY99" s="135"/>
      <c r="FZ99" s="135"/>
      <c r="GA99" s="135"/>
      <c r="GB99" s="135"/>
      <c r="GC99" s="135"/>
      <c r="GD99" s="135"/>
      <c r="GE99" s="135"/>
      <c r="GF99" s="135"/>
      <c r="GG99" s="135"/>
      <c r="GH99" s="135"/>
      <c r="GI99" s="135"/>
      <c r="GJ99" s="135"/>
      <c r="GK99" s="135"/>
      <c r="GL99" s="135"/>
      <c r="GM99" s="135"/>
      <c r="GN99" s="135"/>
      <c r="GO99" s="135"/>
      <c r="GP99" s="135"/>
      <c r="GQ99" s="135"/>
      <c r="GR99" s="135"/>
      <c r="GS99" s="135"/>
      <c r="GT99" s="135"/>
      <c r="GU99" s="135"/>
      <c r="GV99" s="135"/>
      <c r="GW99" s="135"/>
      <c r="GX99" s="135"/>
      <c r="GY99" s="135"/>
      <c r="GZ99" s="135"/>
      <c r="HA99" s="135"/>
      <c r="HB99" s="135"/>
      <c r="HC99" s="135"/>
      <c r="HD99" s="135"/>
      <c r="HE99" s="135"/>
      <c r="HF99" s="135"/>
      <c r="HG99" s="135"/>
      <c r="HH99" s="135"/>
      <c r="HI99" s="135"/>
      <c r="HJ99" s="135"/>
      <c r="HK99" s="135"/>
      <c r="HL99" s="135"/>
      <c r="HM99" s="135"/>
      <c r="HN99" s="135"/>
      <c r="HO99" s="135"/>
      <c r="HP99" s="135"/>
      <c r="HQ99" s="135"/>
      <c r="HR99" s="135"/>
      <c r="HS99" s="135"/>
      <c r="HT99" s="135"/>
      <c r="HU99" s="135"/>
      <c r="HV99" s="135"/>
      <c r="HW99" s="135"/>
      <c r="HX99" s="135"/>
      <c r="HY99" s="135"/>
      <c r="HZ99" s="135"/>
      <c r="IA99" s="135"/>
      <c r="IB99" s="135"/>
      <c r="IC99" s="135"/>
      <c r="ID99" s="135"/>
      <c r="IE99" s="135"/>
      <c r="IF99" s="135"/>
      <c r="IG99" s="135"/>
      <c r="IH99" s="135"/>
      <c r="II99" s="135"/>
      <c r="IJ99" s="135"/>
      <c r="IK99" s="135"/>
      <c r="IL99" s="135"/>
      <c r="IM99" s="135"/>
      <c r="IN99" s="135"/>
      <c r="IO99" s="135"/>
      <c r="IP99" s="135"/>
      <c r="IQ99" s="135"/>
      <c r="IR99" s="135"/>
    </row>
    <row r="100" spans="1:252" s="133" customFormat="1" ht="15">
      <c r="A100" s="135"/>
      <c r="B100" s="137"/>
      <c r="D100" s="226"/>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R100" s="135"/>
      <c r="BS100" s="135"/>
      <c r="BT100" s="135"/>
      <c r="BU100" s="135"/>
      <c r="BV100" s="135"/>
      <c r="BW100" s="135"/>
      <c r="CD100" s="135"/>
      <c r="CE100" s="135"/>
      <c r="CF100" s="135"/>
      <c r="CG100" s="135"/>
      <c r="CH100" s="135"/>
      <c r="CI100" s="135"/>
      <c r="CP100" s="135"/>
      <c r="CQ100" s="135"/>
      <c r="CR100" s="135"/>
      <c r="CS100" s="135"/>
      <c r="CT100" s="135"/>
      <c r="CU100" s="135"/>
      <c r="DB100" s="135"/>
      <c r="DC100" s="135"/>
      <c r="DD100" s="135"/>
      <c r="DE100" s="135"/>
      <c r="DF100" s="135"/>
      <c r="DG100" s="135"/>
      <c r="DN100" s="135"/>
      <c r="DO100" s="135"/>
      <c r="DP100" s="135"/>
      <c r="DQ100" s="135"/>
      <c r="DR100" s="135"/>
      <c r="DS100" s="135"/>
      <c r="DT100" s="135"/>
      <c r="DU100" s="135"/>
      <c r="DV100" s="135"/>
      <c r="DW100" s="135"/>
      <c r="DX100" s="135"/>
      <c r="DY100" s="135"/>
      <c r="DZ100" s="135"/>
      <c r="EA100" s="135"/>
      <c r="EB100" s="135"/>
      <c r="EC100" s="135"/>
      <c r="ED100" s="135"/>
      <c r="EE100" s="135"/>
      <c r="EF100" s="135"/>
      <c r="EG100" s="135"/>
      <c r="EH100" s="135"/>
      <c r="EI100" s="135"/>
      <c r="EJ100" s="135"/>
      <c r="EK100" s="135"/>
      <c r="EL100" s="135"/>
      <c r="EM100" s="135"/>
      <c r="EN100" s="135"/>
      <c r="EO100" s="135"/>
      <c r="EP100" s="135"/>
      <c r="EQ100" s="135"/>
      <c r="ER100" s="135"/>
      <c r="ES100" s="135"/>
      <c r="ET100" s="135"/>
      <c r="EU100" s="135"/>
      <c r="EV100" s="135"/>
      <c r="EW100" s="135"/>
      <c r="EX100" s="135"/>
      <c r="EY100" s="135"/>
      <c r="EZ100" s="135"/>
      <c r="FA100" s="135"/>
      <c r="FB100" s="135"/>
      <c r="FC100" s="135"/>
      <c r="FD100" s="135"/>
      <c r="FE100" s="135"/>
      <c r="FF100" s="135"/>
      <c r="FG100" s="135"/>
      <c r="FH100" s="135"/>
      <c r="FI100" s="135"/>
      <c r="FJ100" s="135"/>
      <c r="FK100" s="135"/>
      <c r="FL100" s="135"/>
      <c r="FM100" s="135"/>
      <c r="FN100" s="135"/>
      <c r="FO100" s="135"/>
      <c r="FP100" s="135"/>
      <c r="FQ100" s="135"/>
      <c r="FR100" s="135"/>
      <c r="FS100" s="135"/>
      <c r="FT100" s="135"/>
      <c r="FU100" s="135"/>
      <c r="FV100" s="135"/>
      <c r="FW100" s="135"/>
      <c r="FX100" s="135"/>
      <c r="FY100" s="135"/>
      <c r="FZ100" s="135"/>
      <c r="GA100" s="135"/>
      <c r="GB100" s="135"/>
      <c r="GC100" s="135"/>
      <c r="GD100" s="135"/>
      <c r="GE100" s="135"/>
      <c r="GF100" s="135"/>
      <c r="GG100" s="135"/>
      <c r="GH100" s="135"/>
      <c r="GI100" s="135"/>
      <c r="GJ100" s="135"/>
      <c r="GK100" s="135"/>
      <c r="GL100" s="135"/>
      <c r="GM100" s="135"/>
      <c r="GN100" s="135"/>
      <c r="GO100" s="135"/>
      <c r="GP100" s="135"/>
      <c r="GQ100" s="135"/>
      <c r="GR100" s="135"/>
      <c r="GS100" s="135"/>
      <c r="GT100" s="135"/>
      <c r="GU100" s="135"/>
      <c r="GV100" s="135"/>
      <c r="GW100" s="135"/>
      <c r="GX100" s="135"/>
      <c r="GY100" s="135"/>
      <c r="GZ100" s="135"/>
      <c r="HA100" s="135"/>
      <c r="HB100" s="135"/>
      <c r="HC100" s="135"/>
      <c r="HD100" s="135"/>
      <c r="HE100" s="135"/>
      <c r="HF100" s="135"/>
      <c r="HG100" s="135"/>
      <c r="HH100" s="135"/>
      <c r="HI100" s="135"/>
      <c r="HJ100" s="135"/>
      <c r="HK100" s="135"/>
      <c r="HL100" s="135"/>
      <c r="HM100" s="135"/>
      <c r="HN100" s="135"/>
      <c r="HO100" s="135"/>
      <c r="HP100" s="135"/>
      <c r="HQ100" s="135"/>
      <c r="HR100" s="135"/>
      <c r="HS100" s="135"/>
      <c r="HT100" s="135"/>
      <c r="HU100" s="135"/>
      <c r="HV100" s="135"/>
      <c r="HW100" s="135"/>
      <c r="HX100" s="135"/>
      <c r="HY100" s="135"/>
      <c r="HZ100" s="135"/>
      <c r="IA100" s="135"/>
      <c r="IB100" s="135"/>
      <c r="IC100" s="135"/>
      <c r="ID100" s="135"/>
      <c r="IE100" s="135"/>
      <c r="IF100" s="135"/>
      <c r="IG100" s="135"/>
      <c r="IH100" s="135"/>
      <c r="II100" s="135"/>
      <c r="IJ100" s="135"/>
      <c r="IK100" s="135"/>
      <c r="IL100" s="135"/>
      <c r="IM100" s="135"/>
      <c r="IN100" s="135"/>
      <c r="IO100" s="135"/>
      <c r="IP100" s="135"/>
      <c r="IQ100" s="135"/>
      <c r="IR100" s="135"/>
    </row>
    <row r="101" spans="1:252" s="133" customFormat="1" ht="28.5">
      <c r="B101" s="188" t="s">
        <v>90</v>
      </c>
      <c r="C101" s="188" t="s">
        <v>89</v>
      </c>
      <c r="D101" s="606" t="str">
        <f>IF(E20="","תא זה יעודכן אוטומטית עם מילוי סעיף 5.1",(IF(E20="אחר (פרט בהערות)",G20,E20)))</f>
        <v>תא זה יעודכן אוטומטית עם מילוי סעיף 5.1</v>
      </c>
      <c r="K101" s="185" t="s">
        <v>138</v>
      </c>
      <c r="L101" s="572" t="s">
        <v>281</v>
      </c>
      <c r="M101" s="185" t="s">
        <v>134</v>
      </c>
      <c r="N101" s="607" t="s">
        <v>140</v>
      </c>
      <c r="O101" s="185" t="s">
        <v>131</v>
      </c>
    </row>
    <row r="102" spans="1:252" s="133" customFormat="1" ht="15">
      <c r="C102" s="250" t="s">
        <v>319</v>
      </c>
      <c r="D102" s="251"/>
      <c r="K102" s="208"/>
      <c r="L102" s="209"/>
      <c r="M102" s="208"/>
      <c r="N102" s="208"/>
      <c r="O102" s="208"/>
    </row>
    <row r="103" spans="1:252" s="133" customFormat="1">
      <c r="C103" s="250" t="s">
        <v>113</v>
      </c>
      <c r="D103" s="1"/>
    </row>
    <row r="104" spans="1:252" s="133" customFormat="1" ht="15">
      <c r="D104" s="226"/>
      <c r="E104" s="173"/>
      <c r="BL104" s="135"/>
      <c r="BM104" s="135"/>
      <c r="BN104" s="135"/>
      <c r="BO104" s="135"/>
      <c r="BP104" s="135"/>
      <c r="BQ104" s="135"/>
      <c r="BX104" s="135"/>
      <c r="BY104" s="135"/>
      <c r="BZ104" s="135"/>
      <c r="CA104" s="135"/>
      <c r="CB104" s="135"/>
      <c r="CC104" s="135"/>
      <c r="CJ104" s="135"/>
      <c r="CK104" s="135"/>
      <c r="CL104" s="135"/>
      <c r="CM104" s="135"/>
      <c r="CN104" s="135"/>
      <c r="CO104" s="135"/>
      <c r="CV104" s="135"/>
      <c r="CW104" s="135"/>
      <c r="CX104" s="135"/>
      <c r="CY104" s="135"/>
      <c r="CZ104" s="135"/>
      <c r="DA104" s="135"/>
      <c r="DH104" s="135"/>
      <c r="DI104" s="135"/>
      <c r="DJ104" s="135"/>
      <c r="DK104" s="135"/>
      <c r="DL104" s="135"/>
      <c r="DM104" s="135"/>
    </row>
    <row r="105" spans="1:252" s="133" customFormat="1" ht="15">
      <c r="A105" s="135" t="s">
        <v>450</v>
      </c>
      <c r="B105" s="135" t="s">
        <v>538</v>
      </c>
      <c r="D105" s="226"/>
      <c r="E105" s="173"/>
      <c r="BL105" s="135"/>
      <c r="BM105" s="135"/>
      <c r="BN105" s="135"/>
      <c r="BO105" s="135"/>
      <c r="BP105" s="135"/>
      <c r="BQ105" s="135"/>
      <c r="BX105" s="135"/>
      <c r="BY105" s="135"/>
      <c r="BZ105" s="135"/>
      <c r="CA105" s="135"/>
      <c r="CB105" s="135"/>
      <c r="CC105" s="135"/>
      <c r="CJ105" s="135"/>
      <c r="CK105" s="135"/>
      <c r="CL105" s="135"/>
      <c r="CM105" s="135"/>
      <c r="CN105" s="135"/>
      <c r="CO105" s="135"/>
      <c r="CV105" s="135"/>
      <c r="CW105" s="135"/>
      <c r="CX105" s="135"/>
      <c r="CY105" s="135"/>
      <c r="CZ105" s="135"/>
      <c r="DA105" s="135"/>
      <c r="DH105" s="135"/>
      <c r="DI105" s="135"/>
      <c r="DJ105" s="135"/>
      <c r="DK105" s="135"/>
      <c r="DL105" s="135"/>
      <c r="DM105" s="135"/>
    </row>
    <row r="106" spans="1:252" s="133" customFormat="1" ht="15">
      <c r="B106" s="248" t="s">
        <v>513</v>
      </c>
      <c r="D106" s="226"/>
      <c r="E106" s="173"/>
      <c r="BL106" s="135"/>
      <c r="BM106" s="135"/>
      <c r="BN106" s="135"/>
      <c r="BO106" s="135"/>
      <c r="BP106" s="135"/>
      <c r="BQ106" s="135"/>
      <c r="BX106" s="135"/>
      <c r="BY106" s="135"/>
      <c r="BZ106" s="135"/>
      <c r="CA106" s="135"/>
      <c r="CB106" s="135"/>
      <c r="CC106" s="135"/>
      <c r="CJ106" s="135"/>
      <c r="CK106" s="135"/>
      <c r="CL106" s="135"/>
      <c r="CM106" s="135"/>
      <c r="CN106" s="135"/>
      <c r="CO106" s="135"/>
      <c r="CV106" s="135"/>
      <c r="CW106" s="135"/>
      <c r="CX106" s="135"/>
      <c r="CY106" s="135"/>
      <c r="CZ106" s="135"/>
      <c r="DA106" s="135"/>
      <c r="DH106" s="135"/>
      <c r="DI106" s="135"/>
      <c r="DJ106" s="135"/>
      <c r="DK106" s="135"/>
      <c r="DL106" s="135"/>
      <c r="DM106" s="135"/>
    </row>
    <row r="107" spans="1:252" s="133" customFormat="1">
      <c r="A107" s="135"/>
      <c r="B107" s="135"/>
      <c r="C107" s="135"/>
      <c r="D107" s="265"/>
      <c r="E107" s="135"/>
      <c r="F107" s="135"/>
      <c r="G107" s="135"/>
      <c r="H107" s="135"/>
      <c r="I107" s="135"/>
      <c r="J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c r="BZ107" s="135"/>
      <c r="CA107" s="135"/>
      <c r="CB107" s="135"/>
      <c r="CC107" s="135"/>
      <c r="CD107" s="135"/>
      <c r="CE107" s="135"/>
      <c r="CF107" s="135"/>
      <c r="CG107" s="135"/>
      <c r="CH107" s="135"/>
      <c r="CI107" s="135"/>
      <c r="CJ107" s="135"/>
      <c r="CK107" s="135"/>
      <c r="CL107" s="135"/>
      <c r="CM107" s="135"/>
      <c r="CN107" s="135"/>
      <c r="CO107" s="135"/>
      <c r="CP107" s="135"/>
      <c r="CQ107" s="135"/>
      <c r="CR107" s="135"/>
      <c r="CS107" s="135"/>
      <c r="CT107" s="135"/>
      <c r="CU107" s="135"/>
      <c r="CV107" s="135"/>
      <c r="CW107" s="135"/>
      <c r="CX107" s="135"/>
      <c r="CY107" s="135"/>
      <c r="CZ107" s="135"/>
      <c r="DA107" s="135"/>
      <c r="DB107" s="135"/>
      <c r="DC107" s="135"/>
      <c r="DD107" s="135"/>
      <c r="DE107" s="135"/>
      <c r="DF107" s="135"/>
      <c r="DG107" s="135"/>
      <c r="DH107" s="135"/>
      <c r="DI107" s="135"/>
      <c r="DJ107" s="135"/>
      <c r="DK107" s="135"/>
      <c r="DL107" s="135"/>
      <c r="DM107" s="135"/>
      <c r="DN107" s="135"/>
      <c r="DO107" s="135"/>
      <c r="DP107" s="135"/>
      <c r="DQ107" s="135"/>
      <c r="DR107" s="135"/>
      <c r="DS107" s="135"/>
    </row>
    <row r="108" spans="1:252" s="133" customFormat="1" ht="22.5" customHeight="1" thickBot="1">
      <c r="A108" s="135"/>
      <c r="B108" s="189" t="s">
        <v>614</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c r="BZ108" s="135"/>
      <c r="CA108" s="135"/>
      <c r="CB108" s="135"/>
      <c r="CC108" s="135"/>
      <c r="CD108" s="135"/>
      <c r="CE108" s="135"/>
      <c r="CF108" s="135"/>
      <c r="CG108" s="135"/>
      <c r="CH108" s="135"/>
      <c r="CI108" s="135"/>
      <c r="CJ108" s="135"/>
      <c r="CK108" s="135"/>
      <c r="CL108" s="135"/>
      <c r="CM108" s="135"/>
      <c r="CN108" s="135"/>
      <c r="CO108" s="135"/>
      <c r="CP108" s="135"/>
      <c r="CQ108" s="135"/>
      <c r="CR108" s="135"/>
      <c r="CS108" s="135"/>
      <c r="CT108" s="135"/>
      <c r="CU108" s="135"/>
      <c r="CV108" s="135"/>
      <c r="CW108" s="135"/>
      <c r="CX108" s="135"/>
      <c r="CY108" s="135"/>
      <c r="CZ108" s="135"/>
      <c r="DA108" s="135"/>
      <c r="DB108" s="135"/>
      <c r="DC108" s="135"/>
      <c r="DD108" s="135"/>
      <c r="DE108" s="135"/>
      <c r="DF108" s="135"/>
      <c r="DG108" s="135"/>
      <c r="DH108" s="135"/>
      <c r="DI108" s="135"/>
      <c r="DJ108" s="135"/>
      <c r="DK108" s="135"/>
      <c r="DL108" s="135"/>
      <c r="DM108" s="135"/>
      <c r="DN108" s="135"/>
      <c r="DO108" s="135"/>
      <c r="DP108" s="135"/>
      <c r="DQ108" s="135"/>
      <c r="DR108" s="135"/>
      <c r="DS108" s="135"/>
    </row>
    <row r="109" spans="1:252" s="133" customFormat="1" ht="15.75" thickBot="1">
      <c r="A109" s="135"/>
      <c r="B109" s="608" t="s">
        <v>607</v>
      </c>
      <c r="C109" s="609" t="s">
        <v>318</v>
      </c>
      <c r="D109" s="610" t="s">
        <v>610</v>
      </c>
      <c r="E109" s="611" t="s">
        <v>615</v>
      </c>
      <c r="F109" s="135"/>
      <c r="G109" s="135"/>
      <c r="H109" s="135"/>
      <c r="I109" s="135"/>
      <c r="J109" s="135"/>
      <c r="K109" s="185" t="s">
        <v>138</v>
      </c>
      <c r="L109" s="185" t="s">
        <v>281</v>
      </c>
      <c r="M109" s="185" t="s">
        <v>134</v>
      </c>
      <c r="N109" s="607" t="s">
        <v>140</v>
      </c>
      <c r="O109" s="185" t="s">
        <v>131</v>
      </c>
      <c r="P109" s="183"/>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5"/>
      <c r="CI109" s="135"/>
      <c r="CJ109" s="135"/>
      <c r="CK109" s="135"/>
      <c r="CL109" s="135"/>
      <c r="CM109" s="135"/>
      <c r="CN109" s="135"/>
      <c r="CO109" s="135"/>
      <c r="CP109" s="135"/>
      <c r="CQ109" s="135"/>
      <c r="CR109" s="135"/>
      <c r="CS109" s="135"/>
      <c r="CT109" s="135"/>
      <c r="CU109" s="135"/>
      <c r="CV109" s="135"/>
      <c r="CW109" s="135"/>
      <c r="CX109" s="135"/>
      <c r="CY109" s="135"/>
      <c r="CZ109" s="135"/>
      <c r="DA109" s="135"/>
      <c r="DB109" s="135"/>
      <c r="DC109" s="135"/>
      <c r="DD109" s="135"/>
      <c r="DE109" s="135"/>
      <c r="DF109" s="135"/>
      <c r="DG109" s="135"/>
      <c r="DH109" s="135"/>
      <c r="DI109" s="135"/>
      <c r="DJ109" s="135"/>
      <c r="DK109" s="135"/>
      <c r="DL109" s="135"/>
      <c r="DM109" s="135"/>
      <c r="DN109" s="135"/>
      <c r="DO109" s="135"/>
      <c r="DP109" s="135"/>
    </row>
    <row r="110" spans="1:252" s="133" customFormat="1" ht="15">
      <c r="A110" s="135"/>
      <c r="B110" s="612">
        <v>1</v>
      </c>
      <c r="C110" s="613">
        <f>D38</f>
        <v>0</v>
      </c>
      <c r="D110" s="614"/>
      <c r="E110" s="615" t="str">
        <f>IF('10. קבועים'!E713=0,"",'10. קבועים'!E713)</f>
        <v/>
      </c>
      <c r="F110" s="135"/>
      <c r="G110" s="135"/>
      <c r="H110" s="135"/>
      <c r="I110" s="135"/>
      <c r="J110" s="135"/>
      <c r="K110" s="208"/>
      <c r="L110" s="209"/>
      <c r="M110" s="208"/>
      <c r="N110" s="208"/>
      <c r="O110" s="208"/>
      <c r="P110" s="586"/>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135"/>
      <c r="BY110" s="135"/>
      <c r="BZ110" s="135"/>
      <c r="CA110" s="135"/>
      <c r="CB110" s="135"/>
      <c r="CC110" s="135"/>
      <c r="CD110" s="135"/>
      <c r="CE110" s="135"/>
      <c r="CF110" s="135"/>
      <c r="CG110" s="135"/>
      <c r="CH110" s="135"/>
      <c r="CI110" s="135"/>
      <c r="CJ110" s="135"/>
      <c r="CK110" s="135"/>
      <c r="CL110" s="135"/>
      <c r="CM110" s="135"/>
      <c r="CN110" s="135"/>
      <c r="CO110" s="135"/>
      <c r="CP110" s="135"/>
      <c r="CQ110" s="135"/>
      <c r="CR110" s="135"/>
      <c r="CS110" s="135"/>
      <c r="CT110" s="135"/>
      <c r="CU110" s="135"/>
      <c r="CV110" s="135"/>
      <c r="CW110" s="135"/>
      <c r="CX110" s="135"/>
      <c r="CY110" s="135"/>
      <c r="CZ110" s="135"/>
      <c r="DA110" s="135"/>
      <c r="DB110" s="135"/>
      <c r="DC110" s="135"/>
      <c r="DD110" s="135"/>
      <c r="DE110" s="135"/>
      <c r="DF110" s="135"/>
      <c r="DG110" s="135"/>
      <c r="DH110" s="135"/>
      <c r="DI110" s="135"/>
      <c r="DJ110" s="135"/>
      <c r="DK110" s="135"/>
      <c r="DL110" s="135"/>
      <c r="DM110" s="135"/>
      <c r="DN110" s="135"/>
      <c r="DO110" s="135"/>
      <c r="DP110" s="135"/>
    </row>
    <row r="111" spans="1:252" s="133" customFormat="1" ht="15">
      <c r="A111" s="135"/>
      <c r="B111" s="487">
        <v>2</v>
      </c>
      <c r="C111" s="613">
        <f t="shared" ref="C111:C125" si="0">D39</f>
        <v>0</v>
      </c>
      <c r="D111" s="616"/>
      <c r="E111" s="615" t="str">
        <f>IF('10. קבועים'!E714=0,"",'10. קבועים'!E714)</f>
        <v/>
      </c>
      <c r="F111" s="135"/>
      <c r="G111" s="135"/>
      <c r="H111" s="135"/>
      <c r="I111" s="135"/>
      <c r="J111" s="135"/>
      <c r="K111" s="208"/>
      <c r="L111" s="209"/>
      <c r="M111" s="208"/>
      <c r="N111" s="208"/>
      <c r="O111" s="208"/>
      <c r="P111" s="586"/>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135"/>
      <c r="BZ111" s="135"/>
      <c r="CA111" s="135"/>
      <c r="CB111" s="135"/>
      <c r="CC111" s="135"/>
      <c r="CD111" s="135"/>
      <c r="CE111" s="135"/>
      <c r="CF111" s="135"/>
      <c r="CG111" s="135"/>
      <c r="CH111" s="135"/>
      <c r="CI111" s="135"/>
      <c r="CJ111" s="135"/>
      <c r="CK111" s="135"/>
      <c r="CL111" s="135"/>
      <c r="CM111" s="135"/>
      <c r="CN111" s="135"/>
      <c r="CO111" s="135"/>
      <c r="CP111" s="135"/>
      <c r="CQ111" s="135"/>
      <c r="CR111" s="135"/>
      <c r="CS111" s="135"/>
      <c r="CT111" s="135"/>
      <c r="CU111" s="135"/>
      <c r="CV111" s="135"/>
      <c r="CW111" s="135"/>
      <c r="CX111" s="135"/>
      <c r="CY111" s="135"/>
      <c r="CZ111" s="135"/>
      <c r="DA111" s="135"/>
      <c r="DB111" s="135"/>
      <c r="DC111" s="135"/>
      <c r="DD111" s="135"/>
      <c r="DE111" s="135"/>
      <c r="DF111" s="135"/>
      <c r="DG111" s="135"/>
      <c r="DH111" s="135"/>
      <c r="DI111" s="135"/>
      <c r="DJ111" s="135"/>
      <c r="DK111" s="135"/>
      <c r="DL111" s="135"/>
      <c r="DM111" s="135"/>
      <c r="DN111" s="135"/>
      <c r="DO111" s="135"/>
      <c r="DP111" s="135"/>
    </row>
    <row r="112" spans="1:252" s="133" customFormat="1" ht="15">
      <c r="A112" s="135"/>
      <c r="B112" s="487">
        <v>3</v>
      </c>
      <c r="C112" s="613">
        <f t="shared" si="0"/>
        <v>0</v>
      </c>
      <c r="D112" s="616"/>
      <c r="E112" s="615" t="str">
        <f>IF('10. קבועים'!E715=0,"",'10. קבועים'!E715)</f>
        <v/>
      </c>
      <c r="F112" s="135"/>
      <c r="G112" s="135"/>
      <c r="H112" s="135"/>
      <c r="I112" s="135"/>
      <c r="J112" s="135"/>
      <c r="K112" s="208"/>
      <c r="L112" s="209"/>
      <c r="M112" s="208"/>
      <c r="N112" s="208"/>
      <c r="O112" s="208"/>
      <c r="P112" s="586"/>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5"/>
      <c r="BY112" s="135"/>
      <c r="BZ112" s="135"/>
      <c r="CA112" s="135"/>
      <c r="CB112" s="135"/>
      <c r="CC112" s="135"/>
      <c r="CD112" s="135"/>
      <c r="CE112" s="135"/>
      <c r="CF112" s="135"/>
      <c r="CG112" s="135"/>
      <c r="CH112" s="135"/>
      <c r="CI112" s="135"/>
      <c r="CJ112" s="135"/>
      <c r="CK112" s="135"/>
      <c r="CL112" s="135"/>
      <c r="CM112" s="135"/>
      <c r="CN112" s="135"/>
      <c r="CO112" s="135"/>
      <c r="CP112" s="135"/>
      <c r="CQ112" s="135"/>
      <c r="CR112" s="135"/>
      <c r="CS112" s="135"/>
      <c r="CT112" s="135"/>
      <c r="CU112" s="135"/>
      <c r="CV112" s="135"/>
      <c r="CW112" s="135"/>
      <c r="CX112" s="135"/>
      <c r="CY112" s="135"/>
      <c r="CZ112" s="135"/>
      <c r="DA112" s="135"/>
      <c r="DB112" s="135"/>
      <c r="DC112" s="135"/>
      <c r="DD112" s="135"/>
      <c r="DE112" s="135"/>
      <c r="DF112" s="135"/>
      <c r="DG112" s="135"/>
      <c r="DH112" s="135"/>
      <c r="DI112" s="135"/>
      <c r="DJ112" s="135"/>
      <c r="DK112" s="135"/>
      <c r="DL112" s="135"/>
      <c r="DM112" s="135"/>
      <c r="DN112" s="135"/>
      <c r="DO112" s="135"/>
      <c r="DP112" s="135"/>
    </row>
    <row r="113" spans="1:120" s="133" customFormat="1" ht="15">
      <c r="A113" s="135"/>
      <c r="B113" s="487">
        <v>4</v>
      </c>
      <c r="C113" s="613">
        <f t="shared" si="0"/>
        <v>0</v>
      </c>
      <c r="D113" s="616"/>
      <c r="E113" s="615" t="str">
        <f>IF('10. קבועים'!E716=0,"",'10. קבועים'!E716)</f>
        <v/>
      </c>
      <c r="F113" s="135"/>
      <c r="G113" s="135"/>
      <c r="H113" s="135"/>
      <c r="I113" s="135"/>
      <c r="J113" s="135"/>
      <c r="K113" s="208"/>
      <c r="L113" s="209"/>
      <c r="M113" s="208"/>
      <c r="N113" s="208"/>
      <c r="O113" s="208"/>
      <c r="P113" s="586"/>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135"/>
      <c r="BZ113" s="135"/>
      <c r="CA113" s="135"/>
      <c r="CB113" s="135"/>
      <c r="CC113" s="135"/>
      <c r="CD113" s="135"/>
      <c r="CE113" s="135"/>
      <c r="CF113" s="135"/>
      <c r="CG113" s="135"/>
      <c r="CH113" s="135"/>
      <c r="CI113" s="135"/>
      <c r="CJ113" s="135"/>
      <c r="CK113" s="135"/>
      <c r="CL113" s="135"/>
      <c r="CM113" s="135"/>
      <c r="CN113" s="135"/>
      <c r="CO113" s="135"/>
      <c r="CP113" s="135"/>
      <c r="CQ113" s="135"/>
      <c r="CR113" s="135"/>
      <c r="CS113" s="135"/>
      <c r="CT113" s="135"/>
      <c r="CU113" s="135"/>
      <c r="CV113" s="135"/>
      <c r="CW113" s="135"/>
      <c r="CX113" s="135"/>
      <c r="CY113" s="135"/>
      <c r="CZ113" s="135"/>
      <c r="DA113" s="135"/>
      <c r="DB113" s="135"/>
      <c r="DC113" s="135"/>
      <c r="DD113" s="135"/>
      <c r="DE113" s="135"/>
      <c r="DF113" s="135"/>
      <c r="DG113" s="135"/>
      <c r="DH113" s="135"/>
      <c r="DI113" s="135"/>
      <c r="DJ113" s="135"/>
      <c r="DK113" s="135"/>
      <c r="DL113" s="135"/>
      <c r="DM113" s="135"/>
      <c r="DN113" s="135"/>
      <c r="DO113" s="135"/>
      <c r="DP113" s="135"/>
    </row>
    <row r="114" spans="1:120" s="133" customFormat="1" ht="15">
      <c r="A114" s="135"/>
      <c r="B114" s="487">
        <v>5</v>
      </c>
      <c r="C114" s="613">
        <f t="shared" si="0"/>
        <v>0</v>
      </c>
      <c r="D114" s="616"/>
      <c r="E114" s="615" t="str">
        <f>IF('10. קבועים'!E717=0,"",'10. קבועים'!E717)</f>
        <v/>
      </c>
      <c r="F114" s="135"/>
      <c r="G114" s="135"/>
      <c r="H114" s="135"/>
      <c r="I114" s="135"/>
      <c r="J114" s="135"/>
      <c r="K114" s="208"/>
      <c r="L114" s="209"/>
      <c r="M114" s="208"/>
      <c r="N114" s="208"/>
      <c r="O114" s="208"/>
      <c r="P114" s="586"/>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135"/>
      <c r="BZ114" s="135"/>
      <c r="CA114" s="135"/>
      <c r="CB114" s="135"/>
      <c r="CC114" s="135"/>
      <c r="CD114" s="135"/>
      <c r="CE114" s="135"/>
      <c r="CF114" s="135"/>
      <c r="CG114" s="135"/>
      <c r="CH114" s="135"/>
      <c r="CI114" s="135"/>
      <c r="CJ114" s="135"/>
      <c r="CK114" s="135"/>
      <c r="CL114" s="135"/>
      <c r="CM114" s="135"/>
      <c r="CN114" s="135"/>
      <c r="CO114" s="135"/>
      <c r="CP114" s="135"/>
      <c r="CQ114" s="135"/>
      <c r="CR114" s="135"/>
      <c r="CS114" s="135"/>
      <c r="CT114" s="135"/>
      <c r="CU114" s="135"/>
      <c r="CV114" s="135"/>
      <c r="CW114" s="135"/>
      <c r="CX114" s="135"/>
      <c r="CY114" s="135"/>
      <c r="CZ114" s="135"/>
      <c r="DA114" s="135"/>
      <c r="DB114" s="135"/>
      <c r="DC114" s="135"/>
      <c r="DD114" s="135"/>
      <c r="DE114" s="135"/>
      <c r="DF114" s="135"/>
      <c r="DG114" s="135"/>
      <c r="DH114" s="135"/>
      <c r="DI114" s="135"/>
      <c r="DJ114" s="135"/>
      <c r="DK114" s="135"/>
      <c r="DL114" s="135"/>
      <c r="DM114" s="135"/>
      <c r="DN114" s="135"/>
      <c r="DO114" s="135"/>
      <c r="DP114" s="135"/>
    </row>
    <row r="115" spans="1:120" s="133" customFormat="1" ht="15">
      <c r="A115" s="135"/>
      <c r="B115" s="487">
        <v>6</v>
      </c>
      <c r="C115" s="613">
        <f t="shared" si="0"/>
        <v>0</v>
      </c>
      <c r="D115" s="616"/>
      <c r="E115" s="615" t="str">
        <f>IF('10. קבועים'!E718=0,"",'10. קבועים'!E718)</f>
        <v/>
      </c>
      <c r="F115" s="135"/>
      <c r="G115" s="135"/>
      <c r="H115" s="135"/>
      <c r="I115" s="135"/>
      <c r="J115" s="135"/>
      <c r="K115" s="208"/>
      <c r="L115" s="209"/>
      <c r="M115" s="208"/>
      <c r="N115" s="208"/>
      <c r="O115" s="208"/>
      <c r="P115" s="586"/>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135"/>
      <c r="BY115" s="135"/>
      <c r="BZ115" s="135"/>
      <c r="CA115" s="135"/>
      <c r="CB115" s="135"/>
      <c r="CC115" s="135"/>
      <c r="CD115" s="135"/>
      <c r="CE115" s="135"/>
      <c r="CF115" s="135"/>
      <c r="CG115" s="135"/>
      <c r="CH115" s="135"/>
      <c r="CI115" s="135"/>
      <c r="CJ115" s="135"/>
      <c r="CK115" s="135"/>
      <c r="CL115" s="135"/>
      <c r="CM115" s="135"/>
      <c r="CN115" s="135"/>
      <c r="CO115" s="135"/>
      <c r="CP115" s="135"/>
      <c r="CQ115" s="135"/>
      <c r="CR115" s="135"/>
      <c r="CS115" s="135"/>
      <c r="CT115" s="135"/>
      <c r="CU115" s="135"/>
      <c r="CV115" s="135"/>
      <c r="CW115" s="135"/>
      <c r="CX115" s="135"/>
      <c r="CY115" s="135"/>
      <c r="CZ115" s="135"/>
      <c r="DA115" s="135"/>
      <c r="DB115" s="135"/>
      <c r="DC115" s="135"/>
      <c r="DD115" s="135"/>
      <c r="DE115" s="135"/>
      <c r="DF115" s="135"/>
      <c r="DG115" s="135"/>
      <c r="DH115" s="135"/>
      <c r="DI115" s="135"/>
      <c r="DJ115" s="135"/>
      <c r="DK115" s="135"/>
      <c r="DL115" s="135"/>
      <c r="DM115" s="135"/>
      <c r="DN115" s="135"/>
      <c r="DO115" s="135"/>
      <c r="DP115" s="135"/>
    </row>
    <row r="116" spans="1:120" s="133" customFormat="1" ht="15">
      <c r="A116" s="135"/>
      <c r="B116" s="487">
        <v>7</v>
      </c>
      <c r="C116" s="613">
        <f t="shared" si="0"/>
        <v>0</v>
      </c>
      <c r="D116" s="616"/>
      <c r="E116" s="615" t="str">
        <f>IF('10. קבועים'!E719=0,"",'10. קבועים'!E719)</f>
        <v/>
      </c>
      <c r="F116" s="135"/>
      <c r="G116" s="135"/>
      <c r="H116" s="135"/>
      <c r="I116" s="135"/>
      <c r="J116" s="135"/>
      <c r="K116" s="208"/>
      <c r="L116" s="209"/>
      <c r="M116" s="208"/>
      <c r="N116" s="208"/>
      <c r="O116" s="208"/>
      <c r="P116" s="586"/>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c r="CI116" s="135"/>
      <c r="CJ116" s="135"/>
      <c r="CK116" s="135"/>
      <c r="CL116" s="135"/>
      <c r="CM116" s="135"/>
      <c r="CN116" s="135"/>
      <c r="CO116" s="135"/>
      <c r="CP116" s="135"/>
      <c r="CQ116" s="135"/>
      <c r="CR116" s="135"/>
      <c r="CS116" s="135"/>
      <c r="CT116" s="135"/>
      <c r="CU116" s="135"/>
      <c r="CV116" s="135"/>
      <c r="CW116" s="135"/>
      <c r="CX116" s="135"/>
      <c r="CY116" s="135"/>
      <c r="CZ116" s="135"/>
      <c r="DA116" s="135"/>
      <c r="DB116" s="135"/>
      <c r="DC116" s="135"/>
      <c r="DD116" s="135"/>
      <c r="DE116" s="135"/>
      <c r="DF116" s="135"/>
      <c r="DG116" s="135"/>
      <c r="DH116" s="135"/>
      <c r="DI116" s="135"/>
      <c r="DJ116" s="135"/>
      <c r="DK116" s="135"/>
      <c r="DL116" s="135"/>
      <c r="DM116" s="135"/>
      <c r="DN116" s="135"/>
      <c r="DO116" s="135"/>
      <c r="DP116" s="135"/>
    </row>
    <row r="117" spans="1:120" s="133" customFormat="1" ht="15">
      <c r="A117" s="135"/>
      <c r="B117" s="487">
        <v>8</v>
      </c>
      <c r="C117" s="613">
        <f t="shared" si="0"/>
        <v>0</v>
      </c>
      <c r="D117" s="616"/>
      <c r="E117" s="615" t="str">
        <f>IF('10. קבועים'!E720=0,"",'10. קבועים'!E720)</f>
        <v/>
      </c>
      <c r="F117" s="135"/>
      <c r="G117" s="135"/>
      <c r="H117" s="135"/>
      <c r="I117" s="135"/>
      <c r="J117" s="135"/>
      <c r="K117" s="208"/>
      <c r="L117" s="209"/>
      <c r="M117" s="208"/>
      <c r="N117" s="208"/>
      <c r="O117" s="208"/>
      <c r="P117" s="586"/>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c r="BZ117" s="135"/>
      <c r="CA117" s="135"/>
      <c r="CB117" s="135"/>
      <c r="CC117" s="135"/>
      <c r="CD117" s="135"/>
      <c r="CE117" s="135"/>
      <c r="CF117" s="135"/>
      <c r="CG117" s="135"/>
      <c r="CH117" s="135"/>
      <c r="CI117" s="135"/>
      <c r="CJ117" s="135"/>
      <c r="CK117" s="135"/>
      <c r="CL117" s="135"/>
      <c r="CM117" s="135"/>
      <c r="CN117" s="135"/>
      <c r="CO117" s="135"/>
      <c r="CP117" s="135"/>
      <c r="CQ117" s="135"/>
      <c r="CR117" s="135"/>
      <c r="CS117" s="135"/>
      <c r="CT117" s="135"/>
      <c r="CU117" s="135"/>
      <c r="CV117" s="135"/>
      <c r="CW117" s="135"/>
      <c r="CX117" s="135"/>
      <c r="CY117" s="135"/>
      <c r="CZ117" s="135"/>
      <c r="DA117" s="135"/>
      <c r="DB117" s="135"/>
      <c r="DC117" s="135"/>
      <c r="DD117" s="135"/>
      <c r="DE117" s="135"/>
      <c r="DF117" s="135"/>
      <c r="DG117" s="135"/>
      <c r="DH117" s="135"/>
      <c r="DI117" s="135"/>
      <c r="DJ117" s="135"/>
      <c r="DK117" s="135"/>
      <c r="DL117" s="135"/>
      <c r="DM117" s="135"/>
      <c r="DN117" s="135"/>
      <c r="DO117" s="135"/>
      <c r="DP117" s="135"/>
    </row>
    <row r="118" spans="1:120" s="133" customFormat="1" ht="15">
      <c r="A118" s="135"/>
      <c r="B118" s="487">
        <v>9</v>
      </c>
      <c r="C118" s="613">
        <f t="shared" si="0"/>
        <v>0</v>
      </c>
      <c r="D118" s="616"/>
      <c r="E118" s="615" t="str">
        <f>IF('10. קבועים'!E721=0,"",'10. קבועים'!E721)</f>
        <v/>
      </c>
      <c r="F118" s="135"/>
      <c r="G118" s="135"/>
      <c r="H118" s="135"/>
      <c r="I118" s="135"/>
      <c r="J118" s="135"/>
      <c r="K118" s="208"/>
      <c r="L118" s="209"/>
      <c r="M118" s="208"/>
      <c r="N118" s="208"/>
      <c r="O118" s="208"/>
      <c r="P118" s="586"/>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c r="BX118" s="135"/>
      <c r="BY118" s="135"/>
      <c r="BZ118" s="135"/>
      <c r="CA118" s="135"/>
      <c r="CB118" s="135"/>
      <c r="CC118" s="135"/>
      <c r="CD118" s="135"/>
      <c r="CE118" s="135"/>
      <c r="CF118" s="135"/>
      <c r="CG118" s="135"/>
      <c r="CH118" s="135"/>
      <c r="CI118" s="135"/>
      <c r="CJ118" s="135"/>
      <c r="CK118" s="135"/>
      <c r="CL118" s="135"/>
      <c r="CM118" s="135"/>
      <c r="CN118" s="135"/>
      <c r="CO118" s="135"/>
      <c r="CP118" s="135"/>
      <c r="CQ118" s="135"/>
      <c r="CR118" s="135"/>
      <c r="CS118" s="135"/>
      <c r="CT118" s="135"/>
      <c r="CU118" s="135"/>
      <c r="CV118" s="135"/>
      <c r="CW118" s="135"/>
      <c r="CX118" s="135"/>
      <c r="CY118" s="135"/>
      <c r="CZ118" s="135"/>
      <c r="DA118" s="135"/>
      <c r="DB118" s="135"/>
      <c r="DC118" s="135"/>
      <c r="DD118" s="135"/>
      <c r="DE118" s="135"/>
      <c r="DF118" s="135"/>
      <c r="DG118" s="135"/>
      <c r="DH118" s="135"/>
      <c r="DI118" s="135"/>
      <c r="DJ118" s="135"/>
      <c r="DK118" s="135"/>
      <c r="DL118" s="135"/>
      <c r="DM118" s="135"/>
      <c r="DN118" s="135"/>
      <c r="DO118" s="135"/>
      <c r="DP118" s="135"/>
    </row>
    <row r="119" spans="1:120" s="133" customFormat="1" ht="15">
      <c r="A119" s="135"/>
      <c r="B119" s="487">
        <v>10</v>
      </c>
      <c r="C119" s="613">
        <f t="shared" si="0"/>
        <v>0</v>
      </c>
      <c r="D119" s="616"/>
      <c r="E119" s="615" t="str">
        <f>IF('10. קבועים'!E722=0,"",'10. קבועים'!E722)</f>
        <v/>
      </c>
      <c r="F119" s="135"/>
      <c r="G119" s="135"/>
      <c r="H119" s="135"/>
      <c r="I119" s="135"/>
      <c r="J119" s="135"/>
      <c r="K119" s="208"/>
      <c r="L119" s="209"/>
      <c r="M119" s="208"/>
      <c r="N119" s="208"/>
      <c r="O119" s="208"/>
      <c r="P119" s="586"/>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c r="BW119" s="135"/>
      <c r="BX119" s="135"/>
      <c r="BY119" s="135"/>
      <c r="BZ119" s="135"/>
      <c r="CA119" s="135"/>
      <c r="CB119" s="135"/>
      <c r="CC119" s="135"/>
      <c r="CD119" s="135"/>
      <c r="CE119" s="135"/>
      <c r="CF119" s="135"/>
      <c r="CG119" s="135"/>
      <c r="CH119" s="135"/>
      <c r="CI119" s="135"/>
      <c r="CJ119" s="135"/>
      <c r="CK119" s="135"/>
      <c r="CL119" s="135"/>
      <c r="CM119" s="135"/>
      <c r="CN119" s="135"/>
      <c r="CO119" s="135"/>
      <c r="CP119" s="135"/>
      <c r="CQ119" s="135"/>
      <c r="CR119" s="135"/>
      <c r="CS119" s="135"/>
      <c r="CT119" s="135"/>
      <c r="CU119" s="135"/>
      <c r="CV119" s="135"/>
      <c r="CW119" s="135"/>
      <c r="CX119" s="135"/>
      <c r="CY119" s="135"/>
      <c r="CZ119" s="135"/>
      <c r="DA119" s="135"/>
      <c r="DB119" s="135"/>
      <c r="DC119" s="135"/>
      <c r="DD119" s="135"/>
      <c r="DE119" s="135"/>
      <c r="DF119" s="135"/>
      <c r="DG119" s="135"/>
      <c r="DH119" s="135"/>
      <c r="DI119" s="135"/>
      <c r="DJ119" s="135"/>
      <c r="DK119" s="135"/>
      <c r="DL119" s="135"/>
      <c r="DM119" s="135"/>
      <c r="DN119" s="135"/>
      <c r="DO119" s="135"/>
      <c r="DP119" s="135"/>
    </row>
    <row r="120" spans="1:120" s="133" customFormat="1" ht="15">
      <c r="A120" s="135"/>
      <c r="B120" s="487">
        <v>11</v>
      </c>
      <c r="C120" s="613">
        <f t="shared" si="0"/>
        <v>0</v>
      </c>
      <c r="D120" s="616"/>
      <c r="E120" s="615" t="str">
        <f>IF('10. קבועים'!E723=0,"",'10. קבועים'!E723)</f>
        <v/>
      </c>
      <c r="F120" s="135"/>
      <c r="G120" s="135"/>
      <c r="H120" s="135"/>
      <c r="I120" s="135"/>
      <c r="J120" s="135"/>
      <c r="K120" s="208"/>
      <c r="L120" s="209"/>
      <c r="M120" s="208"/>
      <c r="N120" s="208"/>
      <c r="O120" s="208"/>
      <c r="P120" s="586"/>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135"/>
      <c r="BY120" s="135"/>
      <c r="BZ120" s="135"/>
      <c r="CA120" s="135"/>
      <c r="CB120" s="135"/>
      <c r="CC120" s="135"/>
      <c r="CD120" s="135"/>
      <c r="CE120" s="135"/>
      <c r="CF120" s="135"/>
      <c r="CG120" s="135"/>
      <c r="CH120" s="135"/>
      <c r="CI120" s="135"/>
      <c r="CJ120" s="135"/>
      <c r="CK120" s="135"/>
      <c r="CL120" s="135"/>
      <c r="CM120" s="135"/>
      <c r="CN120" s="135"/>
      <c r="CO120" s="135"/>
      <c r="CP120" s="135"/>
      <c r="CQ120" s="135"/>
      <c r="CR120" s="135"/>
      <c r="CS120" s="135"/>
      <c r="CT120" s="135"/>
      <c r="CU120" s="135"/>
      <c r="CV120" s="135"/>
      <c r="CW120" s="135"/>
      <c r="CX120" s="135"/>
      <c r="CY120" s="135"/>
      <c r="CZ120" s="135"/>
      <c r="DA120" s="135"/>
      <c r="DB120" s="135"/>
      <c r="DC120" s="135"/>
      <c r="DD120" s="135"/>
      <c r="DE120" s="135"/>
      <c r="DF120" s="135"/>
      <c r="DG120" s="135"/>
      <c r="DH120" s="135"/>
      <c r="DI120" s="135"/>
      <c r="DJ120" s="135"/>
      <c r="DK120" s="135"/>
      <c r="DL120" s="135"/>
      <c r="DM120" s="135"/>
      <c r="DN120" s="135"/>
      <c r="DO120" s="135"/>
      <c r="DP120" s="135"/>
    </row>
    <row r="121" spans="1:120" s="133" customFormat="1" ht="15">
      <c r="A121" s="135"/>
      <c r="B121" s="487">
        <v>12</v>
      </c>
      <c r="C121" s="613">
        <f t="shared" si="0"/>
        <v>0</v>
      </c>
      <c r="D121" s="616"/>
      <c r="E121" s="615" t="str">
        <f>IF('10. קבועים'!E724=0,"",'10. קבועים'!E724)</f>
        <v/>
      </c>
      <c r="F121" s="135"/>
      <c r="G121" s="135"/>
      <c r="H121" s="135"/>
      <c r="I121" s="135"/>
      <c r="J121" s="135"/>
      <c r="K121" s="208"/>
      <c r="L121" s="209"/>
      <c r="M121" s="208"/>
      <c r="N121" s="208"/>
      <c r="O121" s="208"/>
      <c r="P121" s="586"/>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c r="CI121" s="135"/>
      <c r="CJ121" s="135"/>
      <c r="CK121" s="135"/>
      <c r="CL121" s="135"/>
      <c r="CM121" s="135"/>
      <c r="CN121" s="135"/>
      <c r="CO121" s="135"/>
      <c r="CP121" s="135"/>
      <c r="CQ121" s="135"/>
      <c r="CR121" s="135"/>
      <c r="CS121" s="135"/>
      <c r="CT121" s="135"/>
      <c r="CU121" s="135"/>
      <c r="CV121" s="135"/>
      <c r="CW121" s="135"/>
      <c r="CX121" s="135"/>
      <c r="CY121" s="135"/>
      <c r="CZ121" s="135"/>
      <c r="DA121" s="135"/>
      <c r="DB121" s="135"/>
      <c r="DC121" s="135"/>
      <c r="DD121" s="135"/>
      <c r="DE121" s="135"/>
      <c r="DF121" s="135"/>
      <c r="DG121" s="135"/>
      <c r="DH121" s="135"/>
      <c r="DI121" s="135"/>
      <c r="DJ121" s="135"/>
      <c r="DK121" s="135"/>
      <c r="DL121" s="135"/>
      <c r="DM121" s="135"/>
      <c r="DN121" s="135"/>
      <c r="DO121" s="135"/>
      <c r="DP121" s="135"/>
    </row>
    <row r="122" spans="1:120" s="133" customFormat="1" ht="15">
      <c r="A122" s="135"/>
      <c r="B122" s="487">
        <v>13</v>
      </c>
      <c r="C122" s="613">
        <f t="shared" si="0"/>
        <v>0</v>
      </c>
      <c r="D122" s="616"/>
      <c r="E122" s="615" t="str">
        <f>IF('10. קבועים'!E725=0,"",'10. קבועים'!E725)</f>
        <v/>
      </c>
      <c r="F122" s="135"/>
      <c r="G122" s="135"/>
      <c r="H122" s="135"/>
      <c r="I122" s="135"/>
      <c r="J122" s="135"/>
      <c r="K122" s="208"/>
      <c r="L122" s="209"/>
      <c r="M122" s="208"/>
      <c r="N122" s="208"/>
      <c r="O122" s="208"/>
      <c r="P122" s="586"/>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c r="CN122" s="135"/>
      <c r="CO122" s="135"/>
      <c r="CP122" s="135"/>
      <c r="CQ122" s="135"/>
      <c r="CR122" s="135"/>
      <c r="CS122" s="135"/>
      <c r="CT122" s="135"/>
      <c r="CU122" s="135"/>
      <c r="CV122" s="135"/>
      <c r="CW122" s="135"/>
      <c r="CX122" s="135"/>
      <c r="CY122" s="135"/>
      <c r="CZ122" s="135"/>
      <c r="DA122" s="135"/>
      <c r="DB122" s="135"/>
      <c r="DC122" s="135"/>
      <c r="DD122" s="135"/>
      <c r="DE122" s="135"/>
      <c r="DF122" s="135"/>
      <c r="DG122" s="135"/>
      <c r="DH122" s="135"/>
      <c r="DI122" s="135"/>
      <c r="DJ122" s="135"/>
      <c r="DK122" s="135"/>
      <c r="DL122" s="135"/>
      <c r="DM122" s="135"/>
      <c r="DN122" s="135"/>
      <c r="DO122" s="135"/>
      <c r="DP122" s="135"/>
    </row>
    <row r="123" spans="1:120" s="133" customFormat="1" ht="15">
      <c r="A123" s="135"/>
      <c r="B123" s="487">
        <v>14</v>
      </c>
      <c r="C123" s="613">
        <f t="shared" si="0"/>
        <v>0</v>
      </c>
      <c r="D123" s="616"/>
      <c r="E123" s="615" t="str">
        <f>IF('10. קבועים'!E726=0,"",'10. קבועים'!E726)</f>
        <v/>
      </c>
      <c r="F123" s="135"/>
      <c r="G123" s="135"/>
      <c r="H123" s="135"/>
      <c r="I123" s="135"/>
      <c r="J123" s="135"/>
      <c r="K123" s="208"/>
      <c r="L123" s="209"/>
      <c r="M123" s="208"/>
      <c r="N123" s="208"/>
      <c r="O123" s="208"/>
      <c r="P123" s="586"/>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c r="CO123" s="135"/>
      <c r="CP123" s="135"/>
      <c r="CQ123" s="135"/>
      <c r="CR123" s="135"/>
      <c r="CS123" s="135"/>
      <c r="CT123" s="135"/>
      <c r="CU123" s="135"/>
      <c r="CV123" s="135"/>
      <c r="CW123" s="135"/>
      <c r="CX123" s="135"/>
      <c r="CY123" s="135"/>
      <c r="CZ123" s="135"/>
      <c r="DA123" s="135"/>
      <c r="DB123" s="135"/>
      <c r="DC123" s="135"/>
      <c r="DD123" s="135"/>
      <c r="DE123" s="135"/>
      <c r="DF123" s="135"/>
      <c r="DG123" s="135"/>
      <c r="DH123" s="135"/>
      <c r="DI123" s="135"/>
      <c r="DJ123" s="135"/>
      <c r="DK123" s="135"/>
      <c r="DL123" s="135"/>
      <c r="DM123" s="135"/>
      <c r="DN123" s="135"/>
      <c r="DO123" s="135"/>
      <c r="DP123" s="135"/>
    </row>
    <row r="124" spans="1:120" s="133" customFormat="1" ht="15">
      <c r="A124" s="135"/>
      <c r="B124" s="487">
        <v>15</v>
      </c>
      <c r="C124" s="613">
        <f t="shared" si="0"/>
        <v>0</v>
      </c>
      <c r="D124" s="616"/>
      <c r="E124" s="615" t="str">
        <f>IF('10. קבועים'!E727=0,"",'10. קבועים'!E727)</f>
        <v/>
      </c>
      <c r="F124" s="135"/>
      <c r="G124" s="135"/>
      <c r="H124" s="135"/>
      <c r="I124" s="135"/>
      <c r="J124" s="135"/>
      <c r="K124" s="208"/>
      <c r="L124" s="209"/>
      <c r="M124" s="208"/>
      <c r="N124" s="208"/>
      <c r="O124" s="208"/>
      <c r="P124" s="586"/>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c r="BZ124" s="135"/>
      <c r="CA124" s="135"/>
      <c r="CB124" s="135"/>
      <c r="CC124" s="135"/>
      <c r="CD124" s="135"/>
      <c r="CE124" s="135"/>
      <c r="CF124" s="135"/>
      <c r="CG124" s="135"/>
      <c r="CH124" s="135"/>
      <c r="CI124" s="135"/>
      <c r="CJ124" s="135"/>
      <c r="CK124" s="135"/>
      <c r="CL124" s="135"/>
      <c r="CM124" s="135"/>
      <c r="CN124" s="135"/>
      <c r="CO124" s="135"/>
      <c r="CP124" s="135"/>
      <c r="CQ124" s="135"/>
      <c r="CR124" s="135"/>
      <c r="CS124" s="135"/>
      <c r="CT124" s="135"/>
      <c r="CU124" s="135"/>
      <c r="CV124" s="135"/>
      <c r="CW124" s="135"/>
      <c r="CX124" s="135"/>
      <c r="CY124" s="135"/>
      <c r="CZ124" s="135"/>
      <c r="DA124" s="135"/>
      <c r="DB124" s="135"/>
      <c r="DC124" s="135"/>
      <c r="DD124" s="135"/>
      <c r="DE124" s="135"/>
      <c r="DF124" s="135"/>
      <c r="DG124" s="135"/>
      <c r="DH124" s="135"/>
      <c r="DI124" s="135"/>
      <c r="DJ124" s="135"/>
      <c r="DK124" s="135"/>
      <c r="DL124" s="135"/>
      <c r="DM124" s="135"/>
      <c r="DN124" s="135"/>
      <c r="DO124" s="135"/>
      <c r="DP124" s="135"/>
    </row>
    <row r="125" spans="1:120" s="133" customFormat="1" ht="15.75" thickBot="1">
      <c r="A125" s="135"/>
      <c r="B125" s="490">
        <v>16</v>
      </c>
      <c r="C125" s="617">
        <f t="shared" si="0"/>
        <v>0</v>
      </c>
      <c r="D125" s="618"/>
      <c r="E125" s="998" t="str">
        <f>IF('10. קבועים'!E728=0,"",'10. קבועים'!E728)</f>
        <v/>
      </c>
      <c r="F125" s="135"/>
      <c r="G125" s="135"/>
      <c r="H125" s="135"/>
      <c r="I125" s="135"/>
      <c r="J125" s="135"/>
      <c r="K125" s="208"/>
      <c r="L125" s="209"/>
      <c r="M125" s="208"/>
      <c r="N125" s="208"/>
      <c r="O125" s="208"/>
      <c r="P125" s="586"/>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c r="BZ125" s="135"/>
      <c r="CA125" s="135"/>
      <c r="CB125" s="135"/>
      <c r="CC125" s="135"/>
      <c r="CD125" s="135"/>
      <c r="CE125" s="135"/>
      <c r="CF125" s="135"/>
      <c r="CG125" s="135"/>
      <c r="CH125" s="135"/>
      <c r="CI125" s="135"/>
      <c r="CJ125" s="135"/>
      <c r="CK125" s="135"/>
      <c r="CL125" s="135"/>
      <c r="CM125" s="135"/>
      <c r="CN125" s="135"/>
      <c r="CO125" s="135"/>
      <c r="CP125" s="135"/>
      <c r="CQ125" s="135"/>
      <c r="CR125" s="135"/>
      <c r="CS125" s="135"/>
      <c r="CT125" s="135"/>
      <c r="CU125" s="135"/>
      <c r="CV125" s="135"/>
      <c r="CW125" s="135"/>
      <c r="CX125" s="135"/>
      <c r="CY125" s="135"/>
      <c r="CZ125" s="135"/>
      <c r="DA125" s="135"/>
      <c r="DB125" s="135"/>
      <c r="DC125" s="135"/>
      <c r="DD125" s="135"/>
      <c r="DE125" s="135"/>
      <c r="DF125" s="135"/>
      <c r="DG125" s="135"/>
      <c r="DH125" s="135"/>
      <c r="DI125" s="135"/>
      <c r="DJ125" s="135"/>
      <c r="DK125" s="135"/>
      <c r="DL125" s="135"/>
      <c r="DM125" s="135"/>
      <c r="DN125" s="135"/>
      <c r="DO125" s="135"/>
      <c r="DP125" s="135"/>
    </row>
    <row r="126" spans="1:120" s="133" customFormat="1" hidden="1" outlineLevel="1">
      <c r="B126" s="189"/>
      <c r="C126" s="135"/>
    </row>
    <row r="127" spans="1:120" s="133" customFormat="1" ht="15" hidden="1" outlineLevel="1">
      <c r="B127" s="223" t="s">
        <v>131</v>
      </c>
      <c r="C127" s="241"/>
    </row>
    <row r="128" spans="1:120" s="133" customFormat="1" ht="15" collapsed="1">
      <c r="B128" s="223"/>
      <c r="C128" s="135"/>
    </row>
    <row r="129" spans="1:123" s="133" customFormat="1">
      <c r="A129" s="135" t="s">
        <v>451</v>
      </c>
      <c r="B129" s="135" t="s">
        <v>539</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c r="CN129" s="135"/>
      <c r="CO129" s="135"/>
      <c r="CP129" s="135"/>
      <c r="CQ129" s="135"/>
      <c r="CR129" s="135"/>
      <c r="CS129" s="135"/>
      <c r="CT129" s="135"/>
      <c r="CU129" s="135"/>
      <c r="CV129" s="135"/>
      <c r="CW129" s="135"/>
      <c r="CX129" s="135"/>
      <c r="CY129" s="135"/>
      <c r="CZ129" s="135"/>
      <c r="DA129" s="135"/>
      <c r="DB129" s="135"/>
      <c r="DC129" s="135"/>
      <c r="DD129" s="135"/>
      <c r="DE129" s="135"/>
      <c r="DF129" s="135"/>
      <c r="DG129" s="135"/>
      <c r="DH129" s="135"/>
      <c r="DI129" s="135"/>
      <c r="DJ129" s="135"/>
      <c r="DK129" s="135"/>
      <c r="DL129" s="135"/>
      <c r="DM129" s="135"/>
      <c r="DN129" s="135"/>
      <c r="DO129" s="135"/>
      <c r="DP129" s="135"/>
      <c r="DQ129" s="135"/>
      <c r="DR129" s="135"/>
      <c r="DS129" s="135"/>
    </row>
    <row r="130" spans="1:123" s="133" customFormat="1" ht="15">
      <c r="A130" s="135"/>
      <c r="B130" s="248" t="s">
        <v>540</v>
      </c>
      <c r="C130" s="135"/>
      <c r="D130" s="135"/>
      <c r="E130" s="173"/>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c r="BZ130" s="135"/>
      <c r="CA130" s="135"/>
      <c r="CB130" s="135"/>
      <c r="CC130" s="135"/>
      <c r="CD130" s="135"/>
      <c r="CE130" s="135"/>
      <c r="CF130" s="135"/>
      <c r="CG130" s="135"/>
      <c r="CH130" s="135"/>
      <c r="CI130" s="135"/>
      <c r="CJ130" s="135"/>
      <c r="CK130" s="135"/>
      <c r="CL130" s="135"/>
      <c r="CM130" s="135"/>
      <c r="CN130" s="135"/>
      <c r="CO130" s="135"/>
      <c r="CP130" s="135"/>
      <c r="CQ130" s="135"/>
      <c r="CR130" s="135"/>
      <c r="CS130" s="135"/>
      <c r="CT130" s="135"/>
      <c r="CU130" s="135"/>
      <c r="CV130" s="135"/>
      <c r="CW130" s="135"/>
      <c r="CX130" s="135"/>
      <c r="CY130" s="135"/>
      <c r="CZ130" s="135"/>
      <c r="DA130" s="135"/>
      <c r="DB130" s="135"/>
      <c r="DC130" s="135"/>
      <c r="DD130" s="135"/>
      <c r="DE130" s="135"/>
      <c r="DF130" s="135"/>
      <c r="DG130" s="135"/>
      <c r="DH130" s="135"/>
      <c r="DI130" s="135"/>
      <c r="DJ130" s="135"/>
      <c r="DK130" s="135"/>
      <c r="DL130" s="135"/>
      <c r="DM130" s="135"/>
      <c r="DN130" s="135"/>
      <c r="DO130" s="135"/>
      <c r="DP130" s="135"/>
      <c r="DQ130" s="135"/>
      <c r="DR130" s="135"/>
      <c r="DS130" s="135"/>
    </row>
    <row r="131" spans="1:123" s="133" customFormat="1" ht="15">
      <c r="A131" s="135"/>
      <c r="B131" s="248" t="s">
        <v>616</v>
      </c>
      <c r="C131" s="135"/>
      <c r="D131" s="135"/>
      <c r="E131" s="173"/>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135"/>
      <c r="BY131" s="135"/>
      <c r="BZ131" s="135"/>
      <c r="CA131" s="135"/>
      <c r="CB131" s="135"/>
      <c r="CC131" s="135"/>
      <c r="CD131" s="135"/>
      <c r="CE131" s="135"/>
      <c r="CF131" s="135"/>
      <c r="CG131" s="135"/>
      <c r="CH131" s="135"/>
      <c r="CI131" s="135"/>
      <c r="CJ131" s="135"/>
      <c r="CK131" s="135"/>
      <c r="CL131" s="135"/>
      <c r="CM131" s="135"/>
      <c r="CN131" s="135"/>
      <c r="CO131" s="135"/>
      <c r="CP131" s="135"/>
      <c r="CQ131" s="135"/>
      <c r="CR131" s="135"/>
      <c r="CS131" s="135"/>
      <c r="CT131" s="135"/>
      <c r="CU131" s="135"/>
      <c r="CV131" s="135"/>
      <c r="CW131" s="135"/>
      <c r="CX131" s="135"/>
      <c r="CY131" s="135"/>
      <c r="CZ131" s="135"/>
      <c r="DA131" s="135"/>
      <c r="DB131" s="135"/>
      <c r="DC131" s="135"/>
      <c r="DD131" s="135"/>
      <c r="DE131" s="135"/>
      <c r="DF131" s="135"/>
      <c r="DG131" s="135"/>
      <c r="DH131" s="135"/>
      <c r="DI131" s="135"/>
      <c r="DJ131" s="135"/>
      <c r="DK131" s="135"/>
      <c r="DL131" s="135"/>
      <c r="DM131" s="135"/>
      <c r="DN131" s="135"/>
      <c r="DO131" s="135"/>
      <c r="DP131" s="135"/>
      <c r="DQ131" s="135"/>
      <c r="DR131" s="135"/>
      <c r="DS131" s="135"/>
    </row>
    <row r="132" spans="1:123" s="133" customFormat="1">
      <c r="A132" s="135"/>
      <c r="B132" s="619" t="s">
        <v>320</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c r="BZ132" s="135"/>
      <c r="CA132" s="135"/>
      <c r="CB132" s="135"/>
      <c r="CC132" s="135"/>
      <c r="CD132" s="135"/>
      <c r="CE132" s="135"/>
      <c r="CF132" s="135"/>
      <c r="CG132" s="135"/>
      <c r="CH132" s="135"/>
      <c r="CI132" s="135"/>
      <c r="CJ132" s="135"/>
      <c r="CK132" s="135"/>
      <c r="CL132" s="135"/>
      <c r="CM132" s="135"/>
      <c r="CN132" s="135"/>
      <c r="CO132" s="135"/>
      <c r="CP132" s="135"/>
      <c r="CQ132" s="135"/>
      <c r="CR132" s="135"/>
      <c r="CS132" s="135"/>
      <c r="CT132" s="135"/>
      <c r="CU132" s="135"/>
      <c r="CV132" s="135"/>
      <c r="CW132" s="135"/>
      <c r="CX132" s="135"/>
      <c r="CY132" s="135"/>
      <c r="CZ132" s="135"/>
      <c r="DA132" s="135"/>
      <c r="DB132" s="135"/>
      <c r="DC132" s="135"/>
      <c r="DD132" s="135"/>
      <c r="DE132" s="135"/>
      <c r="DF132" s="135"/>
      <c r="DG132" s="135"/>
      <c r="DH132" s="135"/>
      <c r="DI132" s="135"/>
      <c r="DJ132" s="135"/>
      <c r="DK132" s="135"/>
      <c r="DL132" s="135"/>
      <c r="DM132" s="135"/>
      <c r="DN132" s="135"/>
      <c r="DO132" s="135"/>
      <c r="DP132" s="135"/>
      <c r="DQ132" s="135"/>
      <c r="DR132" s="135"/>
      <c r="DS132" s="135"/>
    </row>
    <row r="133" spans="1:123" s="135" customFormat="1" ht="15" thickBot="1"/>
    <row r="134" spans="1:123" s="135" customFormat="1" ht="43.5">
      <c r="B134" s="1004" t="s">
        <v>253</v>
      </c>
      <c r="C134" s="500" t="s">
        <v>220</v>
      </c>
      <c r="D134" s="999" t="s">
        <v>318</v>
      </c>
      <c r="E134" s="383" t="s">
        <v>608</v>
      </c>
      <c r="F134" s="383" t="s">
        <v>2726</v>
      </c>
      <c r="G134" s="383" t="s">
        <v>2728</v>
      </c>
      <c r="H134" s="383" t="s">
        <v>609</v>
      </c>
      <c r="I134" s="383" t="s">
        <v>606</v>
      </c>
      <c r="J134" s="1001" t="s">
        <v>2681</v>
      </c>
      <c r="K134" s="9" t="s">
        <v>239</v>
      </c>
      <c r="L134" s="11" t="s">
        <v>139</v>
      </c>
      <c r="M134" s="9" t="s">
        <v>134</v>
      </c>
      <c r="N134" s="9" t="s">
        <v>140</v>
      </c>
      <c r="O134" s="10" t="s">
        <v>131</v>
      </c>
      <c r="Y134" s="591"/>
      <c r="AK134" s="591"/>
      <c r="AW134" s="591"/>
      <c r="BI134" s="591"/>
      <c r="BU134" s="591"/>
      <c r="CG134" s="591"/>
      <c r="CS134" s="591"/>
      <c r="DE134" s="591"/>
    </row>
    <row r="135" spans="1:123" s="133" customFormat="1" ht="15">
      <c r="A135" s="135"/>
      <c r="B135" s="594">
        <v>1</v>
      </c>
      <c r="C135" s="376"/>
      <c r="D135" s="620" t="str">
        <f>IF(D61="","",D61)</f>
        <v/>
      </c>
      <c r="E135" s="205"/>
      <c r="F135" s="205"/>
      <c r="G135" s="595"/>
      <c r="H135" s="376"/>
      <c r="I135" s="376"/>
      <c r="J135" s="1002"/>
      <c r="K135" s="585"/>
      <c r="L135" s="209"/>
      <c r="M135" s="208"/>
      <c r="N135" s="208"/>
      <c r="O135" s="208"/>
      <c r="P135" s="135"/>
      <c r="Q135" s="135"/>
      <c r="R135" s="135"/>
      <c r="S135" s="135"/>
      <c r="T135" s="135"/>
      <c r="U135" s="135"/>
      <c r="V135" s="135"/>
      <c r="W135" s="135"/>
      <c r="X135" s="135"/>
      <c r="Y135" s="591"/>
      <c r="Z135" s="135"/>
      <c r="AA135" s="135"/>
      <c r="AB135" s="135"/>
      <c r="AC135" s="135"/>
      <c r="AD135" s="135"/>
      <c r="AE135" s="135"/>
      <c r="AF135" s="135"/>
      <c r="AG135" s="135"/>
      <c r="AH135" s="135"/>
      <c r="AI135" s="135"/>
      <c r="AJ135" s="135"/>
      <c r="AK135" s="591"/>
      <c r="AL135" s="135"/>
      <c r="AM135" s="135"/>
      <c r="AN135" s="135"/>
      <c r="AO135" s="135"/>
      <c r="AP135" s="135"/>
      <c r="AQ135" s="135"/>
      <c r="AR135" s="135"/>
      <c r="AS135" s="135"/>
      <c r="AT135" s="135"/>
      <c r="AU135" s="135"/>
      <c r="AV135" s="135"/>
      <c r="AW135" s="591"/>
      <c r="AX135" s="135"/>
      <c r="AY135" s="135"/>
      <c r="AZ135" s="135"/>
      <c r="BA135" s="135"/>
      <c r="BB135" s="135"/>
      <c r="BC135" s="135"/>
      <c r="BD135" s="135"/>
      <c r="BE135" s="135"/>
      <c r="BF135" s="135"/>
      <c r="BG135" s="135"/>
      <c r="BH135" s="135"/>
      <c r="BI135" s="591"/>
      <c r="BJ135" s="135"/>
      <c r="BK135" s="135"/>
      <c r="BL135" s="135"/>
      <c r="BM135" s="135"/>
      <c r="BN135" s="135"/>
      <c r="BO135" s="135"/>
      <c r="BP135" s="135"/>
      <c r="BQ135" s="135"/>
      <c r="BR135" s="135"/>
      <c r="BS135" s="135"/>
      <c r="BT135" s="135"/>
      <c r="BU135" s="591"/>
      <c r="BV135" s="135"/>
      <c r="BW135" s="135"/>
      <c r="BX135" s="135"/>
      <c r="BY135" s="135"/>
      <c r="BZ135" s="135"/>
      <c r="CA135" s="135"/>
      <c r="CB135" s="135"/>
      <c r="CC135" s="135"/>
      <c r="CD135" s="135"/>
      <c r="CE135" s="135"/>
      <c r="CF135" s="135"/>
      <c r="CG135" s="591"/>
      <c r="CH135" s="135"/>
      <c r="CI135" s="135"/>
      <c r="CJ135" s="135"/>
      <c r="CK135" s="135"/>
      <c r="CL135" s="135"/>
      <c r="CM135" s="135"/>
      <c r="CN135" s="135"/>
      <c r="CO135" s="135"/>
      <c r="CP135" s="135"/>
      <c r="CQ135" s="135"/>
      <c r="CR135" s="135"/>
      <c r="CS135" s="591"/>
      <c r="CT135" s="135"/>
      <c r="CU135" s="135"/>
      <c r="CV135" s="135"/>
      <c r="CW135" s="135"/>
      <c r="CX135" s="135"/>
      <c r="CY135" s="135"/>
      <c r="CZ135" s="135"/>
      <c r="DA135" s="135"/>
      <c r="DB135" s="135"/>
      <c r="DC135" s="135"/>
      <c r="DD135" s="135"/>
      <c r="DE135" s="591"/>
      <c r="DF135" s="135"/>
      <c r="DG135" s="135"/>
      <c r="DH135" s="135"/>
      <c r="DI135" s="135"/>
      <c r="DJ135" s="135"/>
      <c r="DK135" s="135"/>
      <c r="DL135" s="135"/>
      <c r="DM135" s="135"/>
      <c r="DN135" s="135"/>
      <c r="DO135" s="135"/>
    </row>
    <row r="136" spans="1:123" s="133" customFormat="1" ht="15">
      <c r="A136" s="135"/>
      <c r="B136" s="594">
        <v>2</v>
      </c>
      <c r="C136" s="376"/>
      <c r="D136" s="620" t="str">
        <f t="shared" ref="D136:D150" si="1">IF(D62="","",D62)</f>
        <v/>
      </c>
      <c r="E136" s="205"/>
      <c r="F136" s="205"/>
      <c r="G136" s="595"/>
      <c r="H136" s="376"/>
      <c r="I136" s="376"/>
      <c r="J136" s="1002"/>
      <c r="K136" s="585"/>
      <c r="L136" s="209"/>
      <c r="M136" s="208"/>
      <c r="N136" s="208"/>
      <c r="O136" s="208"/>
      <c r="P136" s="135"/>
      <c r="Q136" s="135"/>
      <c r="R136" s="135"/>
      <c r="S136" s="135"/>
      <c r="T136" s="135"/>
      <c r="U136" s="135"/>
      <c r="V136" s="135"/>
      <c r="W136" s="135"/>
      <c r="X136" s="135"/>
      <c r="Y136" s="591"/>
      <c r="Z136" s="135"/>
      <c r="AA136" s="135"/>
      <c r="AB136" s="135"/>
      <c r="AC136" s="135"/>
      <c r="AD136" s="135"/>
      <c r="AE136" s="135"/>
      <c r="AF136" s="135"/>
      <c r="AG136" s="135"/>
      <c r="AH136" s="135"/>
      <c r="AI136" s="135"/>
      <c r="AJ136" s="135"/>
      <c r="AK136" s="591"/>
      <c r="AL136" s="135"/>
      <c r="AM136" s="135"/>
      <c r="AN136" s="135"/>
      <c r="AO136" s="135"/>
      <c r="AP136" s="135"/>
      <c r="AQ136" s="135"/>
      <c r="AR136" s="135"/>
      <c r="AS136" s="135"/>
      <c r="AT136" s="135"/>
      <c r="AU136" s="135"/>
      <c r="AV136" s="135"/>
      <c r="AW136" s="591"/>
      <c r="AX136" s="135"/>
      <c r="AY136" s="135"/>
      <c r="AZ136" s="135"/>
      <c r="BA136" s="135"/>
      <c r="BB136" s="135"/>
      <c r="BC136" s="135"/>
      <c r="BD136" s="135"/>
      <c r="BE136" s="135"/>
      <c r="BF136" s="135"/>
      <c r="BG136" s="135"/>
      <c r="BH136" s="135"/>
      <c r="BI136" s="591"/>
      <c r="BJ136" s="135"/>
      <c r="BK136" s="135"/>
      <c r="BL136" s="135"/>
      <c r="BM136" s="135"/>
      <c r="BN136" s="135"/>
      <c r="BO136" s="135"/>
      <c r="BP136" s="135"/>
      <c r="BQ136" s="135"/>
      <c r="BR136" s="135"/>
      <c r="BS136" s="135"/>
      <c r="BT136" s="135"/>
      <c r="BU136" s="591"/>
      <c r="BV136" s="135"/>
      <c r="BW136" s="135"/>
      <c r="BX136" s="135"/>
      <c r="BY136" s="135"/>
      <c r="BZ136" s="135"/>
      <c r="CA136" s="135"/>
      <c r="CB136" s="135"/>
      <c r="CC136" s="135"/>
      <c r="CD136" s="135"/>
      <c r="CE136" s="135"/>
      <c r="CF136" s="135"/>
      <c r="CG136" s="591"/>
      <c r="CH136" s="135"/>
      <c r="CI136" s="135"/>
      <c r="CJ136" s="135"/>
      <c r="CK136" s="135"/>
      <c r="CL136" s="135"/>
      <c r="CM136" s="135"/>
      <c r="CN136" s="135"/>
      <c r="CO136" s="135"/>
      <c r="CP136" s="135"/>
      <c r="CQ136" s="135"/>
      <c r="CR136" s="135"/>
      <c r="CS136" s="591"/>
      <c r="CT136" s="135"/>
      <c r="CU136" s="135"/>
      <c r="CV136" s="135"/>
      <c r="CW136" s="135"/>
      <c r="CX136" s="135"/>
      <c r="CY136" s="135"/>
      <c r="CZ136" s="135"/>
      <c r="DA136" s="135"/>
      <c r="DB136" s="135"/>
      <c r="DC136" s="135"/>
      <c r="DD136" s="135"/>
      <c r="DE136" s="591"/>
      <c r="DF136" s="135"/>
      <c r="DG136" s="135"/>
      <c r="DH136" s="135"/>
      <c r="DI136" s="135"/>
      <c r="DJ136" s="135"/>
      <c r="DK136" s="135"/>
      <c r="DL136" s="135"/>
      <c r="DM136" s="135"/>
      <c r="DN136" s="135"/>
      <c r="DO136" s="135"/>
    </row>
    <row r="137" spans="1:123" s="133" customFormat="1" ht="15">
      <c r="A137" s="135"/>
      <c r="B137" s="594">
        <v>3</v>
      </c>
      <c r="C137" s="376"/>
      <c r="D137" s="620" t="str">
        <f t="shared" si="1"/>
        <v/>
      </c>
      <c r="E137" s="205"/>
      <c r="F137" s="205"/>
      <c r="G137" s="595"/>
      <c r="H137" s="376"/>
      <c r="I137" s="376"/>
      <c r="J137" s="1002"/>
      <c r="K137" s="585"/>
      <c r="L137" s="209"/>
      <c r="M137" s="208"/>
      <c r="N137" s="208"/>
      <c r="O137" s="208"/>
      <c r="P137" s="135"/>
      <c r="Q137" s="135"/>
      <c r="R137" s="135"/>
      <c r="S137" s="135"/>
      <c r="T137" s="135"/>
      <c r="U137" s="135"/>
      <c r="V137" s="135"/>
      <c r="W137" s="135"/>
      <c r="X137" s="135"/>
      <c r="Y137" s="591"/>
      <c r="Z137" s="135"/>
      <c r="AA137" s="135"/>
      <c r="AB137" s="135"/>
      <c r="AC137" s="135"/>
      <c r="AD137" s="135"/>
      <c r="AE137" s="135"/>
      <c r="AF137" s="135"/>
      <c r="AG137" s="135"/>
      <c r="AH137" s="135"/>
      <c r="AI137" s="135"/>
      <c r="AJ137" s="135"/>
      <c r="AK137" s="591"/>
      <c r="AL137" s="135"/>
      <c r="AM137" s="135"/>
      <c r="AN137" s="135"/>
      <c r="AO137" s="135"/>
      <c r="AP137" s="135"/>
      <c r="AQ137" s="135"/>
      <c r="AR137" s="135"/>
      <c r="AS137" s="135"/>
      <c r="AT137" s="135"/>
      <c r="AU137" s="135"/>
      <c r="AV137" s="135"/>
      <c r="AW137" s="591"/>
      <c r="AX137" s="135"/>
      <c r="AY137" s="135"/>
      <c r="AZ137" s="135"/>
      <c r="BA137" s="135"/>
      <c r="BB137" s="135"/>
      <c r="BC137" s="135"/>
      <c r="BD137" s="135"/>
      <c r="BE137" s="135"/>
      <c r="BF137" s="135"/>
      <c r="BG137" s="135"/>
      <c r="BH137" s="135"/>
      <c r="BI137" s="591"/>
      <c r="BJ137" s="135"/>
      <c r="BK137" s="135"/>
      <c r="BL137" s="135"/>
      <c r="BM137" s="135"/>
      <c r="BN137" s="135"/>
      <c r="BO137" s="135"/>
      <c r="BP137" s="135"/>
      <c r="BQ137" s="135"/>
      <c r="BR137" s="135"/>
      <c r="BS137" s="135"/>
      <c r="BT137" s="135"/>
      <c r="BU137" s="591"/>
      <c r="BV137" s="135"/>
      <c r="BW137" s="135"/>
      <c r="BX137" s="135"/>
      <c r="BY137" s="135"/>
      <c r="BZ137" s="135"/>
      <c r="CA137" s="135"/>
      <c r="CB137" s="135"/>
      <c r="CC137" s="135"/>
      <c r="CD137" s="135"/>
      <c r="CE137" s="135"/>
      <c r="CF137" s="135"/>
      <c r="CG137" s="591"/>
      <c r="CH137" s="135"/>
      <c r="CI137" s="135"/>
      <c r="CJ137" s="135"/>
      <c r="CK137" s="135"/>
      <c r="CL137" s="135"/>
      <c r="CM137" s="135"/>
      <c r="CN137" s="135"/>
      <c r="CO137" s="135"/>
      <c r="CP137" s="135"/>
      <c r="CQ137" s="135"/>
      <c r="CR137" s="135"/>
      <c r="CS137" s="591"/>
      <c r="CT137" s="135"/>
      <c r="CU137" s="135"/>
      <c r="CV137" s="135"/>
      <c r="CW137" s="135"/>
      <c r="CX137" s="135"/>
      <c r="CY137" s="135"/>
      <c r="CZ137" s="135"/>
      <c r="DA137" s="135"/>
      <c r="DB137" s="135"/>
      <c r="DC137" s="135"/>
      <c r="DD137" s="135"/>
      <c r="DE137" s="591"/>
      <c r="DF137" s="135"/>
      <c r="DG137" s="135"/>
      <c r="DH137" s="135"/>
      <c r="DI137" s="135"/>
      <c r="DJ137" s="135"/>
      <c r="DK137" s="135"/>
      <c r="DL137" s="135"/>
      <c r="DM137" s="135"/>
      <c r="DN137" s="135"/>
      <c r="DO137" s="135"/>
    </row>
    <row r="138" spans="1:123" s="133" customFormat="1" ht="15">
      <c r="A138" s="135"/>
      <c r="B138" s="594">
        <v>4</v>
      </c>
      <c r="C138" s="376"/>
      <c r="D138" s="620" t="str">
        <f t="shared" si="1"/>
        <v/>
      </c>
      <c r="E138" s="205"/>
      <c r="F138" s="205"/>
      <c r="G138" s="595"/>
      <c r="H138" s="376"/>
      <c r="I138" s="376"/>
      <c r="J138" s="1002"/>
      <c r="K138" s="585"/>
      <c r="L138" s="209"/>
      <c r="M138" s="208"/>
      <c r="N138" s="208"/>
      <c r="O138" s="208"/>
      <c r="P138" s="135"/>
      <c r="Q138" s="135"/>
      <c r="R138" s="135"/>
      <c r="S138" s="135"/>
      <c r="T138" s="135"/>
      <c r="U138" s="135"/>
      <c r="V138" s="135"/>
      <c r="W138" s="135"/>
      <c r="X138" s="135"/>
      <c r="Y138" s="591"/>
      <c r="Z138" s="135"/>
      <c r="AA138" s="135"/>
      <c r="AB138" s="135"/>
      <c r="AC138" s="135"/>
      <c r="AD138" s="135"/>
      <c r="AE138" s="135"/>
      <c r="AF138" s="135"/>
      <c r="AG138" s="135"/>
      <c r="AH138" s="135"/>
      <c r="AI138" s="135"/>
      <c r="AJ138" s="135"/>
      <c r="AK138" s="591"/>
      <c r="AL138" s="135"/>
      <c r="AM138" s="135"/>
      <c r="AN138" s="135"/>
      <c r="AO138" s="135"/>
      <c r="AP138" s="135"/>
      <c r="AQ138" s="135"/>
      <c r="AR138" s="135"/>
      <c r="AS138" s="135"/>
      <c r="AT138" s="135"/>
      <c r="AU138" s="135"/>
      <c r="AV138" s="135"/>
      <c r="AW138" s="591"/>
      <c r="AX138" s="135"/>
      <c r="AY138" s="135"/>
      <c r="AZ138" s="135"/>
      <c r="BA138" s="135"/>
      <c r="BB138" s="135"/>
      <c r="BC138" s="135"/>
      <c r="BD138" s="135"/>
      <c r="BE138" s="135"/>
      <c r="BF138" s="135"/>
      <c r="BG138" s="135"/>
      <c r="BH138" s="135"/>
      <c r="BI138" s="591"/>
      <c r="BJ138" s="135"/>
      <c r="BK138" s="135"/>
      <c r="BL138" s="135"/>
      <c r="BM138" s="135"/>
      <c r="BN138" s="135"/>
      <c r="BO138" s="135"/>
      <c r="BP138" s="135"/>
      <c r="BQ138" s="135"/>
      <c r="BR138" s="135"/>
      <c r="BS138" s="135"/>
      <c r="BT138" s="135"/>
      <c r="BU138" s="591"/>
      <c r="BV138" s="135"/>
      <c r="BW138" s="135"/>
      <c r="BX138" s="135"/>
      <c r="BY138" s="135"/>
      <c r="BZ138" s="135"/>
      <c r="CA138" s="135"/>
      <c r="CB138" s="135"/>
      <c r="CC138" s="135"/>
      <c r="CD138" s="135"/>
      <c r="CE138" s="135"/>
      <c r="CF138" s="135"/>
      <c r="CG138" s="591"/>
      <c r="CH138" s="135"/>
      <c r="CI138" s="135"/>
      <c r="CJ138" s="135"/>
      <c r="CK138" s="135"/>
      <c r="CL138" s="135"/>
      <c r="CM138" s="135"/>
      <c r="CN138" s="135"/>
      <c r="CO138" s="135"/>
      <c r="CP138" s="135"/>
      <c r="CQ138" s="135"/>
      <c r="CR138" s="135"/>
      <c r="CS138" s="591"/>
      <c r="CT138" s="135"/>
      <c r="CU138" s="135"/>
      <c r="CV138" s="135"/>
      <c r="CW138" s="135"/>
      <c r="CX138" s="135"/>
      <c r="CY138" s="135"/>
      <c r="CZ138" s="135"/>
      <c r="DA138" s="135"/>
      <c r="DB138" s="135"/>
      <c r="DC138" s="135"/>
      <c r="DD138" s="135"/>
      <c r="DE138" s="591"/>
      <c r="DF138" s="135"/>
      <c r="DG138" s="135"/>
      <c r="DH138" s="135"/>
      <c r="DI138" s="135"/>
      <c r="DJ138" s="135"/>
      <c r="DK138" s="135"/>
      <c r="DL138" s="135"/>
      <c r="DM138" s="135"/>
      <c r="DN138" s="135"/>
      <c r="DO138" s="135"/>
    </row>
    <row r="139" spans="1:123" s="133" customFormat="1" ht="15">
      <c r="A139" s="135"/>
      <c r="B139" s="594">
        <v>5</v>
      </c>
      <c r="C139" s="376"/>
      <c r="D139" s="620" t="str">
        <f t="shared" si="1"/>
        <v/>
      </c>
      <c r="E139" s="205"/>
      <c r="F139" s="205"/>
      <c r="G139" s="595"/>
      <c r="H139" s="376"/>
      <c r="I139" s="376"/>
      <c r="J139" s="1002"/>
      <c r="K139" s="585"/>
      <c r="L139" s="209"/>
      <c r="M139" s="208"/>
      <c r="N139" s="208"/>
      <c r="O139" s="208"/>
      <c r="P139" s="135"/>
      <c r="Q139" s="135"/>
      <c r="R139" s="135"/>
      <c r="S139" s="135"/>
      <c r="T139" s="135"/>
      <c r="U139" s="135"/>
      <c r="V139" s="135"/>
      <c r="W139" s="135"/>
      <c r="X139" s="135"/>
      <c r="Y139" s="591"/>
      <c r="Z139" s="135"/>
      <c r="AA139" s="135"/>
      <c r="AB139" s="135"/>
      <c r="AC139" s="135"/>
      <c r="AD139" s="135"/>
      <c r="AE139" s="135"/>
      <c r="AF139" s="135"/>
      <c r="AG139" s="135"/>
      <c r="AH139" s="135"/>
      <c r="AI139" s="135"/>
      <c r="AJ139" s="135"/>
      <c r="AK139" s="591"/>
      <c r="AL139" s="135"/>
      <c r="AM139" s="135"/>
      <c r="AN139" s="135"/>
      <c r="AO139" s="135"/>
      <c r="AP139" s="135"/>
      <c r="AQ139" s="135"/>
      <c r="AR139" s="135"/>
      <c r="AS139" s="135"/>
      <c r="AT139" s="135"/>
      <c r="AU139" s="135"/>
      <c r="AV139" s="135"/>
      <c r="AW139" s="591"/>
      <c r="AX139" s="135"/>
      <c r="AY139" s="135"/>
      <c r="AZ139" s="135"/>
      <c r="BA139" s="135"/>
      <c r="BB139" s="135"/>
      <c r="BC139" s="135"/>
      <c r="BD139" s="135"/>
      <c r="BE139" s="135"/>
      <c r="BF139" s="135"/>
      <c r="BG139" s="135"/>
      <c r="BH139" s="135"/>
      <c r="BI139" s="591"/>
      <c r="BJ139" s="135"/>
      <c r="BK139" s="135"/>
      <c r="BL139" s="135"/>
      <c r="BM139" s="135"/>
      <c r="BN139" s="135"/>
      <c r="BO139" s="135"/>
      <c r="BP139" s="135"/>
      <c r="BQ139" s="135"/>
      <c r="BR139" s="135"/>
      <c r="BS139" s="135"/>
      <c r="BT139" s="135"/>
      <c r="BU139" s="591"/>
      <c r="BV139" s="135"/>
      <c r="BW139" s="135"/>
      <c r="BX139" s="135"/>
      <c r="BY139" s="135"/>
      <c r="BZ139" s="135"/>
      <c r="CA139" s="135"/>
      <c r="CB139" s="135"/>
      <c r="CC139" s="135"/>
      <c r="CD139" s="135"/>
      <c r="CE139" s="135"/>
      <c r="CF139" s="135"/>
      <c r="CG139" s="591"/>
      <c r="CH139" s="135"/>
      <c r="CI139" s="135"/>
      <c r="CJ139" s="135"/>
      <c r="CK139" s="135"/>
      <c r="CL139" s="135"/>
      <c r="CM139" s="135"/>
      <c r="CN139" s="135"/>
      <c r="CO139" s="135"/>
      <c r="CP139" s="135"/>
      <c r="CQ139" s="135"/>
      <c r="CR139" s="135"/>
      <c r="CS139" s="591"/>
      <c r="CT139" s="135"/>
      <c r="CU139" s="135"/>
      <c r="CV139" s="135"/>
      <c r="CW139" s="135"/>
      <c r="CX139" s="135"/>
      <c r="CY139" s="135"/>
      <c r="CZ139" s="135"/>
      <c r="DA139" s="135"/>
      <c r="DB139" s="135"/>
      <c r="DC139" s="135"/>
      <c r="DD139" s="135"/>
      <c r="DE139" s="591"/>
      <c r="DF139" s="135"/>
      <c r="DG139" s="135"/>
      <c r="DH139" s="135"/>
      <c r="DI139" s="135"/>
      <c r="DJ139" s="135"/>
      <c r="DK139" s="135"/>
      <c r="DL139" s="135"/>
      <c r="DM139" s="135"/>
      <c r="DN139" s="135"/>
      <c r="DO139" s="135"/>
    </row>
    <row r="140" spans="1:123" s="133" customFormat="1">
      <c r="A140" s="135"/>
      <c r="B140" s="594">
        <v>6</v>
      </c>
      <c r="C140" s="376"/>
      <c r="D140" s="620" t="str">
        <f t="shared" si="1"/>
        <v/>
      </c>
      <c r="E140" s="205"/>
      <c r="F140" s="205"/>
      <c r="G140" s="595"/>
      <c r="H140" s="376"/>
      <c r="I140" s="376"/>
      <c r="J140" s="1002"/>
      <c r="K140" s="585"/>
      <c r="L140" s="208"/>
      <c r="M140" s="208"/>
      <c r="N140" s="208"/>
      <c r="O140" s="208"/>
      <c r="P140" s="135"/>
      <c r="Q140" s="135"/>
      <c r="R140" s="135"/>
      <c r="S140" s="135"/>
      <c r="T140" s="135"/>
      <c r="U140" s="135"/>
      <c r="V140" s="135"/>
      <c r="W140" s="135"/>
      <c r="X140" s="135"/>
      <c r="Y140" s="591"/>
      <c r="Z140" s="135"/>
      <c r="AA140" s="135"/>
      <c r="AB140" s="135"/>
      <c r="AC140" s="135"/>
      <c r="AD140" s="135"/>
      <c r="AE140" s="135"/>
      <c r="AF140" s="135"/>
      <c r="AG140" s="135"/>
      <c r="AH140" s="135"/>
      <c r="AI140" s="135"/>
      <c r="AJ140" s="135"/>
      <c r="AK140" s="591"/>
      <c r="AL140" s="135"/>
      <c r="AM140" s="135"/>
      <c r="AN140" s="135"/>
      <c r="AO140" s="135"/>
      <c r="AP140" s="135"/>
      <c r="AQ140" s="135"/>
      <c r="AR140" s="135"/>
      <c r="AS140" s="135"/>
      <c r="AT140" s="135"/>
      <c r="AU140" s="135"/>
      <c r="AV140" s="135"/>
      <c r="AW140" s="591"/>
      <c r="AX140" s="135"/>
      <c r="AY140" s="135"/>
      <c r="AZ140" s="135"/>
      <c r="BA140" s="135"/>
      <c r="BB140" s="135"/>
      <c r="BC140" s="135"/>
      <c r="BD140" s="135"/>
      <c r="BE140" s="135"/>
      <c r="BF140" s="135"/>
      <c r="BG140" s="135"/>
      <c r="BH140" s="135"/>
      <c r="BI140" s="591"/>
      <c r="BJ140" s="135"/>
      <c r="BK140" s="135"/>
      <c r="BL140" s="135"/>
      <c r="BM140" s="135"/>
      <c r="BN140" s="135"/>
      <c r="BO140" s="135"/>
      <c r="BP140" s="135"/>
      <c r="BQ140" s="135"/>
      <c r="BR140" s="135"/>
      <c r="BS140" s="135"/>
      <c r="BT140" s="135"/>
      <c r="BU140" s="591"/>
      <c r="BV140" s="135"/>
      <c r="BW140" s="135"/>
      <c r="BX140" s="135"/>
      <c r="BY140" s="135"/>
      <c r="BZ140" s="135"/>
      <c r="CA140" s="135"/>
      <c r="CB140" s="135"/>
      <c r="CC140" s="135"/>
      <c r="CD140" s="135"/>
      <c r="CE140" s="135"/>
      <c r="CF140" s="135"/>
      <c r="CG140" s="591"/>
      <c r="CH140" s="135"/>
      <c r="CI140" s="135"/>
      <c r="CJ140" s="135"/>
      <c r="CK140" s="135"/>
      <c r="CL140" s="135"/>
      <c r="CM140" s="135"/>
      <c r="CN140" s="135"/>
      <c r="CO140" s="135"/>
      <c r="CP140" s="135"/>
      <c r="CQ140" s="135"/>
      <c r="CR140" s="135"/>
      <c r="CS140" s="591"/>
      <c r="CT140" s="135"/>
      <c r="CU140" s="135"/>
      <c r="CV140" s="135"/>
      <c r="CW140" s="135"/>
      <c r="CX140" s="135"/>
      <c r="CY140" s="135"/>
      <c r="CZ140" s="135"/>
      <c r="DA140" s="135"/>
      <c r="DB140" s="135"/>
      <c r="DC140" s="135"/>
      <c r="DD140" s="135"/>
      <c r="DE140" s="591"/>
      <c r="DF140" s="135"/>
      <c r="DG140" s="135"/>
      <c r="DH140" s="135"/>
      <c r="DI140" s="135"/>
      <c r="DJ140" s="135"/>
      <c r="DK140" s="135"/>
      <c r="DL140" s="135"/>
      <c r="DM140" s="135"/>
      <c r="DN140" s="135"/>
      <c r="DO140" s="135"/>
    </row>
    <row r="141" spans="1:123" s="133" customFormat="1">
      <c r="A141" s="135"/>
      <c r="B141" s="594">
        <v>7</v>
      </c>
      <c r="C141" s="376"/>
      <c r="D141" s="620" t="str">
        <f t="shared" si="1"/>
        <v/>
      </c>
      <c r="E141" s="205"/>
      <c r="F141" s="205"/>
      <c r="G141" s="595"/>
      <c r="H141" s="376"/>
      <c r="I141" s="376"/>
      <c r="J141" s="1002"/>
      <c r="K141" s="585"/>
      <c r="L141" s="208"/>
      <c r="M141" s="208"/>
      <c r="N141" s="208"/>
      <c r="O141" s="208"/>
      <c r="P141" s="135"/>
      <c r="Q141" s="135"/>
      <c r="R141" s="135"/>
      <c r="S141" s="135"/>
      <c r="T141" s="135"/>
      <c r="U141" s="135"/>
      <c r="V141" s="135"/>
      <c r="W141" s="135"/>
      <c r="X141" s="135"/>
      <c r="Y141" s="591"/>
      <c r="Z141" s="135"/>
      <c r="AA141" s="135"/>
      <c r="AB141" s="135"/>
      <c r="AC141" s="135"/>
      <c r="AD141" s="135"/>
      <c r="AE141" s="135"/>
      <c r="AF141" s="135"/>
      <c r="AG141" s="135"/>
      <c r="AH141" s="135"/>
      <c r="AI141" s="135"/>
      <c r="AJ141" s="135"/>
      <c r="AK141" s="591"/>
      <c r="AL141" s="135"/>
      <c r="AM141" s="135"/>
      <c r="AN141" s="135"/>
      <c r="AO141" s="135"/>
      <c r="AP141" s="135"/>
      <c r="AQ141" s="135"/>
      <c r="AR141" s="135"/>
      <c r="AS141" s="135"/>
      <c r="AT141" s="135"/>
      <c r="AU141" s="135"/>
      <c r="AV141" s="135"/>
      <c r="AW141" s="591"/>
      <c r="AX141" s="135"/>
      <c r="AY141" s="135"/>
      <c r="AZ141" s="135"/>
      <c r="BA141" s="135"/>
      <c r="BB141" s="135"/>
      <c r="BC141" s="135"/>
      <c r="BD141" s="135"/>
      <c r="BE141" s="135"/>
      <c r="BF141" s="135"/>
      <c r="BG141" s="135"/>
      <c r="BH141" s="135"/>
      <c r="BI141" s="591"/>
      <c r="BJ141" s="135"/>
      <c r="BK141" s="135"/>
      <c r="BL141" s="135"/>
      <c r="BM141" s="135"/>
      <c r="BN141" s="135"/>
      <c r="BO141" s="135"/>
      <c r="BP141" s="135"/>
      <c r="BQ141" s="135"/>
      <c r="BR141" s="135"/>
      <c r="BS141" s="135"/>
      <c r="BT141" s="135"/>
      <c r="BU141" s="591"/>
      <c r="BV141" s="135"/>
      <c r="BW141" s="135"/>
      <c r="BX141" s="135"/>
      <c r="BY141" s="135"/>
      <c r="BZ141" s="135"/>
      <c r="CA141" s="135"/>
      <c r="CB141" s="135"/>
      <c r="CC141" s="135"/>
      <c r="CD141" s="135"/>
      <c r="CE141" s="135"/>
      <c r="CF141" s="135"/>
      <c r="CG141" s="591"/>
      <c r="CH141" s="135"/>
      <c r="CI141" s="135"/>
      <c r="CJ141" s="135"/>
      <c r="CK141" s="135"/>
      <c r="CL141" s="135"/>
      <c r="CM141" s="135"/>
      <c r="CN141" s="135"/>
      <c r="CO141" s="135"/>
      <c r="CP141" s="135"/>
      <c r="CQ141" s="135"/>
      <c r="CR141" s="135"/>
      <c r="CS141" s="591"/>
      <c r="CT141" s="135"/>
      <c r="CU141" s="135"/>
      <c r="CV141" s="135"/>
      <c r="CW141" s="135"/>
      <c r="CX141" s="135"/>
      <c r="CY141" s="135"/>
      <c r="CZ141" s="135"/>
      <c r="DA141" s="135"/>
      <c r="DB141" s="135"/>
      <c r="DC141" s="135"/>
      <c r="DD141" s="135"/>
      <c r="DE141" s="591"/>
      <c r="DF141" s="135"/>
      <c r="DG141" s="135"/>
      <c r="DH141" s="135"/>
      <c r="DI141" s="135"/>
      <c r="DJ141" s="135"/>
      <c r="DK141" s="135"/>
      <c r="DL141" s="135"/>
      <c r="DM141" s="135"/>
      <c r="DN141" s="135"/>
      <c r="DO141" s="135"/>
    </row>
    <row r="142" spans="1:123" s="133" customFormat="1">
      <c r="A142" s="135"/>
      <c r="B142" s="594">
        <v>8</v>
      </c>
      <c r="C142" s="376"/>
      <c r="D142" s="620" t="str">
        <f t="shared" si="1"/>
        <v/>
      </c>
      <c r="E142" s="205"/>
      <c r="F142" s="205"/>
      <c r="G142" s="595"/>
      <c r="H142" s="376"/>
      <c r="I142" s="376"/>
      <c r="J142" s="1002"/>
      <c r="K142" s="585"/>
      <c r="L142" s="208"/>
      <c r="M142" s="208"/>
      <c r="N142" s="208"/>
      <c r="O142" s="208"/>
      <c r="P142" s="135"/>
      <c r="Q142" s="135"/>
      <c r="R142" s="135"/>
      <c r="S142" s="135"/>
      <c r="T142" s="135"/>
      <c r="U142" s="135"/>
      <c r="V142" s="135"/>
      <c r="W142" s="135"/>
      <c r="X142" s="135"/>
      <c r="Y142" s="591"/>
      <c r="Z142" s="135"/>
      <c r="AA142" s="135"/>
      <c r="AB142" s="135"/>
      <c r="AC142" s="135"/>
      <c r="AD142" s="135"/>
      <c r="AE142" s="135"/>
      <c r="AF142" s="135"/>
      <c r="AG142" s="135"/>
      <c r="AH142" s="135"/>
      <c r="AI142" s="135"/>
      <c r="AJ142" s="135"/>
      <c r="AK142" s="591"/>
      <c r="AL142" s="135"/>
      <c r="AM142" s="135"/>
      <c r="AN142" s="135"/>
      <c r="AO142" s="135"/>
      <c r="AP142" s="135"/>
      <c r="AQ142" s="135"/>
      <c r="AR142" s="135"/>
      <c r="AS142" s="135"/>
      <c r="AT142" s="135"/>
      <c r="AU142" s="135"/>
      <c r="AV142" s="135"/>
      <c r="AW142" s="591"/>
      <c r="AX142" s="135"/>
      <c r="AY142" s="135"/>
      <c r="AZ142" s="135"/>
      <c r="BA142" s="135"/>
      <c r="BB142" s="135"/>
      <c r="BC142" s="135"/>
      <c r="BD142" s="135"/>
      <c r="BE142" s="135"/>
      <c r="BF142" s="135"/>
      <c r="BG142" s="135"/>
      <c r="BH142" s="135"/>
      <c r="BI142" s="591"/>
      <c r="BJ142" s="135"/>
      <c r="BK142" s="135"/>
      <c r="BL142" s="135"/>
      <c r="BM142" s="135"/>
      <c r="BN142" s="135"/>
      <c r="BO142" s="135"/>
      <c r="BP142" s="135"/>
      <c r="BQ142" s="135"/>
      <c r="BR142" s="135"/>
      <c r="BS142" s="135"/>
      <c r="BT142" s="135"/>
      <c r="BU142" s="591"/>
      <c r="BV142" s="135"/>
      <c r="BW142" s="135"/>
      <c r="BX142" s="135"/>
      <c r="BY142" s="135"/>
      <c r="BZ142" s="135"/>
      <c r="CA142" s="135"/>
      <c r="CB142" s="135"/>
      <c r="CC142" s="135"/>
      <c r="CD142" s="135"/>
      <c r="CE142" s="135"/>
      <c r="CF142" s="135"/>
      <c r="CG142" s="591"/>
      <c r="CH142" s="135"/>
      <c r="CI142" s="135"/>
      <c r="CJ142" s="135"/>
      <c r="CK142" s="135"/>
      <c r="CL142" s="135"/>
      <c r="CM142" s="135"/>
      <c r="CN142" s="135"/>
      <c r="CO142" s="135"/>
      <c r="CP142" s="135"/>
      <c r="CQ142" s="135"/>
      <c r="CR142" s="135"/>
      <c r="CS142" s="591"/>
      <c r="CT142" s="135"/>
      <c r="CU142" s="135"/>
      <c r="CV142" s="135"/>
      <c r="CW142" s="135"/>
      <c r="CX142" s="135"/>
      <c r="CY142" s="135"/>
      <c r="CZ142" s="135"/>
      <c r="DA142" s="135"/>
      <c r="DB142" s="135"/>
      <c r="DC142" s="135"/>
      <c r="DD142" s="135"/>
      <c r="DE142" s="591"/>
      <c r="DF142" s="135"/>
      <c r="DG142" s="135"/>
      <c r="DH142" s="135"/>
      <c r="DI142" s="135"/>
      <c r="DJ142" s="135"/>
      <c r="DK142" s="135"/>
      <c r="DL142" s="135"/>
      <c r="DM142" s="135"/>
      <c r="DN142" s="135"/>
      <c r="DO142" s="135"/>
    </row>
    <row r="143" spans="1:123" s="133" customFormat="1">
      <c r="A143" s="135"/>
      <c r="B143" s="594">
        <v>9</v>
      </c>
      <c r="C143" s="376"/>
      <c r="D143" s="620" t="str">
        <f t="shared" si="1"/>
        <v/>
      </c>
      <c r="E143" s="205"/>
      <c r="F143" s="205"/>
      <c r="G143" s="595"/>
      <c r="H143" s="376"/>
      <c r="I143" s="376"/>
      <c r="J143" s="1002"/>
      <c r="K143" s="585"/>
      <c r="L143" s="208"/>
      <c r="M143" s="208"/>
      <c r="N143" s="208"/>
      <c r="O143" s="208"/>
      <c r="P143" s="135"/>
      <c r="Q143" s="135"/>
      <c r="R143" s="135"/>
      <c r="S143" s="135"/>
      <c r="T143" s="135"/>
      <c r="U143" s="135"/>
      <c r="V143" s="135"/>
      <c r="W143" s="135"/>
      <c r="X143" s="135"/>
      <c r="Y143" s="591"/>
      <c r="Z143" s="135"/>
      <c r="AA143" s="135"/>
      <c r="AB143" s="135"/>
      <c r="AC143" s="135"/>
      <c r="AD143" s="135"/>
      <c r="AE143" s="135"/>
      <c r="AF143" s="135"/>
      <c r="AG143" s="135"/>
      <c r="AH143" s="135"/>
      <c r="AI143" s="135"/>
      <c r="AJ143" s="135"/>
      <c r="AK143" s="591"/>
      <c r="AL143" s="135"/>
      <c r="AM143" s="135"/>
      <c r="AN143" s="135"/>
      <c r="AO143" s="135"/>
      <c r="AP143" s="135"/>
      <c r="AQ143" s="135"/>
      <c r="AR143" s="135"/>
      <c r="AS143" s="135"/>
      <c r="AT143" s="135"/>
      <c r="AU143" s="135"/>
      <c r="AV143" s="135"/>
      <c r="AW143" s="591"/>
      <c r="AX143" s="135"/>
      <c r="AY143" s="135"/>
      <c r="AZ143" s="135"/>
      <c r="BA143" s="135"/>
      <c r="BB143" s="135"/>
      <c r="BC143" s="135"/>
      <c r="BD143" s="135"/>
      <c r="BE143" s="135"/>
      <c r="BF143" s="135"/>
      <c r="BG143" s="135"/>
      <c r="BH143" s="135"/>
      <c r="BI143" s="591"/>
      <c r="BJ143" s="135"/>
      <c r="BK143" s="135"/>
      <c r="BL143" s="135"/>
      <c r="BM143" s="135"/>
      <c r="BN143" s="135"/>
      <c r="BO143" s="135"/>
      <c r="BP143" s="135"/>
      <c r="BQ143" s="135"/>
      <c r="BR143" s="135"/>
      <c r="BS143" s="135"/>
      <c r="BT143" s="135"/>
      <c r="BU143" s="591"/>
      <c r="BV143" s="135"/>
      <c r="BW143" s="135"/>
      <c r="BX143" s="135"/>
      <c r="BY143" s="135"/>
      <c r="BZ143" s="135"/>
      <c r="CA143" s="135"/>
      <c r="CB143" s="135"/>
      <c r="CC143" s="135"/>
      <c r="CD143" s="135"/>
      <c r="CE143" s="135"/>
      <c r="CF143" s="135"/>
      <c r="CG143" s="591"/>
      <c r="CH143" s="135"/>
      <c r="CI143" s="135"/>
      <c r="CJ143" s="135"/>
      <c r="CK143" s="135"/>
      <c r="CL143" s="135"/>
      <c r="CM143" s="135"/>
      <c r="CN143" s="135"/>
      <c r="CO143" s="135"/>
      <c r="CP143" s="135"/>
      <c r="CQ143" s="135"/>
      <c r="CR143" s="135"/>
      <c r="CS143" s="591"/>
      <c r="CT143" s="135"/>
      <c r="CU143" s="135"/>
      <c r="CV143" s="135"/>
      <c r="CW143" s="135"/>
      <c r="CX143" s="135"/>
      <c r="CY143" s="135"/>
      <c r="CZ143" s="135"/>
      <c r="DA143" s="135"/>
      <c r="DB143" s="135"/>
      <c r="DC143" s="135"/>
      <c r="DD143" s="135"/>
      <c r="DE143" s="591"/>
      <c r="DF143" s="135"/>
      <c r="DG143" s="135"/>
      <c r="DH143" s="135"/>
      <c r="DI143" s="135"/>
      <c r="DJ143" s="135"/>
      <c r="DK143" s="135"/>
      <c r="DL143" s="135"/>
      <c r="DM143" s="135"/>
      <c r="DN143" s="135"/>
      <c r="DO143" s="135"/>
    </row>
    <row r="144" spans="1:123" s="133" customFormat="1">
      <c r="A144" s="135"/>
      <c r="B144" s="594">
        <v>10</v>
      </c>
      <c r="C144" s="376"/>
      <c r="D144" s="620" t="str">
        <f t="shared" si="1"/>
        <v/>
      </c>
      <c r="E144" s="205"/>
      <c r="F144" s="205"/>
      <c r="G144" s="595"/>
      <c r="H144" s="376"/>
      <c r="I144" s="376"/>
      <c r="J144" s="1002"/>
      <c r="K144" s="585"/>
      <c r="L144" s="208"/>
      <c r="M144" s="208"/>
      <c r="N144" s="208"/>
      <c r="O144" s="208"/>
      <c r="P144" s="135"/>
      <c r="Q144" s="135"/>
      <c r="R144" s="135"/>
      <c r="S144" s="135"/>
      <c r="T144" s="135"/>
      <c r="U144" s="135"/>
      <c r="V144" s="135"/>
      <c r="W144" s="135"/>
      <c r="X144" s="135"/>
      <c r="Y144" s="591"/>
      <c r="Z144" s="135"/>
      <c r="AA144" s="135"/>
      <c r="AB144" s="135"/>
      <c r="AC144" s="135"/>
      <c r="AD144" s="135"/>
      <c r="AE144" s="135"/>
      <c r="AF144" s="135"/>
      <c r="AG144" s="135"/>
      <c r="AH144" s="135"/>
      <c r="AI144" s="135"/>
      <c r="AJ144" s="135"/>
      <c r="AK144" s="591"/>
      <c r="AL144" s="135"/>
      <c r="AM144" s="135"/>
      <c r="AN144" s="135"/>
      <c r="AO144" s="135"/>
      <c r="AP144" s="135"/>
      <c r="AQ144" s="135"/>
      <c r="AR144" s="135"/>
      <c r="AS144" s="135"/>
      <c r="AT144" s="135"/>
      <c r="AU144" s="135"/>
      <c r="AV144" s="135"/>
      <c r="AW144" s="591"/>
      <c r="AX144" s="135"/>
      <c r="AY144" s="135"/>
      <c r="AZ144" s="135"/>
      <c r="BA144" s="135"/>
      <c r="BB144" s="135"/>
      <c r="BC144" s="135"/>
      <c r="BD144" s="135"/>
      <c r="BE144" s="135"/>
      <c r="BF144" s="135"/>
      <c r="BG144" s="135"/>
      <c r="BH144" s="135"/>
      <c r="BI144" s="591"/>
      <c r="BJ144" s="135"/>
      <c r="BK144" s="135"/>
      <c r="BL144" s="135"/>
      <c r="BM144" s="135"/>
      <c r="BN144" s="135"/>
      <c r="BO144" s="135"/>
      <c r="BP144" s="135"/>
      <c r="BQ144" s="135"/>
      <c r="BR144" s="135"/>
      <c r="BS144" s="135"/>
      <c r="BT144" s="135"/>
      <c r="BU144" s="591"/>
      <c r="BV144" s="135"/>
      <c r="BW144" s="135"/>
      <c r="BX144" s="135"/>
      <c r="BY144" s="135"/>
      <c r="BZ144" s="135"/>
      <c r="CA144" s="135"/>
      <c r="CB144" s="135"/>
      <c r="CC144" s="135"/>
      <c r="CD144" s="135"/>
      <c r="CE144" s="135"/>
      <c r="CF144" s="135"/>
      <c r="CG144" s="591"/>
      <c r="CH144" s="135"/>
      <c r="CI144" s="135"/>
      <c r="CJ144" s="135"/>
      <c r="CK144" s="135"/>
      <c r="CL144" s="135"/>
      <c r="CM144" s="135"/>
      <c r="CN144" s="135"/>
      <c r="CO144" s="135"/>
      <c r="CP144" s="135"/>
      <c r="CQ144" s="135"/>
      <c r="CR144" s="135"/>
      <c r="CS144" s="591"/>
      <c r="CT144" s="135"/>
      <c r="CU144" s="135"/>
      <c r="CV144" s="135"/>
      <c r="CW144" s="135"/>
      <c r="CX144" s="135"/>
      <c r="CY144" s="135"/>
      <c r="CZ144" s="135"/>
      <c r="DA144" s="135"/>
      <c r="DB144" s="135"/>
      <c r="DC144" s="135"/>
      <c r="DD144" s="135"/>
      <c r="DE144" s="591"/>
      <c r="DF144" s="135"/>
      <c r="DG144" s="135"/>
      <c r="DH144" s="135"/>
      <c r="DI144" s="135"/>
      <c r="DJ144" s="135"/>
      <c r="DK144" s="135"/>
      <c r="DL144" s="135"/>
      <c r="DM144" s="135"/>
      <c r="DN144" s="135"/>
      <c r="DO144" s="135"/>
    </row>
    <row r="145" spans="1:123" s="133" customFormat="1">
      <c r="A145" s="135"/>
      <c r="B145" s="594">
        <v>11</v>
      </c>
      <c r="C145" s="376"/>
      <c r="D145" s="620" t="str">
        <f t="shared" si="1"/>
        <v/>
      </c>
      <c r="E145" s="205"/>
      <c r="F145" s="205"/>
      <c r="G145" s="595"/>
      <c r="H145" s="376"/>
      <c r="I145" s="376"/>
      <c r="J145" s="1002"/>
      <c r="K145" s="135"/>
      <c r="L145" s="135"/>
      <c r="M145" s="135"/>
      <c r="N145" s="135"/>
      <c r="O145" s="135"/>
      <c r="P145" s="135"/>
      <c r="Q145" s="591"/>
      <c r="R145" s="135"/>
      <c r="S145" s="135"/>
      <c r="T145" s="135"/>
      <c r="U145" s="135"/>
      <c r="V145" s="135"/>
      <c r="W145" s="135"/>
      <c r="X145" s="135"/>
      <c r="Y145" s="135"/>
      <c r="Z145" s="135"/>
      <c r="AA145" s="135"/>
      <c r="AB145" s="135"/>
      <c r="AC145" s="591"/>
      <c r="AD145" s="135"/>
      <c r="AE145" s="135"/>
      <c r="AF145" s="135"/>
      <c r="AG145" s="135"/>
      <c r="AH145" s="135"/>
      <c r="AI145" s="135"/>
      <c r="AJ145" s="135"/>
      <c r="AK145" s="135"/>
      <c r="AL145" s="135"/>
      <c r="AM145" s="135"/>
      <c r="AN145" s="135"/>
      <c r="AO145" s="591"/>
      <c r="AP145" s="135"/>
      <c r="AQ145" s="135"/>
      <c r="AR145" s="135"/>
      <c r="AS145" s="135"/>
      <c r="AT145" s="135"/>
      <c r="AU145" s="135"/>
      <c r="AV145" s="135"/>
      <c r="AW145" s="135"/>
      <c r="AX145" s="135"/>
      <c r="AY145" s="135"/>
      <c r="AZ145" s="135"/>
      <c r="BA145" s="591"/>
      <c r="BB145" s="135"/>
      <c r="BC145" s="135"/>
      <c r="BD145" s="135"/>
      <c r="BE145" s="135"/>
      <c r="BF145" s="135"/>
      <c r="BG145" s="135"/>
      <c r="BH145" s="135"/>
      <c r="BI145" s="135"/>
      <c r="BJ145" s="135"/>
      <c r="BK145" s="135"/>
      <c r="BL145" s="135"/>
      <c r="BM145" s="591"/>
      <c r="BN145" s="135"/>
      <c r="BO145" s="135"/>
      <c r="BP145" s="135"/>
      <c r="BQ145" s="135"/>
      <c r="BR145" s="135"/>
      <c r="BS145" s="135"/>
      <c r="BT145" s="135"/>
      <c r="BU145" s="135"/>
      <c r="BV145" s="135"/>
      <c r="BW145" s="135"/>
      <c r="BX145" s="135"/>
      <c r="BY145" s="591"/>
      <c r="BZ145" s="135"/>
      <c r="CA145" s="135"/>
      <c r="CB145" s="135"/>
      <c r="CC145" s="135"/>
      <c r="CD145" s="135"/>
      <c r="CE145" s="135"/>
      <c r="CF145" s="135"/>
      <c r="CG145" s="135"/>
      <c r="CH145" s="135"/>
      <c r="CI145" s="135"/>
      <c r="CJ145" s="135"/>
      <c r="CK145" s="591"/>
      <c r="CL145" s="135"/>
      <c r="CM145" s="135"/>
      <c r="CN145" s="135"/>
      <c r="CO145" s="135"/>
      <c r="CP145" s="135"/>
      <c r="CQ145" s="135"/>
      <c r="CR145" s="135"/>
      <c r="CS145" s="135"/>
      <c r="CT145" s="135"/>
      <c r="CU145" s="135"/>
      <c r="CV145" s="135"/>
      <c r="CW145" s="591"/>
      <c r="CX145" s="135"/>
      <c r="CY145" s="135"/>
      <c r="CZ145" s="135"/>
      <c r="DA145" s="135"/>
      <c r="DB145" s="135"/>
      <c r="DC145" s="135"/>
      <c r="DD145" s="135"/>
      <c r="DE145" s="135"/>
      <c r="DF145" s="135"/>
      <c r="DG145" s="135"/>
      <c r="DH145" s="135"/>
      <c r="DI145" s="591"/>
      <c r="DJ145" s="135"/>
      <c r="DK145" s="135"/>
      <c r="DL145" s="135"/>
      <c r="DM145" s="135"/>
      <c r="DN145" s="135"/>
      <c r="DO145" s="135"/>
      <c r="DP145" s="135"/>
      <c r="DQ145" s="135"/>
      <c r="DR145" s="135"/>
      <c r="DS145" s="135"/>
    </row>
    <row r="146" spans="1:123" s="133" customFormat="1">
      <c r="A146" s="135"/>
      <c r="B146" s="594">
        <v>12</v>
      </c>
      <c r="C146" s="376"/>
      <c r="D146" s="620" t="str">
        <f t="shared" si="1"/>
        <v/>
      </c>
      <c r="E146" s="205"/>
      <c r="F146" s="205"/>
      <c r="G146" s="595"/>
      <c r="H146" s="376"/>
      <c r="I146" s="376"/>
      <c r="J146" s="1002"/>
      <c r="K146" s="135"/>
      <c r="L146" s="135"/>
      <c r="M146" s="135"/>
      <c r="N146" s="135"/>
      <c r="O146" s="135"/>
      <c r="P146" s="135"/>
      <c r="Q146" s="591"/>
      <c r="R146" s="135"/>
      <c r="S146" s="135"/>
      <c r="T146" s="135"/>
      <c r="U146" s="135"/>
      <c r="V146" s="135"/>
      <c r="W146" s="135"/>
      <c r="X146" s="135"/>
      <c r="Y146" s="135"/>
      <c r="Z146" s="135"/>
      <c r="AA146" s="135"/>
      <c r="AB146" s="135"/>
      <c r="AC146" s="591"/>
      <c r="AD146" s="135"/>
      <c r="AE146" s="135"/>
      <c r="AF146" s="135"/>
      <c r="AG146" s="135"/>
      <c r="AH146" s="135"/>
      <c r="AI146" s="135"/>
      <c r="AJ146" s="135"/>
      <c r="AK146" s="135"/>
      <c r="AL146" s="135"/>
      <c r="AM146" s="135"/>
      <c r="AN146" s="135"/>
      <c r="AO146" s="591"/>
      <c r="AP146" s="135"/>
      <c r="AQ146" s="135"/>
      <c r="AR146" s="135"/>
      <c r="AS146" s="135"/>
      <c r="AT146" s="135"/>
      <c r="AU146" s="135"/>
      <c r="AV146" s="135"/>
      <c r="AW146" s="135"/>
      <c r="AX146" s="135"/>
      <c r="AY146" s="135"/>
      <c r="AZ146" s="135"/>
      <c r="BA146" s="591"/>
      <c r="BB146" s="135"/>
      <c r="BC146" s="135"/>
      <c r="BD146" s="135"/>
      <c r="BE146" s="135"/>
      <c r="BF146" s="135"/>
      <c r="BG146" s="135"/>
      <c r="BH146" s="135"/>
      <c r="BI146" s="135"/>
      <c r="BJ146" s="135"/>
      <c r="BK146" s="135"/>
      <c r="BL146" s="135"/>
      <c r="BM146" s="591"/>
      <c r="BN146" s="135"/>
      <c r="BO146" s="135"/>
      <c r="BP146" s="135"/>
      <c r="BQ146" s="135"/>
      <c r="BR146" s="135"/>
      <c r="BS146" s="135"/>
      <c r="BT146" s="135"/>
      <c r="BU146" s="135"/>
      <c r="BV146" s="135"/>
      <c r="BW146" s="135"/>
      <c r="BX146" s="135"/>
      <c r="BY146" s="591"/>
      <c r="BZ146" s="135"/>
      <c r="CA146" s="135"/>
      <c r="CB146" s="135"/>
      <c r="CC146" s="135"/>
      <c r="CD146" s="135"/>
      <c r="CE146" s="135"/>
      <c r="CF146" s="135"/>
      <c r="CG146" s="135"/>
      <c r="CH146" s="135"/>
      <c r="CI146" s="135"/>
      <c r="CJ146" s="135"/>
      <c r="CK146" s="591"/>
      <c r="CL146" s="135"/>
      <c r="CM146" s="135"/>
      <c r="CN146" s="135"/>
      <c r="CO146" s="135"/>
      <c r="CP146" s="135"/>
      <c r="CQ146" s="135"/>
      <c r="CR146" s="135"/>
      <c r="CS146" s="135"/>
      <c r="CT146" s="135"/>
      <c r="CU146" s="135"/>
      <c r="CV146" s="135"/>
      <c r="CW146" s="591"/>
      <c r="CX146" s="135"/>
      <c r="CY146" s="135"/>
      <c r="CZ146" s="135"/>
      <c r="DA146" s="135"/>
      <c r="DB146" s="135"/>
      <c r="DC146" s="135"/>
      <c r="DD146" s="135"/>
      <c r="DE146" s="135"/>
      <c r="DF146" s="135"/>
      <c r="DG146" s="135"/>
      <c r="DH146" s="135"/>
      <c r="DI146" s="591"/>
      <c r="DJ146" s="135"/>
      <c r="DK146" s="135"/>
      <c r="DL146" s="135"/>
      <c r="DM146" s="135"/>
      <c r="DN146" s="135"/>
      <c r="DO146" s="135"/>
      <c r="DP146" s="135"/>
      <c r="DQ146" s="135"/>
      <c r="DR146" s="135"/>
      <c r="DS146" s="135"/>
    </row>
    <row r="147" spans="1:123" s="133" customFormat="1">
      <c r="A147" s="135"/>
      <c r="B147" s="594">
        <v>13</v>
      </c>
      <c r="C147" s="376"/>
      <c r="D147" s="620" t="str">
        <f t="shared" si="1"/>
        <v/>
      </c>
      <c r="E147" s="205"/>
      <c r="F147" s="205"/>
      <c r="G147" s="595"/>
      <c r="H147" s="376"/>
      <c r="I147" s="376"/>
      <c r="J147" s="1002"/>
      <c r="K147" s="135"/>
      <c r="L147" s="135"/>
      <c r="M147" s="135"/>
      <c r="N147" s="135"/>
      <c r="O147" s="135"/>
      <c r="P147" s="135"/>
      <c r="Q147" s="591"/>
      <c r="R147" s="135"/>
      <c r="S147" s="135"/>
      <c r="T147" s="135"/>
      <c r="U147" s="135"/>
      <c r="V147" s="135"/>
      <c r="W147" s="135"/>
      <c r="X147" s="135"/>
      <c r="Y147" s="135"/>
      <c r="Z147" s="135"/>
      <c r="AA147" s="135"/>
      <c r="AB147" s="135"/>
      <c r="AC147" s="591"/>
      <c r="AD147" s="135"/>
      <c r="AE147" s="135"/>
      <c r="AF147" s="135"/>
      <c r="AG147" s="135"/>
      <c r="AH147" s="135"/>
      <c r="AI147" s="135"/>
      <c r="AJ147" s="135"/>
      <c r="AK147" s="135"/>
      <c r="AL147" s="135"/>
      <c r="AM147" s="135"/>
      <c r="AN147" s="135"/>
      <c r="AO147" s="591"/>
      <c r="AP147" s="135"/>
      <c r="AQ147" s="135"/>
      <c r="AR147" s="135"/>
      <c r="AS147" s="135"/>
      <c r="AT147" s="135"/>
      <c r="AU147" s="135"/>
      <c r="AV147" s="135"/>
      <c r="AW147" s="135"/>
      <c r="AX147" s="135"/>
      <c r="AY147" s="135"/>
      <c r="AZ147" s="135"/>
      <c r="BA147" s="591"/>
      <c r="BB147" s="135"/>
      <c r="BC147" s="135"/>
      <c r="BD147" s="135"/>
      <c r="BE147" s="135"/>
      <c r="BF147" s="135"/>
      <c r="BG147" s="135"/>
      <c r="BH147" s="135"/>
      <c r="BI147" s="135"/>
      <c r="BJ147" s="135"/>
      <c r="BK147" s="135"/>
      <c r="BL147" s="135"/>
      <c r="BM147" s="591"/>
      <c r="BN147" s="135"/>
      <c r="BO147" s="135"/>
      <c r="BP147" s="135"/>
      <c r="BQ147" s="135"/>
      <c r="BR147" s="135"/>
      <c r="BS147" s="135"/>
      <c r="BT147" s="135"/>
      <c r="BU147" s="135"/>
      <c r="BV147" s="135"/>
      <c r="BW147" s="135"/>
      <c r="BX147" s="135"/>
      <c r="BY147" s="591"/>
      <c r="BZ147" s="135"/>
      <c r="CA147" s="135"/>
      <c r="CB147" s="135"/>
      <c r="CC147" s="135"/>
      <c r="CD147" s="135"/>
      <c r="CE147" s="135"/>
      <c r="CF147" s="135"/>
      <c r="CG147" s="135"/>
      <c r="CH147" s="135"/>
      <c r="CI147" s="135"/>
      <c r="CJ147" s="135"/>
      <c r="CK147" s="591"/>
      <c r="CL147" s="135"/>
      <c r="CM147" s="135"/>
      <c r="CN147" s="135"/>
      <c r="CO147" s="135"/>
      <c r="CP147" s="135"/>
      <c r="CQ147" s="135"/>
      <c r="CR147" s="135"/>
      <c r="CS147" s="135"/>
      <c r="CT147" s="135"/>
      <c r="CU147" s="135"/>
      <c r="CV147" s="135"/>
      <c r="CW147" s="591"/>
      <c r="CX147" s="135"/>
      <c r="CY147" s="135"/>
      <c r="CZ147" s="135"/>
      <c r="DA147" s="135"/>
      <c r="DB147" s="135"/>
      <c r="DC147" s="135"/>
      <c r="DD147" s="135"/>
      <c r="DE147" s="135"/>
      <c r="DF147" s="135"/>
      <c r="DG147" s="135"/>
      <c r="DH147" s="135"/>
      <c r="DI147" s="591"/>
      <c r="DJ147" s="135"/>
      <c r="DK147" s="135"/>
      <c r="DL147" s="135"/>
      <c r="DM147" s="135"/>
      <c r="DN147" s="135"/>
      <c r="DO147" s="135"/>
      <c r="DP147" s="135"/>
      <c r="DQ147" s="135"/>
      <c r="DR147" s="135"/>
      <c r="DS147" s="135"/>
    </row>
    <row r="148" spans="1:123" s="133" customFormat="1">
      <c r="A148" s="135"/>
      <c r="B148" s="594">
        <v>14</v>
      </c>
      <c r="C148" s="376"/>
      <c r="D148" s="620" t="str">
        <f t="shared" si="1"/>
        <v/>
      </c>
      <c r="E148" s="205"/>
      <c r="F148" s="205"/>
      <c r="G148" s="595"/>
      <c r="H148" s="376"/>
      <c r="I148" s="376"/>
      <c r="J148" s="1002"/>
      <c r="K148" s="135"/>
      <c r="L148" s="135"/>
      <c r="M148" s="135"/>
      <c r="N148" s="135"/>
      <c r="O148" s="135"/>
      <c r="P148" s="135"/>
      <c r="Q148" s="591"/>
      <c r="R148" s="135"/>
      <c r="S148" s="135"/>
      <c r="T148" s="135"/>
      <c r="U148" s="135"/>
      <c r="V148" s="135"/>
      <c r="W148" s="135"/>
      <c r="X148" s="135"/>
      <c r="Y148" s="135"/>
      <c r="Z148" s="135"/>
      <c r="AA148" s="135"/>
      <c r="AB148" s="135"/>
      <c r="AC148" s="591"/>
      <c r="AD148" s="135"/>
      <c r="AE148" s="135"/>
      <c r="AF148" s="135"/>
      <c r="AG148" s="135"/>
      <c r="AH148" s="135"/>
      <c r="AI148" s="135"/>
      <c r="AJ148" s="135"/>
      <c r="AK148" s="135"/>
      <c r="AL148" s="135"/>
      <c r="AM148" s="135"/>
      <c r="AN148" s="135"/>
      <c r="AO148" s="591"/>
      <c r="AP148" s="135"/>
      <c r="AQ148" s="135"/>
      <c r="AR148" s="135"/>
      <c r="AS148" s="135"/>
      <c r="AT148" s="135"/>
      <c r="AU148" s="135"/>
      <c r="AV148" s="135"/>
      <c r="AW148" s="135"/>
      <c r="AX148" s="135"/>
      <c r="AY148" s="135"/>
      <c r="AZ148" s="135"/>
      <c r="BA148" s="591"/>
      <c r="BB148" s="135"/>
      <c r="BC148" s="135"/>
      <c r="BD148" s="135"/>
      <c r="BE148" s="135"/>
      <c r="BF148" s="135"/>
      <c r="BG148" s="135"/>
      <c r="BH148" s="135"/>
      <c r="BI148" s="135"/>
      <c r="BJ148" s="135"/>
      <c r="BK148" s="135"/>
      <c r="BL148" s="135"/>
      <c r="BM148" s="591"/>
      <c r="BN148" s="135"/>
      <c r="BO148" s="135"/>
      <c r="BP148" s="135"/>
      <c r="BQ148" s="135"/>
      <c r="BR148" s="135"/>
      <c r="BS148" s="135"/>
      <c r="BT148" s="135"/>
      <c r="BU148" s="135"/>
      <c r="BV148" s="135"/>
      <c r="BW148" s="135"/>
      <c r="BX148" s="135"/>
      <c r="BY148" s="591"/>
      <c r="BZ148" s="135"/>
      <c r="CA148" s="135"/>
      <c r="CB148" s="135"/>
      <c r="CC148" s="135"/>
      <c r="CD148" s="135"/>
      <c r="CE148" s="135"/>
      <c r="CF148" s="135"/>
      <c r="CG148" s="135"/>
      <c r="CH148" s="135"/>
      <c r="CI148" s="135"/>
      <c r="CJ148" s="135"/>
      <c r="CK148" s="591"/>
      <c r="CL148" s="135"/>
      <c r="CM148" s="135"/>
      <c r="CN148" s="135"/>
      <c r="CO148" s="135"/>
      <c r="CP148" s="135"/>
      <c r="CQ148" s="135"/>
      <c r="CR148" s="135"/>
      <c r="CS148" s="135"/>
      <c r="CT148" s="135"/>
      <c r="CU148" s="135"/>
      <c r="CV148" s="135"/>
      <c r="CW148" s="591"/>
      <c r="CX148" s="135"/>
      <c r="CY148" s="135"/>
      <c r="CZ148" s="135"/>
      <c r="DA148" s="135"/>
      <c r="DB148" s="135"/>
      <c r="DC148" s="135"/>
      <c r="DD148" s="135"/>
      <c r="DE148" s="135"/>
      <c r="DF148" s="135"/>
      <c r="DG148" s="135"/>
      <c r="DH148" s="135"/>
      <c r="DI148" s="591"/>
      <c r="DJ148" s="135"/>
      <c r="DK148" s="135"/>
      <c r="DL148" s="135"/>
      <c r="DM148" s="135"/>
      <c r="DN148" s="135"/>
      <c r="DO148" s="135"/>
      <c r="DP148" s="135"/>
      <c r="DQ148" s="135"/>
      <c r="DR148" s="135"/>
      <c r="DS148" s="135"/>
    </row>
    <row r="149" spans="1:123" s="133" customFormat="1">
      <c r="A149" s="135"/>
      <c r="B149" s="594">
        <v>15</v>
      </c>
      <c r="C149" s="376"/>
      <c r="D149" s="620" t="str">
        <f t="shared" si="1"/>
        <v/>
      </c>
      <c r="E149" s="205"/>
      <c r="F149" s="205"/>
      <c r="G149" s="595"/>
      <c r="H149" s="376"/>
      <c r="I149" s="376"/>
      <c r="J149" s="1002"/>
      <c r="K149" s="135"/>
      <c r="L149" s="135"/>
      <c r="M149" s="135"/>
      <c r="N149" s="135"/>
      <c r="O149" s="135"/>
      <c r="P149" s="135"/>
      <c r="Q149" s="591"/>
      <c r="R149" s="135"/>
      <c r="S149" s="135"/>
      <c r="T149" s="135"/>
      <c r="U149" s="135"/>
      <c r="V149" s="135"/>
      <c r="W149" s="135"/>
      <c r="X149" s="135"/>
      <c r="Y149" s="135"/>
      <c r="Z149" s="135"/>
      <c r="AA149" s="135"/>
      <c r="AB149" s="135"/>
      <c r="AC149" s="591"/>
      <c r="AD149" s="135"/>
      <c r="AE149" s="135"/>
      <c r="AF149" s="135"/>
      <c r="AG149" s="135"/>
      <c r="AH149" s="135"/>
      <c r="AI149" s="135"/>
      <c r="AJ149" s="135"/>
      <c r="AK149" s="135"/>
      <c r="AL149" s="135"/>
      <c r="AM149" s="135"/>
      <c r="AN149" s="135"/>
      <c r="AO149" s="591"/>
      <c r="AP149" s="135"/>
      <c r="AQ149" s="135"/>
      <c r="AR149" s="135"/>
      <c r="AS149" s="135"/>
      <c r="AT149" s="135"/>
      <c r="AU149" s="135"/>
      <c r="AV149" s="135"/>
      <c r="AW149" s="135"/>
      <c r="AX149" s="135"/>
      <c r="AY149" s="135"/>
      <c r="AZ149" s="135"/>
      <c r="BA149" s="591"/>
      <c r="BB149" s="135"/>
      <c r="BC149" s="135"/>
      <c r="BD149" s="135"/>
      <c r="BE149" s="135"/>
      <c r="BF149" s="135"/>
      <c r="BG149" s="135"/>
      <c r="BH149" s="135"/>
      <c r="BI149" s="135"/>
      <c r="BJ149" s="135"/>
      <c r="BK149" s="135"/>
      <c r="BL149" s="135"/>
      <c r="BM149" s="591"/>
      <c r="BN149" s="135"/>
      <c r="BO149" s="135"/>
      <c r="BP149" s="135"/>
      <c r="BQ149" s="135"/>
      <c r="BR149" s="135"/>
      <c r="BS149" s="135"/>
      <c r="BT149" s="135"/>
      <c r="BU149" s="135"/>
      <c r="BV149" s="135"/>
      <c r="BW149" s="135"/>
      <c r="BX149" s="135"/>
      <c r="BY149" s="591"/>
      <c r="BZ149" s="135"/>
      <c r="CA149" s="135"/>
      <c r="CB149" s="135"/>
      <c r="CC149" s="135"/>
      <c r="CD149" s="135"/>
      <c r="CE149" s="135"/>
      <c r="CF149" s="135"/>
      <c r="CG149" s="135"/>
      <c r="CH149" s="135"/>
      <c r="CI149" s="135"/>
      <c r="CJ149" s="135"/>
      <c r="CK149" s="591"/>
      <c r="CL149" s="135"/>
      <c r="CM149" s="135"/>
      <c r="CN149" s="135"/>
      <c r="CO149" s="135"/>
      <c r="CP149" s="135"/>
      <c r="CQ149" s="135"/>
      <c r="CR149" s="135"/>
      <c r="CS149" s="135"/>
      <c r="CT149" s="135"/>
      <c r="CU149" s="135"/>
      <c r="CV149" s="135"/>
      <c r="CW149" s="591"/>
      <c r="CX149" s="135"/>
      <c r="CY149" s="135"/>
      <c r="CZ149" s="135"/>
      <c r="DA149" s="135"/>
      <c r="DB149" s="135"/>
      <c r="DC149" s="135"/>
      <c r="DD149" s="135"/>
      <c r="DE149" s="135"/>
      <c r="DF149" s="135"/>
      <c r="DG149" s="135"/>
      <c r="DH149" s="135"/>
      <c r="DI149" s="591"/>
      <c r="DJ149" s="135"/>
      <c r="DK149" s="135"/>
      <c r="DL149" s="135"/>
      <c r="DM149" s="135"/>
      <c r="DN149" s="135"/>
      <c r="DO149" s="135"/>
      <c r="DP149" s="135"/>
      <c r="DQ149" s="135"/>
      <c r="DR149" s="135"/>
      <c r="DS149" s="135"/>
    </row>
    <row r="150" spans="1:123" s="133" customFormat="1" ht="15" thickBot="1">
      <c r="A150" s="135"/>
      <c r="B150" s="599">
        <v>16</v>
      </c>
      <c r="C150" s="394"/>
      <c r="D150" s="621" t="str">
        <f t="shared" si="1"/>
        <v/>
      </c>
      <c r="E150" s="480"/>
      <c r="F150" s="480"/>
      <c r="G150" s="600"/>
      <c r="H150" s="394"/>
      <c r="I150" s="394"/>
      <c r="J150" s="1003"/>
      <c r="K150" s="135"/>
      <c r="L150" s="135"/>
      <c r="M150" s="135"/>
      <c r="N150" s="135"/>
      <c r="O150" s="135"/>
      <c r="P150" s="135"/>
      <c r="Q150" s="591"/>
      <c r="R150" s="135"/>
      <c r="S150" s="135"/>
      <c r="T150" s="135"/>
      <c r="U150" s="135"/>
      <c r="V150" s="135"/>
      <c r="W150" s="135"/>
      <c r="X150" s="135"/>
      <c r="Y150" s="135"/>
      <c r="Z150" s="135"/>
      <c r="AA150" s="135"/>
      <c r="AB150" s="135"/>
      <c r="AC150" s="591"/>
      <c r="AD150" s="135"/>
      <c r="AE150" s="135"/>
      <c r="AF150" s="135"/>
      <c r="AG150" s="135"/>
      <c r="AH150" s="135"/>
      <c r="AI150" s="135"/>
      <c r="AJ150" s="135"/>
      <c r="AK150" s="135"/>
      <c r="AL150" s="135"/>
      <c r="AM150" s="135"/>
      <c r="AN150" s="135"/>
      <c r="AO150" s="591"/>
      <c r="AP150" s="135"/>
      <c r="AQ150" s="135"/>
      <c r="AR150" s="135"/>
      <c r="AS150" s="135"/>
      <c r="AT150" s="135"/>
      <c r="AU150" s="135"/>
      <c r="AV150" s="135"/>
      <c r="AW150" s="135"/>
      <c r="AX150" s="135"/>
      <c r="AY150" s="135"/>
      <c r="AZ150" s="135"/>
      <c r="BA150" s="591"/>
      <c r="BB150" s="135"/>
      <c r="BC150" s="135"/>
      <c r="BD150" s="135"/>
      <c r="BE150" s="135"/>
      <c r="BF150" s="135"/>
      <c r="BG150" s="135"/>
      <c r="BH150" s="135"/>
      <c r="BI150" s="135"/>
      <c r="BJ150" s="135"/>
      <c r="BK150" s="135"/>
      <c r="BL150" s="135"/>
      <c r="BM150" s="591"/>
      <c r="BN150" s="135"/>
      <c r="BO150" s="135"/>
      <c r="BP150" s="135"/>
      <c r="BQ150" s="135"/>
      <c r="BR150" s="135"/>
      <c r="BS150" s="135"/>
      <c r="BT150" s="135"/>
      <c r="BU150" s="135"/>
      <c r="BV150" s="135"/>
      <c r="BW150" s="135"/>
      <c r="BX150" s="135"/>
      <c r="BY150" s="591"/>
      <c r="BZ150" s="135"/>
      <c r="CA150" s="135"/>
      <c r="CB150" s="135"/>
      <c r="CC150" s="135"/>
      <c r="CD150" s="135"/>
      <c r="CE150" s="135"/>
      <c r="CF150" s="135"/>
      <c r="CG150" s="135"/>
      <c r="CH150" s="135"/>
      <c r="CI150" s="135"/>
      <c r="CJ150" s="135"/>
      <c r="CK150" s="591"/>
      <c r="CL150" s="135"/>
      <c r="CM150" s="135"/>
      <c r="CN150" s="135"/>
      <c r="CO150" s="135"/>
      <c r="CP150" s="135"/>
      <c r="CQ150" s="135"/>
      <c r="CR150" s="135"/>
      <c r="CS150" s="135"/>
      <c r="CT150" s="135"/>
      <c r="CU150" s="135"/>
      <c r="CV150" s="135"/>
      <c r="CW150" s="591"/>
      <c r="CX150" s="135"/>
      <c r="CY150" s="135"/>
      <c r="CZ150" s="135"/>
      <c r="DA150" s="135"/>
      <c r="DB150" s="135"/>
      <c r="DC150" s="135"/>
      <c r="DD150" s="135"/>
      <c r="DE150" s="135"/>
      <c r="DF150" s="135"/>
      <c r="DG150" s="135"/>
      <c r="DH150" s="135"/>
      <c r="DI150" s="591"/>
      <c r="DJ150" s="135"/>
      <c r="DK150" s="135"/>
      <c r="DL150" s="135"/>
      <c r="DM150" s="135"/>
      <c r="DN150" s="135"/>
      <c r="DO150" s="135"/>
      <c r="DP150" s="135"/>
      <c r="DQ150" s="135"/>
      <c r="DR150" s="135"/>
      <c r="DS150" s="135"/>
    </row>
    <row r="151" spans="1:123" s="133" customFormat="1">
      <c r="A151" s="135"/>
      <c r="B151" s="135"/>
      <c r="C151" s="591"/>
      <c r="D151" s="135"/>
      <c r="E151" s="135"/>
      <c r="F151" s="135"/>
      <c r="G151" s="135"/>
      <c r="H151" s="135"/>
      <c r="I151" s="135"/>
      <c r="J151" s="135"/>
      <c r="K151" s="135"/>
      <c r="L151" s="135"/>
      <c r="M151" s="135"/>
      <c r="N151" s="135"/>
      <c r="O151" s="135"/>
      <c r="P151" s="135"/>
      <c r="Q151" s="591"/>
      <c r="R151" s="135"/>
      <c r="S151" s="135"/>
      <c r="T151" s="135"/>
      <c r="U151" s="135"/>
      <c r="V151" s="135"/>
      <c r="W151" s="135"/>
      <c r="X151" s="135"/>
      <c r="Y151" s="135"/>
      <c r="Z151" s="135"/>
      <c r="AA151" s="135"/>
      <c r="AB151" s="135"/>
      <c r="AC151" s="591"/>
      <c r="AD151" s="135"/>
      <c r="AE151" s="135"/>
      <c r="AF151" s="135"/>
      <c r="AG151" s="135"/>
      <c r="AH151" s="135"/>
      <c r="AI151" s="135"/>
      <c r="AJ151" s="135"/>
      <c r="AK151" s="135"/>
      <c r="AL151" s="135"/>
      <c r="AM151" s="135"/>
      <c r="AN151" s="135"/>
      <c r="AO151" s="591"/>
      <c r="AP151" s="135"/>
      <c r="AQ151" s="135"/>
      <c r="AR151" s="135"/>
      <c r="AS151" s="135"/>
      <c r="AT151" s="135"/>
      <c r="AU151" s="135"/>
      <c r="AV151" s="135"/>
      <c r="AW151" s="135"/>
      <c r="AX151" s="135"/>
      <c r="AY151" s="135"/>
      <c r="AZ151" s="135"/>
      <c r="BA151" s="591"/>
      <c r="BB151" s="135"/>
      <c r="BC151" s="135"/>
      <c r="BD151" s="135"/>
      <c r="BE151" s="135"/>
      <c r="BF151" s="135"/>
      <c r="BG151" s="135"/>
      <c r="BH151" s="135"/>
      <c r="BI151" s="135"/>
      <c r="BJ151" s="135"/>
      <c r="BK151" s="135"/>
      <c r="BL151" s="135"/>
      <c r="BM151" s="591"/>
      <c r="BN151" s="135"/>
      <c r="BO151" s="135"/>
      <c r="BP151" s="135"/>
      <c r="BQ151" s="135"/>
      <c r="BR151" s="135"/>
      <c r="BS151" s="135"/>
      <c r="BT151" s="135"/>
      <c r="BU151" s="135"/>
      <c r="BV151" s="135"/>
      <c r="BW151" s="135"/>
      <c r="BX151" s="135"/>
      <c r="BY151" s="591"/>
      <c r="BZ151" s="135"/>
      <c r="CA151" s="135"/>
      <c r="CB151" s="135"/>
      <c r="CC151" s="135"/>
      <c r="CD151" s="135"/>
      <c r="CE151" s="135"/>
      <c r="CF151" s="135"/>
      <c r="CG151" s="135"/>
      <c r="CH151" s="135"/>
      <c r="CI151" s="135"/>
      <c r="CJ151" s="135"/>
      <c r="CK151" s="591"/>
      <c r="CL151" s="135"/>
      <c r="CM151" s="135"/>
      <c r="CN151" s="135"/>
      <c r="CO151" s="135"/>
      <c r="CP151" s="135"/>
      <c r="CQ151" s="135"/>
      <c r="CR151" s="135"/>
      <c r="CS151" s="135"/>
      <c r="CT151" s="135"/>
      <c r="CU151" s="135"/>
      <c r="CV151" s="135"/>
      <c r="CW151" s="591"/>
      <c r="CX151" s="135"/>
      <c r="CY151" s="135"/>
      <c r="CZ151" s="135"/>
      <c r="DA151" s="135"/>
      <c r="DB151" s="135"/>
      <c r="DC151" s="135"/>
      <c r="DD151" s="135"/>
      <c r="DE151" s="135"/>
      <c r="DF151" s="135"/>
      <c r="DG151" s="135"/>
      <c r="DH151" s="135"/>
      <c r="DI151" s="591"/>
      <c r="DJ151" s="135"/>
      <c r="DK151" s="135"/>
      <c r="DL151" s="135"/>
      <c r="DM151" s="135"/>
      <c r="DN151" s="135"/>
      <c r="DO151" s="135"/>
      <c r="DP151" s="135"/>
      <c r="DQ151" s="135"/>
      <c r="DR151" s="135"/>
      <c r="DS151" s="135"/>
    </row>
    <row r="152" spans="1:123" s="133" customFormat="1">
      <c r="A152" s="135"/>
      <c r="B152" s="135"/>
      <c r="C152" s="591"/>
      <c r="D152" s="135"/>
      <c r="E152" s="135"/>
      <c r="F152" s="135"/>
      <c r="G152" s="135"/>
      <c r="H152" s="135"/>
      <c r="I152" s="135"/>
      <c r="J152" s="135"/>
      <c r="K152" s="135"/>
      <c r="L152" s="135"/>
      <c r="M152" s="135"/>
      <c r="N152" s="135"/>
      <c r="O152" s="135"/>
      <c r="P152" s="591"/>
      <c r="Q152" s="135"/>
      <c r="R152" s="135"/>
      <c r="S152" s="135"/>
      <c r="T152" s="135"/>
      <c r="U152" s="135"/>
      <c r="V152" s="135"/>
      <c r="W152" s="135"/>
      <c r="X152" s="135"/>
      <c r="Y152" s="135"/>
      <c r="Z152" s="135"/>
      <c r="AA152" s="135"/>
      <c r="AB152" s="591"/>
      <c r="AC152" s="135"/>
      <c r="AD152" s="135"/>
      <c r="AE152" s="135"/>
      <c r="AF152" s="135"/>
      <c r="AG152" s="135"/>
      <c r="AH152" s="135"/>
      <c r="AI152" s="135"/>
      <c r="AJ152" s="135"/>
      <c r="AK152" s="135"/>
      <c r="AL152" s="135"/>
      <c r="AM152" s="135"/>
      <c r="AN152" s="591"/>
      <c r="AO152" s="135"/>
      <c r="AP152" s="135"/>
      <c r="AQ152" s="135"/>
      <c r="AR152" s="135"/>
      <c r="AS152" s="135"/>
      <c r="AT152" s="135"/>
      <c r="AU152" s="135"/>
      <c r="AV152" s="135"/>
      <c r="AW152" s="135"/>
      <c r="AX152" s="135"/>
      <c r="AY152" s="135"/>
      <c r="AZ152" s="591"/>
      <c r="BA152" s="135"/>
      <c r="BB152" s="135"/>
      <c r="BC152" s="135"/>
      <c r="BD152" s="135"/>
      <c r="BE152" s="135"/>
      <c r="BF152" s="135"/>
      <c r="BG152" s="135"/>
      <c r="BH152" s="135"/>
      <c r="BI152" s="135"/>
      <c r="BJ152" s="135"/>
      <c r="BK152" s="135"/>
      <c r="BL152" s="591"/>
      <c r="BM152" s="135"/>
      <c r="BN152" s="135"/>
      <c r="BO152" s="135"/>
      <c r="BP152" s="135"/>
      <c r="BQ152" s="135"/>
      <c r="BR152" s="135"/>
      <c r="BS152" s="135"/>
      <c r="BT152" s="135"/>
      <c r="BU152" s="135"/>
      <c r="BV152" s="135"/>
      <c r="BW152" s="135"/>
      <c r="BX152" s="591"/>
      <c r="BY152" s="135"/>
      <c r="BZ152" s="135"/>
      <c r="CA152" s="135"/>
      <c r="CB152" s="135"/>
      <c r="CC152" s="135"/>
      <c r="CD152" s="135"/>
      <c r="CE152" s="135"/>
      <c r="CF152" s="135"/>
      <c r="CG152" s="135"/>
      <c r="CH152" s="135"/>
      <c r="CI152" s="135"/>
      <c r="CJ152" s="591"/>
      <c r="CK152" s="135"/>
      <c r="CL152" s="135"/>
      <c r="CM152" s="135"/>
      <c r="CN152" s="135"/>
      <c r="CO152" s="135"/>
      <c r="CP152" s="135"/>
      <c r="CQ152" s="135"/>
      <c r="CR152" s="135"/>
      <c r="CS152" s="135"/>
      <c r="CT152" s="135"/>
      <c r="CU152" s="135"/>
      <c r="CV152" s="591"/>
      <c r="CW152" s="135"/>
      <c r="CX152" s="135"/>
      <c r="CY152" s="135"/>
      <c r="CZ152" s="135"/>
      <c r="DA152" s="135"/>
      <c r="DB152" s="135"/>
      <c r="DC152" s="135"/>
      <c r="DD152" s="135"/>
      <c r="DE152" s="135"/>
      <c r="DF152" s="135"/>
      <c r="DG152" s="135"/>
      <c r="DH152" s="591"/>
      <c r="DI152" s="135"/>
      <c r="DJ152" s="135"/>
      <c r="DK152" s="135"/>
      <c r="DL152" s="135"/>
      <c r="DM152" s="135"/>
      <c r="DN152" s="135"/>
      <c r="DO152" s="135"/>
      <c r="DP152" s="135"/>
      <c r="DQ152" s="135"/>
      <c r="DR152" s="135"/>
    </row>
    <row r="153" spans="1:123" s="133" customFormat="1" ht="15" thickBot="1">
      <c r="A153" s="135"/>
      <c r="B153" s="135"/>
      <c r="C153" s="591"/>
      <c r="D153" s="135"/>
      <c r="E153" s="135"/>
      <c r="F153" s="135"/>
      <c r="G153" s="135"/>
      <c r="H153" s="135"/>
      <c r="I153" s="135"/>
      <c r="J153" s="135"/>
      <c r="K153" s="135"/>
      <c r="L153" s="135"/>
      <c r="M153" s="135"/>
      <c r="N153" s="135"/>
      <c r="O153" s="135"/>
      <c r="P153" s="135"/>
      <c r="Q153" s="591"/>
      <c r="R153" s="135"/>
      <c r="S153" s="135"/>
      <c r="T153" s="135"/>
      <c r="U153" s="135"/>
      <c r="V153" s="135"/>
      <c r="W153" s="135"/>
      <c r="X153" s="135"/>
      <c r="Y153" s="135"/>
      <c r="Z153" s="135"/>
      <c r="AA153" s="135"/>
      <c r="AB153" s="135"/>
      <c r="AC153" s="591"/>
      <c r="AD153" s="135"/>
      <c r="AE153" s="135"/>
      <c r="AF153" s="135"/>
      <c r="AG153" s="135"/>
      <c r="AH153" s="135"/>
      <c r="AI153" s="135"/>
      <c r="AJ153" s="135"/>
      <c r="AK153" s="135"/>
      <c r="AL153" s="135"/>
      <c r="AM153" s="135"/>
      <c r="AN153" s="135"/>
      <c r="AO153" s="591"/>
      <c r="AP153" s="135"/>
      <c r="AQ153" s="135"/>
      <c r="AR153" s="135"/>
      <c r="AS153" s="135"/>
      <c r="AT153" s="135"/>
      <c r="AU153" s="135"/>
      <c r="AV153" s="135"/>
      <c r="AW153" s="135"/>
      <c r="AX153" s="135"/>
      <c r="AY153" s="135"/>
      <c r="AZ153" s="135"/>
      <c r="BA153" s="591"/>
      <c r="BB153" s="135"/>
      <c r="BC153" s="135"/>
      <c r="BD153" s="135"/>
      <c r="BE153" s="135"/>
      <c r="BF153" s="135"/>
      <c r="BG153" s="135"/>
      <c r="BH153" s="135"/>
      <c r="BI153" s="135"/>
      <c r="BJ153" s="135"/>
      <c r="BK153" s="135"/>
      <c r="BL153" s="135"/>
      <c r="BM153" s="591"/>
      <c r="BN153" s="135"/>
      <c r="BO153" s="135"/>
      <c r="BP153" s="135"/>
      <c r="BQ153" s="135"/>
      <c r="BR153" s="135"/>
      <c r="BS153" s="135"/>
      <c r="BT153" s="135"/>
      <c r="BU153" s="135"/>
      <c r="BV153" s="135"/>
      <c r="BW153" s="135"/>
      <c r="BX153" s="135"/>
      <c r="BY153" s="591"/>
      <c r="BZ153" s="135"/>
      <c r="CA153" s="135"/>
      <c r="CB153" s="135"/>
      <c r="CC153" s="135"/>
      <c r="CD153" s="135"/>
      <c r="CE153" s="135"/>
      <c r="CF153" s="135"/>
      <c r="CG153" s="135"/>
      <c r="CH153" s="135"/>
      <c r="CI153" s="135"/>
      <c r="CJ153" s="135"/>
      <c r="CK153" s="591"/>
      <c r="CL153" s="135"/>
      <c r="CM153" s="135"/>
      <c r="CN153" s="135"/>
      <c r="CO153" s="135"/>
      <c r="CP153" s="135"/>
      <c r="CQ153" s="135"/>
      <c r="CR153" s="135"/>
      <c r="CS153" s="135"/>
      <c r="CT153" s="135"/>
      <c r="CU153" s="135"/>
      <c r="CV153" s="135"/>
      <c r="CW153" s="591"/>
      <c r="CX153" s="135"/>
      <c r="CY153" s="135"/>
      <c r="CZ153" s="135"/>
      <c r="DA153" s="135"/>
      <c r="DB153" s="135"/>
      <c r="DC153" s="135"/>
      <c r="DD153" s="135"/>
      <c r="DE153" s="135"/>
      <c r="DF153" s="135"/>
      <c r="DG153" s="135"/>
      <c r="DH153" s="135"/>
      <c r="DI153" s="591"/>
      <c r="DJ153" s="135"/>
      <c r="DK153" s="135"/>
      <c r="DL153" s="135"/>
      <c r="DM153" s="135"/>
      <c r="DN153" s="135"/>
      <c r="DO153" s="135"/>
      <c r="DP153" s="135"/>
      <c r="DQ153" s="135"/>
      <c r="DR153" s="135"/>
      <c r="DS153" s="135"/>
    </row>
    <row r="154" spans="1:123" s="133" customFormat="1" ht="49.5" customHeight="1" thickBot="1">
      <c r="B154" s="238" t="s">
        <v>404</v>
      </c>
      <c r="C154" s="239" t="str">
        <f>IF('10. קבועים'!B707&gt;0,'10. קבועים'!B707,"תא זה יעודכן אוטומטית עם מילוי סעיף 5.2")</f>
        <v>תא זה יעודכן אוטומטית עם מילוי סעיף 5.2</v>
      </c>
      <c r="D154" s="238" t="s">
        <v>626</v>
      </c>
      <c r="E154" s="403" t="str">
        <f>IF('10. קבועים'!B708&gt;0,'10. קבועים'!B708,"תא זה יעודכן אוטומטית עם מילוי סעיף 5.2")</f>
        <v>תא זה יעודכן אוטומטית עם מילוי סעיף 5.2</v>
      </c>
    </row>
    <row r="155" spans="1:123" s="133" customFormat="1" ht="15" hidden="1" outlineLevel="1">
      <c r="B155" s="265"/>
      <c r="C155" s="622"/>
      <c r="D155" s="224"/>
      <c r="E155" s="603"/>
    </row>
    <row r="156" spans="1:123" s="133" customFormat="1" ht="45" hidden="1" outlineLevel="1">
      <c r="B156" s="245" t="s">
        <v>232</v>
      </c>
      <c r="C156" s="623"/>
      <c r="D156" s="245" t="s">
        <v>658</v>
      </c>
      <c r="E156" s="602"/>
    </row>
    <row r="157" spans="1:123" s="133" customFormat="1" ht="15" collapsed="1" thickBot="1">
      <c r="C157" s="624"/>
      <c r="E157" s="601"/>
    </row>
    <row r="158" spans="1:123" s="133" customFormat="1" ht="57" customHeight="1" thickBot="1">
      <c r="B158" s="254" t="s">
        <v>405</v>
      </c>
      <c r="C158" s="239" t="str">
        <f>IF('10. קבועים'!B657&gt;0,'10. קבועים'!B756,"תא זה יעודכן אוטומטית עם מילוי סעיפים: 5.1 ו- 5.2")</f>
        <v>תא זה יעודכן אוטומטית עם מילוי סעיפים: 5.1 ו- 5.2</v>
      </c>
      <c r="D158" s="254" t="s">
        <v>436</v>
      </c>
      <c r="E158" s="403" t="str">
        <f>IF('10. קבועים'!B657&gt;0,'10. קבועים'!B757,"תא זה יעודכן אוטומטית עם מילוי סעיפים: 5.1 ו- 5.2")</f>
        <v>תא זה יעודכן אוטומטית עם מילוי סעיפים: 5.1 ו- 5.2</v>
      </c>
    </row>
    <row r="159" spans="1:123" s="133" customFormat="1" ht="15" hidden="1" outlineLevel="1">
      <c r="B159" s="256"/>
      <c r="C159" s="406"/>
      <c r="D159" s="265"/>
      <c r="E159" s="625"/>
    </row>
    <row r="160" spans="1:123" s="133" customFormat="1" ht="30" hidden="1" outlineLevel="1">
      <c r="B160" s="223" t="s">
        <v>244</v>
      </c>
      <c r="C160" s="626"/>
      <c r="D160" s="242" t="s">
        <v>244</v>
      </c>
      <c r="E160" s="627"/>
    </row>
    <row r="161" spans="1:303" s="133" customFormat="1" ht="15" hidden="1" outlineLevel="1">
      <c r="B161" s="223" t="s">
        <v>131</v>
      </c>
      <c r="C161" s="626"/>
      <c r="D161" s="223" t="s">
        <v>131</v>
      </c>
      <c r="E161" s="627"/>
    </row>
    <row r="162" spans="1:303" s="133" customFormat="1" ht="15.75" collapsed="1" thickBot="1">
      <c r="B162" s="256"/>
      <c r="C162" s="624"/>
      <c r="D162" s="256"/>
      <c r="E162" s="601"/>
    </row>
    <row r="163" spans="1:303" s="133" customFormat="1" ht="53.25" customHeight="1" thickBot="1">
      <c r="B163" s="254" t="s">
        <v>407</v>
      </c>
      <c r="C163" s="239" t="str">
        <f>IF(AND('10. קבועים'!B657&gt;0,'1. פרטים כלליים ועלויות'!D53&gt;0),'10. קבועים'!B759,"תא זה יעודכן אוטומטית עם מילוי סעיפים: 1.7, 5.1 ו- 5.2")</f>
        <v>תא זה יעודכן אוטומטית עם מילוי סעיפים: 1.7, 5.1 ו- 5.2</v>
      </c>
      <c r="D163" s="628" t="s">
        <v>437</v>
      </c>
      <c r="E163" s="239" t="str">
        <f>IF(AND('10. קבועים'!B657&gt;0,'1. פרטים כלליים ועלויות'!D53&gt;0),'10. קבועים'!B760,"תא זה יעודכן אוטומטית עם מילוי סעיפים: 1.7, 5.1 ו- 5.2")</f>
        <v>תא זה יעודכן אוטומטית עם מילוי סעיפים: 1.7, 5.1 ו- 5.2</v>
      </c>
    </row>
    <row r="164" spans="1:303" s="133" customFormat="1" ht="15" hidden="1" outlineLevel="1">
      <c r="B164" s="256"/>
    </row>
    <row r="165" spans="1:303" s="133" customFormat="1" ht="45" hidden="1" outlineLevel="1">
      <c r="B165" s="223" t="s">
        <v>135</v>
      </c>
      <c r="C165" s="257"/>
      <c r="D165" s="242" t="s">
        <v>225</v>
      </c>
      <c r="E165" s="114"/>
    </row>
    <row r="166" spans="1:303" s="133" customFormat="1" ht="15" hidden="1" outlineLevel="1">
      <c r="B166" s="223" t="s">
        <v>131</v>
      </c>
      <c r="C166" s="257"/>
      <c r="D166" s="223" t="s">
        <v>131</v>
      </c>
      <c r="E166" s="114"/>
    </row>
    <row r="167" spans="1:303" s="133" customFormat="1" collapsed="1"/>
    <row r="168" spans="1:303" s="133" customFormat="1" ht="15.75" thickBot="1">
      <c r="B168" s="137" t="s">
        <v>537</v>
      </c>
      <c r="H168" s="224"/>
      <c r="I168" s="224"/>
      <c r="J168" s="224"/>
      <c r="BP168" s="174"/>
    </row>
    <row r="169" spans="1:303" s="133" customFormat="1" ht="15">
      <c r="B169" s="408" t="s">
        <v>69</v>
      </c>
      <c r="C169" s="409" t="s">
        <v>146</v>
      </c>
      <c r="D169" s="409" t="s">
        <v>147</v>
      </c>
      <c r="E169" s="410" t="s">
        <v>148</v>
      </c>
      <c r="G169" s="224"/>
      <c r="BO169" s="174"/>
    </row>
    <row r="170" spans="1:303" s="133" customFormat="1" ht="43.5" thickBot="1">
      <c r="B170" s="261" t="s">
        <v>56</v>
      </c>
      <c r="C170" s="262" t="s">
        <v>67</v>
      </c>
      <c r="D170" s="629" t="str">
        <f>IF('10. קבועים'!F764&lt;&gt;0,'10. קבועים'!F764,"תא זה יעודכן אוטומטית עם מילוי סעיפים: 5.1 ו- 5.2")</f>
        <v>תא זה יעודכן אוטומטית עם מילוי סעיפים: 5.1 ו- 5.2</v>
      </c>
      <c r="E170" s="630" t="str">
        <f>IF(AND(OR(E135&lt;&gt;"",D135&lt;&gt;""),'1. פרטים כלליים ועלויות'!$D$53&gt;0),'10. קבועים'!G764,"תא זה יעודכן אוטומטית עם מילוי סעיפים: 2.7, 5.1 ו- 5.2")</f>
        <v>תא זה יעודכן אוטומטית עם מילוי סעיפים: 2.7, 5.1 ו- 5.2</v>
      </c>
      <c r="G170" s="224"/>
      <c r="BO170" s="174"/>
    </row>
    <row r="171" spans="1:303" s="133" customFormat="1"/>
    <row r="172" spans="1:303" s="133" customFormat="1" ht="18">
      <c r="A172" s="130"/>
      <c r="B172" s="178" t="s">
        <v>741</v>
      </c>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0"/>
      <c r="AY172" s="130"/>
      <c r="AZ172" s="130"/>
      <c r="BA172" s="130"/>
      <c r="BB172" s="130"/>
      <c r="BC172" s="130"/>
      <c r="BD172" s="130"/>
      <c r="BE172" s="130"/>
      <c r="BF172" s="130"/>
      <c r="BG172" s="130"/>
      <c r="BH172" s="130"/>
      <c r="BI172" s="130"/>
      <c r="BJ172" s="130"/>
      <c r="BK172" s="130"/>
      <c r="BL172" s="130"/>
      <c r="BM172" s="130"/>
      <c r="BN172" s="130"/>
      <c r="BO172" s="130"/>
      <c r="BP172" s="130"/>
      <c r="BQ172" s="130"/>
      <c r="BR172" s="130"/>
      <c r="BS172" s="130"/>
      <c r="BT172" s="130"/>
      <c r="BU172" s="130"/>
      <c r="BV172" s="130"/>
      <c r="BW172" s="130"/>
      <c r="BX172" s="130"/>
      <c r="BY172" s="130"/>
      <c r="BZ172" s="130"/>
      <c r="CA172" s="130"/>
      <c r="CB172" s="130"/>
      <c r="CC172" s="130"/>
      <c r="CD172" s="130"/>
      <c r="CE172" s="130"/>
      <c r="CF172" s="130"/>
      <c r="CG172" s="130"/>
      <c r="CH172" s="130"/>
      <c r="CI172" s="130"/>
      <c r="CJ172" s="130"/>
      <c r="CK172" s="130"/>
      <c r="CL172" s="130"/>
      <c r="CM172" s="130"/>
      <c r="CN172" s="130"/>
      <c r="CO172" s="130"/>
      <c r="CP172" s="130"/>
      <c r="CQ172" s="130"/>
      <c r="CR172" s="130"/>
      <c r="CS172" s="130"/>
      <c r="CT172" s="130"/>
      <c r="CU172" s="130"/>
      <c r="CV172" s="130"/>
      <c r="CW172" s="130"/>
      <c r="CX172" s="130"/>
      <c r="CY172" s="130"/>
      <c r="CZ172" s="130"/>
      <c r="DA172" s="130"/>
      <c r="DB172" s="130"/>
      <c r="DC172" s="130"/>
      <c r="DD172" s="130"/>
      <c r="DE172" s="130"/>
      <c r="DF172" s="130"/>
      <c r="DG172" s="130"/>
      <c r="DH172" s="130"/>
      <c r="DI172" s="130"/>
      <c r="DJ172" s="130"/>
      <c r="DK172" s="130"/>
      <c r="DL172" s="130"/>
      <c r="DM172" s="130"/>
      <c r="DN172" s="130"/>
      <c r="DO172" s="130"/>
      <c r="DP172" s="130"/>
      <c r="DQ172" s="130"/>
      <c r="DR172" s="130"/>
      <c r="DS172" s="130"/>
      <c r="DT172" s="130"/>
      <c r="DU172" s="130"/>
      <c r="DV172" s="130"/>
      <c r="DW172" s="130"/>
      <c r="DX172" s="130"/>
      <c r="DY172" s="130"/>
      <c r="DZ172" s="130"/>
      <c r="EA172" s="130"/>
      <c r="EB172" s="130"/>
      <c r="EC172" s="130"/>
      <c r="ED172" s="130"/>
      <c r="EE172" s="130"/>
      <c r="EF172" s="130"/>
      <c r="EG172" s="130"/>
      <c r="EH172" s="130"/>
      <c r="EI172" s="130"/>
      <c r="EJ172" s="130"/>
      <c r="EK172" s="130"/>
      <c r="EL172" s="130"/>
      <c r="EM172" s="130"/>
      <c r="EN172" s="130"/>
      <c r="EO172" s="130"/>
      <c r="EP172" s="130"/>
      <c r="EQ172" s="130"/>
      <c r="ER172" s="130"/>
      <c r="ES172" s="130"/>
      <c r="ET172" s="130"/>
      <c r="EU172" s="130"/>
      <c r="EV172" s="130"/>
      <c r="EW172" s="130"/>
      <c r="EX172" s="130"/>
      <c r="EY172" s="130"/>
      <c r="EZ172" s="130"/>
      <c r="FA172" s="130"/>
      <c r="FB172" s="130"/>
      <c r="FC172" s="130"/>
      <c r="FD172" s="130"/>
      <c r="FE172" s="130"/>
      <c r="FF172" s="130"/>
      <c r="FG172" s="130"/>
      <c r="FH172" s="130"/>
      <c r="FI172" s="130"/>
      <c r="FJ172" s="130"/>
      <c r="FK172" s="130"/>
      <c r="FL172" s="130"/>
      <c r="FM172" s="130"/>
      <c r="FN172" s="130"/>
      <c r="FO172" s="130"/>
      <c r="FP172" s="130"/>
      <c r="FQ172" s="130"/>
      <c r="FR172" s="130"/>
      <c r="FS172" s="130"/>
      <c r="FT172" s="130"/>
      <c r="FU172" s="130"/>
      <c r="FV172" s="130"/>
      <c r="FW172" s="130"/>
      <c r="FX172" s="130"/>
      <c r="FY172" s="130"/>
      <c r="FZ172" s="130"/>
      <c r="GA172" s="130"/>
      <c r="GB172" s="130"/>
      <c r="GC172" s="130"/>
      <c r="GD172" s="130"/>
      <c r="GE172" s="130"/>
      <c r="GF172" s="130"/>
      <c r="GG172" s="130"/>
      <c r="GH172" s="130"/>
      <c r="GI172" s="130"/>
      <c r="GJ172" s="130"/>
      <c r="GK172" s="130"/>
      <c r="GL172" s="130"/>
      <c r="GM172" s="130"/>
      <c r="GN172" s="130"/>
      <c r="GO172" s="130"/>
      <c r="GP172" s="130"/>
      <c r="GQ172" s="130"/>
      <c r="GR172" s="130"/>
      <c r="GS172" s="130"/>
      <c r="GT172" s="130"/>
      <c r="GU172" s="130"/>
      <c r="GV172" s="130"/>
      <c r="GW172" s="130"/>
      <c r="GX172" s="130"/>
      <c r="GY172" s="130"/>
      <c r="GZ172" s="130"/>
      <c r="HA172" s="130"/>
      <c r="HB172" s="130"/>
      <c r="HC172" s="130"/>
      <c r="HD172" s="130"/>
      <c r="HE172" s="130"/>
      <c r="HF172" s="130"/>
      <c r="HG172" s="130"/>
      <c r="HH172" s="130"/>
      <c r="HI172" s="130"/>
      <c r="HJ172" s="130"/>
      <c r="HK172" s="130"/>
      <c r="HL172" s="130"/>
      <c r="HM172" s="130"/>
      <c r="HN172" s="130"/>
      <c r="HO172" s="130"/>
      <c r="HP172" s="130"/>
      <c r="HQ172" s="130"/>
      <c r="HR172" s="130"/>
      <c r="HS172" s="130"/>
      <c r="HT172" s="130"/>
      <c r="HU172" s="130"/>
      <c r="HV172" s="130"/>
      <c r="HW172" s="130"/>
      <c r="HX172" s="130"/>
      <c r="HY172" s="130"/>
      <c r="HZ172" s="130"/>
      <c r="IA172" s="130"/>
      <c r="IB172" s="130"/>
      <c r="IC172" s="130"/>
      <c r="ID172" s="130"/>
      <c r="IE172" s="130"/>
      <c r="IF172" s="130"/>
      <c r="IG172" s="130"/>
      <c r="IH172" s="130"/>
      <c r="II172" s="130"/>
      <c r="IJ172" s="130"/>
      <c r="IK172" s="130"/>
      <c r="IL172" s="130"/>
      <c r="IM172" s="130"/>
      <c r="IN172" s="130"/>
      <c r="IO172" s="130"/>
      <c r="IP172" s="130"/>
      <c r="IQ172" s="130"/>
      <c r="IR172" s="130"/>
      <c r="IS172" s="130"/>
      <c r="IT172" s="130"/>
      <c r="IU172" s="130"/>
      <c r="IV172" s="130"/>
      <c r="IW172" s="130"/>
      <c r="IX172" s="130"/>
      <c r="IY172" s="130"/>
      <c r="IZ172" s="130"/>
      <c r="JA172" s="130"/>
      <c r="JB172" s="130"/>
      <c r="JC172" s="130"/>
      <c r="JD172" s="130"/>
      <c r="JE172" s="130"/>
      <c r="JF172" s="130"/>
      <c r="JG172" s="130"/>
      <c r="JH172" s="130"/>
      <c r="JI172" s="130"/>
      <c r="JJ172" s="130"/>
      <c r="JK172" s="130"/>
      <c r="JL172" s="130"/>
      <c r="JM172" s="130"/>
      <c r="JN172" s="130"/>
      <c r="JO172" s="130"/>
      <c r="JP172" s="130"/>
      <c r="JQ172" s="130"/>
      <c r="JR172" s="130"/>
      <c r="JS172" s="130"/>
      <c r="JT172" s="130"/>
      <c r="JU172" s="130"/>
      <c r="JV172" s="130"/>
      <c r="JW172" s="130"/>
      <c r="JX172" s="130"/>
      <c r="JY172" s="130"/>
      <c r="JZ172" s="130"/>
      <c r="KA172" s="130"/>
      <c r="KB172" s="130"/>
      <c r="KC172" s="130"/>
      <c r="KD172" s="130"/>
      <c r="KE172" s="130"/>
      <c r="KF172" s="130"/>
      <c r="KG172" s="130"/>
      <c r="KH172" s="130"/>
      <c r="KI172" s="130"/>
      <c r="KJ172" s="130"/>
      <c r="KK172" s="130"/>
      <c r="KL172" s="130"/>
      <c r="KM172" s="130"/>
      <c r="KN172" s="130"/>
      <c r="KO172" s="130"/>
      <c r="KP172" s="130"/>
      <c r="KQ172" s="130"/>
    </row>
    <row r="173" spans="1:303" s="133" customFormat="1"/>
    <row r="174" spans="1:303" s="133" customFormat="1" ht="15">
      <c r="B174" s="137" t="s">
        <v>43</v>
      </c>
    </row>
    <row r="175" spans="1:303" s="133" customFormat="1">
      <c r="B175" s="133" t="s">
        <v>42</v>
      </c>
    </row>
    <row r="176" spans="1:303" s="133" customFormat="1">
      <c r="B176" s="133" t="s">
        <v>321</v>
      </c>
    </row>
    <row r="177" spans="1:68" s="133" customFormat="1">
      <c r="B177" s="133" t="s">
        <v>116</v>
      </c>
    </row>
    <row r="178" spans="1:68" s="133" customFormat="1"/>
    <row r="179" spans="1:68" s="133" customFormat="1"/>
    <row r="180" spans="1:68" s="133" customFormat="1" ht="239.25" customHeight="1">
      <c r="A180" s="133">
        <v>5.3</v>
      </c>
      <c r="B180" s="186" t="s">
        <v>2729</v>
      </c>
      <c r="C180" s="1081"/>
      <c r="D180" s="1081"/>
      <c r="E180" s="1043" t="s">
        <v>2730</v>
      </c>
      <c r="F180" s="1043"/>
      <c r="G180" s="1043"/>
    </row>
    <row r="181" spans="1:68" s="133" customFormat="1"/>
    <row r="182" spans="1:68" s="133" customFormat="1" ht="15" hidden="1" outlineLevel="1">
      <c r="B182" s="192" t="s">
        <v>130</v>
      </c>
      <c r="C182" s="192" t="s">
        <v>132</v>
      </c>
      <c r="D182" s="192" t="s">
        <v>133</v>
      </c>
      <c r="E182" s="267" t="s">
        <v>131</v>
      </c>
      <c r="BP182" s="174"/>
    </row>
    <row r="183" spans="1:68" s="133" customFormat="1" hidden="1" outlineLevel="1">
      <c r="B183" s="1045"/>
      <c r="C183" s="1046"/>
      <c r="D183" s="1045"/>
      <c r="E183" s="1045"/>
      <c r="BP183" s="174"/>
    </row>
    <row r="184" spans="1:68" s="133" customFormat="1" hidden="1" outlineLevel="1">
      <c r="B184" s="1045"/>
      <c r="C184" s="1046"/>
      <c r="D184" s="1045"/>
      <c r="E184" s="1045"/>
      <c r="BP184" s="174"/>
    </row>
    <row r="185" spans="1:68" s="133" customFormat="1" hidden="1" outlineLevel="1">
      <c r="B185" s="1045"/>
      <c r="C185" s="1046"/>
      <c r="D185" s="1045"/>
      <c r="E185" s="1045"/>
      <c r="BP185" s="174"/>
    </row>
    <row r="186" spans="1:68" s="133" customFormat="1" hidden="1" outlineLevel="1">
      <c r="B186" s="1045"/>
      <c r="C186" s="1046"/>
      <c r="D186" s="1045"/>
      <c r="E186" s="1045"/>
      <c r="BP186" s="174"/>
    </row>
    <row r="187" spans="1:68" s="133" customFormat="1" hidden="1" outlineLevel="1">
      <c r="B187" s="269"/>
      <c r="D187" s="269"/>
      <c r="E187" s="269"/>
      <c r="BP187" s="174"/>
    </row>
    <row r="188" spans="1:68" s="133" customFormat="1" ht="15" collapsed="1">
      <c r="A188" s="133">
        <v>5.4</v>
      </c>
      <c r="B188" s="137" t="s">
        <v>13</v>
      </c>
    </row>
    <row r="189" spans="1:68" s="133" customFormat="1"/>
    <row r="190" spans="1:68" s="133" customFormat="1">
      <c r="B190" s="188" t="s">
        <v>36</v>
      </c>
      <c r="C190" s="188" t="s">
        <v>12</v>
      </c>
      <c r="D190" s="188" t="s">
        <v>14</v>
      </c>
      <c r="E190" s="188" t="s">
        <v>32</v>
      </c>
    </row>
    <row r="191" spans="1:68" s="133" customFormat="1">
      <c r="B191" s="268" t="s">
        <v>105</v>
      </c>
      <c r="C191" s="227"/>
      <c r="D191" s="227"/>
      <c r="E191" s="227"/>
    </row>
    <row r="192" spans="1:68" s="133" customFormat="1">
      <c r="B192" s="268" t="s">
        <v>235</v>
      </c>
      <c r="C192" s="227"/>
      <c r="D192" s="227"/>
      <c r="E192" s="227"/>
    </row>
    <row r="193" spans="1:68" s="133" customFormat="1">
      <c r="B193" s="248" t="s">
        <v>31</v>
      </c>
    </row>
    <row r="194" spans="1:68" s="133" customFormat="1" ht="15" hidden="1" customHeight="1" outlineLevel="1"/>
    <row r="195" spans="1:68" s="133" customFormat="1" ht="15" hidden="1" customHeight="1" outlineLevel="1">
      <c r="B195" s="192" t="s">
        <v>130</v>
      </c>
      <c r="C195" s="192" t="s">
        <v>132</v>
      </c>
      <c r="D195" s="192" t="s">
        <v>133</v>
      </c>
      <c r="E195" s="267" t="s">
        <v>131</v>
      </c>
      <c r="BP195" s="174"/>
    </row>
    <row r="196" spans="1:68" s="133" customFormat="1" ht="15" hidden="1" customHeight="1" outlineLevel="1">
      <c r="B196" s="1045"/>
      <c r="C196" s="1046"/>
      <c r="D196" s="1045"/>
      <c r="E196" s="1045"/>
      <c r="BP196" s="174"/>
    </row>
    <row r="197" spans="1:68" s="133" customFormat="1" ht="15" hidden="1" customHeight="1" outlineLevel="1">
      <c r="B197" s="1045"/>
      <c r="C197" s="1046"/>
      <c r="D197" s="1045"/>
      <c r="E197" s="1045"/>
      <c r="BP197" s="174"/>
    </row>
    <row r="198" spans="1:68" s="133" customFormat="1" ht="15" hidden="1" customHeight="1" outlineLevel="1">
      <c r="B198" s="1045"/>
      <c r="C198" s="1046"/>
      <c r="D198" s="1045"/>
      <c r="E198" s="1045"/>
      <c r="BP198" s="174"/>
    </row>
    <row r="199" spans="1:68" s="133" customFormat="1" ht="15" hidden="1" customHeight="1" outlineLevel="1">
      <c r="B199" s="1045"/>
      <c r="C199" s="1046"/>
      <c r="D199" s="1045"/>
      <c r="E199" s="1045"/>
      <c r="BP199" s="174"/>
    </row>
    <row r="200" spans="1:68" s="133" customFormat="1" ht="15" hidden="1" customHeight="1" outlineLevel="1">
      <c r="B200" s="269"/>
      <c r="D200" s="269"/>
      <c r="E200" s="269"/>
      <c r="BP200" s="174"/>
    </row>
    <row r="201" spans="1:68" s="133" customFormat="1" ht="15" hidden="1" customHeight="1" outlineLevel="1">
      <c r="B201" s="137" t="s">
        <v>137</v>
      </c>
      <c r="BP201" s="174"/>
    </row>
    <row r="202" spans="1:68" s="133" customFormat="1" ht="15" hidden="1" customHeight="1" outlineLevel="1">
      <c r="B202" s="114"/>
      <c r="BP202" s="174"/>
    </row>
    <row r="203" spans="1:68" s="270" customFormat="1" ht="15" collapsed="1" thickBot="1">
      <c r="BP203" s="271"/>
    </row>
    <row r="204" spans="1:68" s="114" customFormat="1" ht="83.25" customHeight="1">
      <c r="A204" s="1044" t="s">
        <v>2731</v>
      </c>
      <c r="B204" s="1044"/>
      <c r="C204" s="1044"/>
      <c r="D204" s="631"/>
      <c r="BO204" s="170"/>
    </row>
    <row r="205" spans="1:68" s="133" customFormat="1">
      <c r="BP205" s="174"/>
    </row>
    <row r="206" spans="1:68" s="133" customFormat="1" ht="51" customHeight="1">
      <c r="B206" s="1043" t="s">
        <v>528</v>
      </c>
      <c r="C206" s="1043"/>
      <c r="BP206" s="174"/>
    </row>
    <row r="207" spans="1:68" s="133" customFormat="1" ht="28.5">
      <c r="A207" s="133">
        <v>5.5</v>
      </c>
      <c r="B207" s="226" t="s">
        <v>285</v>
      </c>
      <c r="C207" s="272"/>
      <c r="BP207" s="174"/>
    </row>
    <row r="208" spans="1:68" s="133" customFormat="1">
      <c r="BP208" s="174"/>
    </row>
    <row r="209" spans="1:92" s="133" customFormat="1" ht="18">
      <c r="A209" s="273"/>
      <c r="B209" s="274" t="s">
        <v>742</v>
      </c>
      <c r="C209" s="273"/>
      <c r="D209" s="273"/>
      <c r="E209" s="273"/>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c r="AM209" s="273"/>
      <c r="AN209" s="273"/>
      <c r="AO209" s="273"/>
      <c r="AP209" s="273"/>
      <c r="AQ209" s="273"/>
      <c r="AR209" s="273"/>
      <c r="AS209" s="273"/>
      <c r="AT209" s="273"/>
      <c r="AU209" s="273"/>
      <c r="AV209" s="273"/>
      <c r="AW209" s="273"/>
      <c r="AX209" s="273"/>
      <c r="AY209" s="273"/>
      <c r="AZ209" s="273"/>
      <c r="BA209" s="273"/>
      <c r="BB209" s="273"/>
      <c r="BC209" s="273"/>
      <c r="BD209" s="273"/>
      <c r="BE209" s="273"/>
      <c r="BF209" s="273"/>
      <c r="BG209" s="273"/>
      <c r="BH209" s="273"/>
      <c r="BI209" s="273"/>
      <c r="BJ209" s="273"/>
      <c r="BK209" s="273"/>
      <c r="BL209" s="273"/>
      <c r="BM209" s="273"/>
      <c r="BN209" s="273"/>
      <c r="BO209" s="273"/>
      <c r="BP209" s="273"/>
      <c r="BQ209" s="273"/>
      <c r="BR209" s="273"/>
      <c r="BS209" s="273"/>
      <c r="BT209" s="273"/>
      <c r="BU209" s="273"/>
      <c r="BV209" s="273"/>
      <c r="BW209" s="273"/>
      <c r="BX209" s="273"/>
      <c r="BY209" s="273"/>
      <c r="BZ209" s="273"/>
      <c r="CA209" s="273"/>
      <c r="CB209" s="273"/>
      <c r="CC209" s="273"/>
      <c r="CD209" s="273"/>
      <c r="CE209" s="273"/>
    </row>
    <row r="210" spans="1:92" s="133" customFormat="1">
      <c r="BP210" s="174"/>
    </row>
    <row r="211" spans="1:92" s="133" customFormat="1" ht="15">
      <c r="A211" s="275" t="s">
        <v>509</v>
      </c>
      <c r="B211" s="276" t="s">
        <v>176</v>
      </c>
      <c r="C211" s="2"/>
      <c r="D211" s="2"/>
      <c r="E211" s="275"/>
      <c r="F211" s="275"/>
      <c r="G211" s="275"/>
      <c r="H211" s="275"/>
      <c r="I211" s="275"/>
      <c r="J211" s="275"/>
      <c r="K211" s="277"/>
      <c r="L211" s="2"/>
      <c r="M211" s="2"/>
      <c r="N211" s="2"/>
      <c r="O211" s="2"/>
      <c r="P211" s="2"/>
      <c r="Q211" s="2"/>
      <c r="R211" s="278"/>
      <c r="S211" s="2"/>
      <c r="T211" s="2"/>
      <c r="U211" s="2"/>
      <c r="V211" s="2"/>
      <c r="W211" s="2"/>
      <c r="X211" s="2"/>
      <c r="Y211" s="278"/>
      <c r="Z211" s="2"/>
      <c r="AA211" s="2"/>
      <c r="AB211" s="2"/>
      <c r="AC211" s="2"/>
      <c r="AD211" s="2"/>
      <c r="AE211" s="2"/>
      <c r="AF211" s="278"/>
      <c r="AG211" s="2"/>
      <c r="AH211" s="2"/>
      <c r="AI211" s="2"/>
      <c r="AJ211" s="2"/>
      <c r="AK211" s="2"/>
      <c r="AL211" s="2"/>
      <c r="AM211" s="278"/>
      <c r="AN211" s="2"/>
      <c r="AO211" s="2"/>
      <c r="AP211" s="2"/>
      <c r="AQ211" s="2"/>
      <c r="AR211" s="2"/>
      <c r="AS211" s="2"/>
      <c r="AT211" s="278"/>
      <c r="AU211" s="2"/>
      <c r="AV211" s="2"/>
      <c r="AW211" s="2"/>
      <c r="AX211" s="2"/>
      <c r="AY211" s="2"/>
      <c r="AZ211" s="2"/>
      <c r="BA211" s="278"/>
      <c r="BB211" s="2"/>
      <c r="BC211" s="2"/>
      <c r="BD211" s="2"/>
      <c r="BE211" s="2"/>
      <c r="BF211" s="2"/>
      <c r="BG211" s="2"/>
      <c r="BH211" s="278"/>
      <c r="BI211" s="2"/>
      <c r="BJ211" s="2"/>
      <c r="BK211" s="2"/>
      <c r="BL211" s="2"/>
      <c r="BM211" s="2"/>
      <c r="BN211" s="2"/>
      <c r="BO211" s="278"/>
      <c r="BP211" s="2"/>
      <c r="BQ211" s="2"/>
      <c r="BR211" s="2"/>
      <c r="BS211" s="2"/>
      <c r="BT211" s="2"/>
      <c r="BU211" s="2"/>
      <c r="BV211" s="2"/>
      <c r="BW211" s="2"/>
      <c r="BX211" s="2"/>
      <c r="BY211" s="2"/>
      <c r="BZ211" s="2"/>
      <c r="CA211" s="2"/>
      <c r="CB211" s="2"/>
      <c r="CC211" s="2"/>
      <c r="CD211" s="2"/>
      <c r="CE211" s="2"/>
    </row>
    <row r="212" spans="1:92" s="133" customFormat="1">
      <c r="A212" s="275"/>
      <c r="B212" s="2"/>
      <c r="C212" s="2"/>
      <c r="D212" s="2"/>
      <c r="E212" s="275"/>
      <c r="F212" s="275"/>
      <c r="G212" s="275"/>
      <c r="H212" s="275"/>
      <c r="I212" s="275"/>
      <c r="J212" s="275"/>
      <c r="K212" s="277"/>
      <c r="L212" s="2"/>
      <c r="M212" s="2"/>
      <c r="N212" s="2"/>
      <c r="O212" s="2"/>
      <c r="P212" s="2"/>
      <c r="Q212" s="2"/>
      <c r="R212" s="278"/>
      <c r="S212" s="2"/>
      <c r="T212" s="2"/>
      <c r="U212" s="2"/>
      <c r="V212" s="2"/>
      <c r="W212" s="2"/>
      <c r="X212" s="2"/>
      <c r="Y212" s="278"/>
      <c r="Z212" s="2"/>
      <c r="AA212" s="2"/>
      <c r="AB212" s="2"/>
      <c r="AC212" s="2"/>
      <c r="AD212" s="2"/>
      <c r="AE212" s="2"/>
      <c r="AF212" s="278"/>
      <c r="AG212" s="2"/>
      <c r="AH212" s="2"/>
      <c r="AI212" s="2"/>
      <c r="AJ212" s="2"/>
      <c r="AK212" s="2"/>
      <c r="AL212" s="2"/>
      <c r="AM212" s="278"/>
      <c r="AN212" s="2"/>
      <c r="AO212" s="2"/>
      <c r="AP212" s="2"/>
      <c r="AQ212" s="2"/>
      <c r="AR212" s="2"/>
      <c r="AS212" s="2"/>
      <c r="AT212" s="278"/>
      <c r="AU212" s="2"/>
      <c r="AV212" s="2"/>
      <c r="AW212" s="2"/>
      <c r="AX212" s="2"/>
      <c r="AY212" s="2"/>
      <c r="AZ212" s="2"/>
      <c r="BA212" s="278"/>
      <c r="BB212" s="2"/>
      <c r="BC212" s="2"/>
      <c r="BD212" s="2"/>
      <c r="BE212" s="2"/>
      <c r="BF212" s="2"/>
      <c r="BG212" s="2"/>
      <c r="BH212" s="278"/>
      <c r="BI212" s="2"/>
      <c r="BJ212" s="2"/>
      <c r="BK212" s="2"/>
      <c r="BL212" s="2"/>
      <c r="BM212" s="2"/>
      <c r="BN212" s="2"/>
      <c r="BO212" s="278"/>
      <c r="BP212" s="2"/>
      <c r="BQ212" s="2"/>
      <c r="BR212" s="2"/>
      <c r="BS212" s="2"/>
      <c r="BT212" s="2"/>
      <c r="BU212" s="2"/>
      <c r="BV212" s="2"/>
      <c r="BW212" s="2"/>
      <c r="BX212" s="2"/>
      <c r="BY212" s="2"/>
      <c r="BZ212" s="2"/>
      <c r="CA212" s="2"/>
      <c r="CB212" s="2"/>
      <c r="CC212" s="2"/>
      <c r="CD212" s="2"/>
      <c r="CE212" s="2"/>
    </row>
    <row r="213" spans="1:92" s="133" customFormat="1" ht="28.5">
      <c r="A213" s="275"/>
      <c r="B213" s="279" t="s">
        <v>177</v>
      </c>
      <c r="C213" s="272"/>
      <c r="D213" s="279" t="s">
        <v>178</v>
      </c>
      <c r="E213" s="272"/>
      <c r="F213" s="275"/>
      <c r="G213" s="275"/>
      <c r="H213" s="275"/>
      <c r="I213" s="275"/>
      <c r="J213" s="275"/>
      <c r="K213" s="275"/>
      <c r="L213" s="5"/>
      <c r="M213" s="2"/>
      <c r="N213" s="281"/>
      <c r="O213" s="5"/>
      <c r="P213" s="2"/>
      <c r="Q213" s="5"/>
      <c r="R213" s="2"/>
      <c r="S213" s="5"/>
      <c r="T213" s="2"/>
      <c r="U213" s="281"/>
      <c r="V213" s="5"/>
      <c r="W213" s="2"/>
      <c r="X213" s="5"/>
      <c r="Y213" s="2"/>
      <c r="Z213" s="5"/>
      <c r="AA213" s="2"/>
      <c r="AB213" s="281"/>
      <c r="AC213" s="5"/>
      <c r="AD213" s="2"/>
      <c r="AE213" s="5"/>
      <c r="AF213" s="2"/>
      <c r="AG213" s="5"/>
      <c r="AH213" s="2"/>
      <c r="AI213" s="281"/>
      <c r="AJ213" s="5"/>
      <c r="AK213" s="2"/>
      <c r="AL213" s="5"/>
      <c r="AM213" s="2"/>
      <c r="AN213" s="5"/>
      <c r="AO213" s="2"/>
      <c r="AP213" s="281"/>
      <c r="AQ213" s="5"/>
      <c r="AR213" s="5"/>
      <c r="AS213" s="5"/>
      <c r="AT213" s="2"/>
      <c r="AU213" s="5"/>
      <c r="AV213" s="2"/>
      <c r="AW213" s="281"/>
      <c r="AX213" s="5"/>
      <c r="AY213" s="5"/>
      <c r="AZ213" s="5"/>
      <c r="BA213" s="2"/>
      <c r="BB213" s="5"/>
      <c r="BC213" s="2"/>
      <c r="BD213" s="281"/>
      <c r="BE213" s="5"/>
      <c r="BF213" s="5"/>
      <c r="BG213" s="5"/>
      <c r="BH213" s="2"/>
      <c r="BI213" s="5"/>
      <c r="BJ213" s="2"/>
      <c r="BK213" s="281"/>
      <c r="BL213" s="5"/>
      <c r="BM213" s="5"/>
      <c r="BN213" s="5"/>
      <c r="BO213" s="2"/>
      <c r="BP213" s="5"/>
      <c r="BQ213" s="2"/>
      <c r="BR213" s="281"/>
      <c r="BS213" s="5"/>
      <c r="BT213" s="5"/>
      <c r="BU213" s="5"/>
      <c r="BV213" s="2"/>
      <c r="BW213" s="2"/>
      <c r="BX213" s="2"/>
      <c r="BY213" s="2"/>
      <c r="BZ213" s="2"/>
      <c r="CA213" s="2"/>
      <c r="CB213" s="2"/>
      <c r="CC213" s="2"/>
      <c r="CD213" s="2"/>
      <c r="CE213" s="2"/>
    </row>
    <row r="214" spans="1:92" s="133" customFormat="1">
      <c r="A214" s="275"/>
      <c r="B214" s="277"/>
      <c r="C214" s="2"/>
      <c r="D214" s="2"/>
      <c r="E214" s="2"/>
      <c r="F214" s="275"/>
      <c r="G214" s="275"/>
      <c r="H214" s="275"/>
      <c r="I214" s="275"/>
      <c r="J214" s="275"/>
      <c r="K214" s="275"/>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81"/>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row>
    <row r="215" spans="1:92" s="133" customFormat="1">
      <c r="A215" s="275"/>
      <c r="B215" s="282" t="s">
        <v>179</v>
      </c>
      <c r="C215" s="283"/>
      <c r="D215" s="2"/>
      <c r="E215" s="2"/>
      <c r="F215" s="275"/>
      <c r="G215" s="275"/>
      <c r="H215" s="275"/>
      <c r="I215" s="275"/>
      <c r="J215" s="275"/>
      <c r="K215" s="275"/>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81"/>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row>
    <row r="216" spans="1:92" s="133" customFormat="1">
      <c r="A216" s="275"/>
      <c r="B216" s="277"/>
      <c r="C216" s="2"/>
      <c r="D216" s="2"/>
      <c r="E216" s="2"/>
      <c r="F216" s="275"/>
      <c r="G216" s="275"/>
      <c r="H216" s="275"/>
      <c r="I216" s="275"/>
      <c r="J216" s="275"/>
      <c r="K216" s="275"/>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81"/>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row>
    <row r="217" spans="1:92" s="133" customFormat="1" ht="15">
      <c r="A217" s="284" t="s">
        <v>508</v>
      </c>
      <c r="B217" s="276" t="s">
        <v>190</v>
      </c>
      <c r="C217" s="2"/>
      <c r="D217" s="2"/>
      <c r="E217" s="275"/>
      <c r="F217" s="275"/>
      <c r="G217" s="275"/>
      <c r="H217" s="285"/>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85"/>
      <c r="BJ217" s="285"/>
      <c r="BK217" s="285"/>
      <c r="BL217" s="285"/>
      <c r="BM217" s="285"/>
      <c r="BN217" s="275"/>
      <c r="BO217" s="275"/>
      <c r="BP217" s="275"/>
      <c r="BQ217" s="275"/>
      <c r="BR217" s="275"/>
      <c r="BS217" s="275"/>
      <c r="BT217" s="275"/>
      <c r="BU217" s="275"/>
      <c r="BV217" s="275"/>
      <c r="BW217" s="275"/>
      <c r="BX217" s="275"/>
      <c r="BY217" s="275"/>
      <c r="BZ217" s="275"/>
      <c r="CA217" s="275"/>
      <c r="CB217" s="275"/>
      <c r="CC217" s="275"/>
      <c r="CD217" s="275"/>
      <c r="CE217" s="275"/>
      <c r="CF217" s="275"/>
      <c r="CG217" s="275"/>
      <c r="CH217" s="275"/>
      <c r="CI217" s="275"/>
      <c r="CJ217" s="275"/>
      <c r="CK217" s="275"/>
      <c r="CL217" s="275"/>
      <c r="CM217" s="275"/>
      <c r="CN217" s="275"/>
    </row>
    <row r="218" spans="1:92" s="133" customFormat="1">
      <c r="A218" s="275"/>
      <c r="B218" s="286"/>
      <c r="C218" s="2"/>
      <c r="D218" s="2"/>
      <c r="E218" s="275"/>
      <c r="F218" s="275"/>
      <c r="G218" s="275"/>
      <c r="H218" s="285"/>
      <c r="I218" s="285"/>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5"/>
      <c r="AS218" s="285"/>
      <c r="AT218" s="285"/>
      <c r="AU218" s="285"/>
      <c r="AV218" s="285"/>
      <c r="AW218" s="285"/>
      <c r="AX218" s="285"/>
      <c r="AY218" s="285"/>
      <c r="AZ218" s="285"/>
      <c r="BA218" s="285"/>
      <c r="BB218" s="285"/>
      <c r="BC218" s="285"/>
      <c r="BD218" s="285"/>
      <c r="BE218" s="285"/>
      <c r="BF218" s="285"/>
      <c r="BG218" s="285"/>
      <c r="BH218" s="285"/>
      <c r="BI218" s="285"/>
      <c r="BJ218" s="285"/>
      <c r="BK218" s="285"/>
      <c r="BL218" s="285"/>
      <c r="BM218" s="285"/>
      <c r="BN218" s="275"/>
      <c r="BO218" s="275"/>
      <c r="BP218" s="275"/>
      <c r="BQ218" s="275"/>
      <c r="BR218" s="275"/>
      <c r="BS218" s="275"/>
      <c r="BT218" s="275"/>
      <c r="BU218" s="275"/>
      <c r="BV218" s="275"/>
      <c r="BW218" s="275"/>
      <c r="BX218" s="275"/>
      <c r="BY218" s="275"/>
      <c r="BZ218" s="275"/>
      <c r="CA218" s="275"/>
      <c r="CB218" s="275"/>
      <c r="CC218" s="275"/>
      <c r="CD218" s="275"/>
      <c r="CE218" s="275"/>
      <c r="CF218" s="275"/>
      <c r="CG218" s="275"/>
      <c r="CH218" s="275"/>
      <c r="CI218" s="275"/>
      <c r="CJ218" s="275"/>
      <c r="CK218" s="275"/>
      <c r="CL218" s="275"/>
      <c r="CM218" s="275"/>
      <c r="CN218" s="275"/>
    </row>
    <row r="219" spans="1:92" s="133" customFormat="1" ht="28.5">
      <c r="A219" s="275"/>
      <c r="B219" s="279" t="s">
        <v>191</v>
      </c>
      <c r="C219" s="272"/>
      <c r="D219" s="279" t="s">
        <v>178</v>
      </c>
      <c r="E219" s="272"/>
      <c r="F219" s="275"/>
      <c r="G219" s="27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5"/>
      <c r="AU219" s="285"/>
      <c r="AV219" s="285"/>
      <c r="AW219" s="285"/>
      <c r="AX219" s="285"/>
      <c r="AY219" s="285"/>
      <c r="AZ219" s="285"/>
      <c r="BA219" s="285"/>
      <c r="BB219" s="285"/>
      <c r="BC219" s="285"/>
      <c r="BD219" s="285"/>
      <c r="BE219" s="285"/>
      <c r="BF219" s="285"/>
      <c r="BG219" s="285"/>
      <c r="BH219" s="285"/>
      <c r="BI219" s="285"/>
      <c r="BJ219" s="285"/>
      <c r="BK219" s="285"/>
      <c r="BL219" s="285"/>
      <c r="BM219" s="285"/>
      <c r="BN219" s="275"/>
      <c r="BO219" s="275"/>
      <c r="BP219" s="275"/>
      <c r="BQ219" s="275"/>
      <c r="BR219" s="275"/>
      <c r="BS219" s="275"/>
      <c r="BT219" s="275"/>
      <c r="BU219" s="275"/>
      <c r="BV219" s="275"/>
      <c r="BW219" s="275"/>
      <c r="BX219" s="275"/>
      <c r="BY219" s="275"/>
      <c r="BZ219" s="275"/>
      <c r="CA219" s="275"/>
      <c r="CB219" s="275"/>
      <c r="CC219" s="275"/>
      <c r="CD219" s="275"/>
      <c r="CE219" s="275"/>
      <c r="CF219" s="275"/>
      <c r="CG219" s="275"/>
      <c r="CH219" s="275"/>
      <c r="CI219" s="275"/>
      <c r="CJ219" s="275"/>
      <c r="CK219" s="275"/>
      <c r="CL219" s="275"/>
      <c r="CM219" s="275"/>
      <c r="CN219" s="275"/>
    </row>
    <row r="220" spans="1:92" s="133" customFormat="1">
      <c r="A220" s="275"/>
      <c r="B220" s="277"/>
      <c r="C220" s="2"/>
      <c r="D220" s="2"/>
      <c r="E220" s="2"/>
      <c r="F220" s="275"/>
      <c r="G220" s="275"/>
      <c r="H220" s="285"/>
      <c r="I220" s="285"/>
      <c r="J220" s="285"/>
      <c r="K220" s="285"/>
      <c r="L220" s="285"/>
      <c r="M220" s="285"/>
      <c r="N220" s="285"/>
      <c r="O220" s="285"/>
      <c r="P220" s="285"/>
      <c r="Q220" s="285"/>
      <c r="R220" s="285"/>
      <c r="S220" s="285"/>
      <c r="T220" s="285"/>
      <c r="U220" s="285"/>
      <c r="V220" s="285"/>
      <c r="W220" s="285"/>
      <c r="X220" s="285"/>
      <c r="Y220" s="285"/>
      <c r="Z220" s="285"/>
      <c r="AA220" s="285"/>
      <c r="AB220" s="285"/>
      <c r="AC220" s="285"/>
      <c r="AD220" s="285"/>
      <c r="AE220" s="285"/>
      <c r="AF220" s="285"/>
      <c r="AG220" s="285"/>
      <c r="AH220" s="285"/>
      <c r="AI220" s="285"/>
      <c r="AJ220" s="285"/>
      <c r="AK220" s="285"/>
      <c r="AL220" s="285"/>
      <c r="AM220" s="285"/>
      <c r="AN220" s="285"/>
      <c r="AO220" s="285"/>
      <c r="AP220" s="285"/>
      <c r="AQ220" s="285"/>
      <c r="AR220" s="285"/>
      <c r="AS220" s="285"/>
      <c r="AT220" s="285"/>
      <c r="AU220" s="285"/>
      <c r="AV220" s="285"/>
      <c r="AW220" s="285"/>
      <c r="AX220" s="285"/>
      <c r="AY220" s="285"/>
      <c r="AZ220" s="285"/>
      <c r="BA220" s="285"/>
      <c r="BB220" s="285"/>
      <c r="BC220" s="285"/>
      <c r="BD220" s="285"/>
      <c r="BE220" s="285"/>
      <c r="BF220" s="285"/>
      <c r="BG220" s="285"/>
      <c r="BH220" s="285"/>
      <c r="BI220" s="285"/>
      <c r="BJ220" s="285"/>
      <c r="BK220" s="285"/>
      <c r="BL220" s="285"/>
      <c r="BM220" s="285"/>
      <c r="BN220" s="275"/>
      <c r="BO220" s="275"/>
      <c r="BP220" s="275"/>
      <c r="BQ220" s="275"/>
      <c r="BR220" s="275"/>
      <c r="BS220" s="275"/>
      <c r="BT220" s="275"/>
      <c r="BU220" s="275"/>
      <c r="BV220" s="275"/>
      <c r="BW220" s="275"/>
      <c r="BX220" s="275"/>
      <c r="BY220" s="275"/>
      <c r="BZ220" s="275"/>
      <c r="CA220" s="275"/>
      <c r="CB220" s="275"/>
      <c r="CC220" s="275"/>
      <c r="CD220" s="275"/>
      <c r="CE220" s="275"/>
      <c r="CF220" s="275"/>
      <c r="CG220" s="275"/>
      <c r="CH220" s="275"/>
      <c r="CI220" s="275"/>
      <c r="CJ220" s="275"/>
      <c r="CK220" s="275"/>
      <c r="CL220" s="275"/>
      <c r="CM220" s="275"/>
      <c r="CN220" s="275"/>
    </row>
    <row r="221" spans="1:92" s="133" customFormat="1">
      <c r="A221" s="275"/>
      <c r="B221" s="287" t="s">
        <v>179</v>
      </c>
      <c r="C221" s="283"/>
      <c r="D221" s="2"/>
      <c r="E221" s="2"/>
      <c r="F221" s="275"/>
      <c r="G221" s="275"/>
      <c r="H221" s="285"/>
      <c r="I221" s="285"/>
      <c r="J221" s="285"/>
      <c r="K221" s="285"/>
      <c r="L221" s="285"/>
      <c r="M221" s="285"/>
      <c r="N221" s="285"/>
      <c r="O221" s="285"/>
      <c r="P221" s="285"/>
      <c r="Q221" s="285"/>
      <c r="R221" s="285"/>
      <c r="S221" s="285"/>
      <c r="T221" s="285"/>
      <c r="U221" s="285"/>
      <c r="V221" s="285"/>
      <c r="W221" s="285"/>
      <c r="X221" s="285"/>
      <c r="Y221" s="285"/>
      <c r="Z221" s="285"/>
      <c r="AA221" s="285"/>
      <c r="AB221" s="285"/>
      <c r="AC221" s="285"/>
      <c r="AD221" s="285"/>
      <c r="AE221" s="285"/>
      <c r="AF221" s="285"/>
      <c r="AG221" s="285"/>
      <c r="AH221" s="285"/>
      <c r="AI221" s="285"/>
      <c r="AJ221" s="285"/>
      <c r="AK221" s="285"/>
      <c r="AL221" s="285"/>
      <c r="AM221" s="285"/>
      <c r="AN221" s="285"/>
      <c r="AO221" s="285"/>
      <c r="AP221" s="285"/>
      <c r="AQ221" s="285"/>
      <c r="AR221" s="285"/>
      <c r="AS221" s="285"/>
      <c r="AT221" s="285"/>
      <c r="AU221" s="285"/>
      <c r="AV221" s="285"/>
      <c r="AW221" s="285"/>
      <c r="AX221" s="285"/>
      <c r="AY221" s="285"/>
      <c r="AZ221" s="285"/>
      <c r="BA221" s="285"/>
      <c r="BB221" s="285"/>
      <c r="BC221" s="285"/>
      <c r="BD221" s="285"/>
      <c r="BE221" s="285"/>
      <c r="BF221" s="285"/>
      <c r="BG221" s="285"/>
      <c r="BH221" s="285"/>
      <c r="BI221" s="285"/>
      <c r="BJ221" s="285"/>
      <c r="BK221" s="285"/>
      <c r="BL221" s="285"/>
      <c r="BM221" s="285"/>
      <c r="BN221" s="275"/>
      <c r="BO221" s="275"/>
      <c r="BP221" s="275"/>
      <c r="BQ221" s="275"/>
      <c r="BR221" s="275"/>
      <c r="BS221" s="275"/>
      <c r="BT221" s="275"/>
      <c r="BU221" s="275"/>
      <c r="BV221" s="275"/>
      <c r="BW221" s="275"/>
      <c r="BX221" s="275"/>
      <c r="BY221" s="275"/>
      <c r="BZ221" s="275"/>
      <c r="CA221" s="275"/>
      <c r="CB221" s="275"/>
      <c r="CC221" s="275"/>
      <c r="CD221" s="275"/>
      <c r="CE221" s="275"/>
      <c r="CF221" s="275"/>
      <c r="CG221" s="275"/>
      <c r="CH221" s="275"/>
      <c r="CI221" s="275"/>
      <c r="CJ221" s="275"/>
      <c r="CK221" s="275"/>
      <c r="CL221" s="275"/>
      <c r="CM221" s="275"/>
      <c r="CN221" s="275"/>
    </row>
    <row r="222" spans="1:92" s="133" customFormat="1">
      <c r="A222" s="2"/>
      <c r="B222" s="275"/>
      <c r="C222" s="275"/>
      <c r="D222" s="275"/>
      <c r="E222" s="275"/>
      <c r="F222" s="2"/>
      <c r="G222" s="5"/>
      <c r="H222" s="285"/>
      <c r="I222" s="285"/>
      <c r="J222" s="285"/>
      <c r="K222" s="285"/>
      <c r="L222" s="285"/>
      <c r="M222" s="285"/>
      <c r="N222" s="285"/>
      <c r="O222" s="285"/>
      <c r="P222" s="285"/>
      <c r="Q222" s="285"/>
      <c r="R222" s="285"/>
      <c r="S222" s="285"/>
      <c r="T222" s="285"/>
      <c r="U222" s="285"/>
      <c r="V222" s="285"/>
      <c r="W222" s="285"/>
      <c r="X222" s="285"/>
      <c r="Y222" s="285"/>
      <c r="Z222" s="285"/>
      <c r="AA222" s="285"/>
      <c r="AB222" s="285"/>
      <c r="AC222" s="285"/>
      <c r="AD222" s="285"/>
      <c r="AE222" s="285"/>
      <c r="AF222" s="285"/>
      <c r="AG222" s="285"/>
      <c r="AH222" s="285"/>
      <c r="AI222" s="285"/>
      <c r="AJ222" s="285"/>
      <c r="AK222" s="285"/>
      <c r="AL222" s="285"/>
      <c r="AM222" s="285"/>
      <c r="AN222" s="285"/>
      <c r="AO222" s="285"/>
      <c r="AP222" s="285"/>
      <c r="AQ222" s="285"/>
      <c r="AR222" s="285"/>
      <c r="AS222" s="285"/>
      <c r="AT222" s="285"/>
      <c r="AU222" s="285"/>
      <c r="AV222" s="285"/>
      <c r="AW222" s="285"/>
      <c r="AX222" s="285"/>
      <c r="AY222" s="285"/>
      <c r="AZ222" s="285"/>
      <c r="BA222" s="285"/>
      <c r="BB222" s="285"/>
      <c r="BC222" s="285"/>
      <c r="BD222" s="285"/>
      <c r="BE222" s="285"/>
      <c r="BF222" s="285"/>
      <c r="BG222" s="285"/>
      <c r="BH222" s="285"/>
      <c r="BI222" s="285"/>
      <c r="BJ222" s="285"/>
      <c r="BK222" s="285"/>
      <c r="BL222" s="285"/>
      <c r="BM222" s="285"/>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row>
    <row r="223" spans="1:92" s="133" customFormat="1" ht="28.5">
      <c r="A223" s="275" t="s">
        <v>510</v>
      </c>
      <c r="B223" s="288" t="s">
        <v>180</v>
      </c>
      <c r="C223" s="289" t="s">
        <v>181</v>
      </c>
      <c r="D223" s="5" t="s">
        <v>182</v>
      </c>
      <c r="E223" s="5" t="s">
        <v>183</v>
      </c>
      <c r="F223" s="275"/>
      <c r="G223" s="275"/>
      <c r="H223" s="275"/>
      <c r="I223" s="275"/>
      <c r="J223" s="275"/>
      <c r="K223" s="275"/>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81"/>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row>
    <row r="224" spans="1:92" s="133" customFormat="1" ht="28.5">
      <c r="A224" s="275"/>
      <c r="B224" s="4" t="s">
        <v>184</v>
      </c>
      <c r="C224" s="632" t="str">
        <f>IF(F234=0,"תא זה יתעדכן עם מילוי תקופת הדיווח",DATE(D234,E234,F234))</f>
        <v>תא זה יתעדכן עם מילוי תקופת הדיווח</v>
      </c>
      <c r="D224" s="632" t="str">
        <f>IF(F235=0,"תא זה יתעדכן עם מילוי תקופת הדיווח",DATE(D235,E235,F235))</f>
        <v>תא זה יתעדכן עם מילוי תקופת הדיווח</v>
      </c>
      <c r="E224" s="504" t="str">
        <f>IF(D257&gt;0,D257,"תא זה יתעדכן עם מילוי נתוני תקופת הדיווח")</f>
        <v>תא זה יתעדכן עם מילוי נתוני תקופת הדיווח</v>
      </c>
      <c r="F224" s="275"/>
      <c r="G224" s="275"/>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5"/>
      <c r="AE224" s="275"/>
      <c r="AF224" s="275"/>
      <c r="AG224" s="275"/>
      <c r="AH224" s="275"/>
      <c r="AI224" s="275"/>
      <c r="AJ224" s="275"/>
      <c r="AK224" s="284"/>
      <c r="AL224" s="275"/>
      <c r="AM224" s="275"/>
      <c r="AN224" s="275"/>
      <c r="AO224" s="275"/>
      <c r="AP224" s="275"/>
      <c r="AQ224" s="275"/>
      <c r="AR224" s="275"/>
      <c r="AS224" s="275"/>
      <c r="AT224" s="275"/>
      <c r="AU224" s="275"/>
      <c r="AV224" s="275"/>
      <c r="AW224" s="275"/>
      <c r="AX224" s="275"/>
      <c r="AY224" s="275"/>
      <c r="AZ224" s="275"/>
      <c r="BA224" s="275"/>
      <c r="BB224" s="275"/>
      <c r="BC224" s="275"/>
      <c r="BD224" s="275"/>
      <c r="BE224" s="275"/>
      <c r="BF224" s="275"/>
      <c r="BG224" s="275"/>
      <c r="BH224" s="275"/>
      <c r="BI224" s="275"/>
      <c r="BJ224" s="275"/>
      <c r="BK224" s="275"/>
      <c r="BL224" s="275"/>
      <c r="BM224" s="275"/>
      <c r="BN224" s="275"/>
      <c r="BO224" s="275"/>
      <c r="BP224" s="275"/>
      <c r="BQ224" s="275"/>
      <c r="BR224" s="275"/>
      <c r="BS224" s="275"/>
      <c r="BT224" s="275"/>
      <c r="BU224" s="275"/>
      <c r="BV224" s="275"/>
      <c r="BW224" s="275"/>
      <c r="BX224" s="275"/>
      <c r="BY224" s="275"/>
      <c r="BZ224" s="275"/>
      <c r="CA224" s="275"/>
      <c r="CB224" s="275"/>
      <c r="CC224" s="275"/>
      <c r="CD224" s="275"/>
      <c r="CE224" s="275"/>
    </row>
    <row r="225" spans="1:158" s="133" customFormat="1" ht="28.5">
      <c r="A225" s="275"/>
      <c r="B225" s="4" t="s">
        <v>185</v>
      </c>
      <c r="C225" s="632" t="str">
        <f>IF(F272=0,"תא זה יתעדכן עם מילוי תקופת הדיווח",DATE(D272,E272,F272))</f>
        <v>תא זה יתעדכן עם מילוי תקופת הדיווח</v>
      </c>
      <c r="D225" s="632" t="str">
        <f>IF(F273=0,"תא זה יתעדכן עם מילוי תקופת הדיווח",DATE(D273,E273,F273))</f>
        <v>תא זה יתעדכן עם מילוי תקופת הדיווח</v>
      </c>
      <c r="E225" s="504" t="str">
        <f>IF(D295&gt;0,D295,"תא זה יתעדכן עם מילוי נתוני תקופת הדיווח")</f>
        <v>תא זה יתעדכן עם מילוי נתוני תקופת הדיווח</v>
      </c>
      <c r="F225" s="275"/>
      <c r="G225" s="275"/>
      <c r="H225" s="275"/>
      <c r="I225" s="275"/>
      <c r="J225" s="275"/>
      <c r="K225" s="275"/>
      <c r="L225" s="275"/>
      <c r="M225" s="275"/>
      <c r="N225" s="275"/>
      <c r="O225" s="275"/>
      <c r="P225" s="275"/>
      <c r="Q225" s="275"/>
      <c r="R225" s="275"/>
      <c r="S225" s="275"/>
      <c r="T225" s="275"/>
      <c r="U225" s="275"/>
      <c r="V225" s="275"/>
      <c r="W225" s="275"/>
      <c r="X225" s="275"/>
      <c r="Y225" s="275"/>
      <c r="Z225" s="275"/>
      <c r="AA225" s="275"/>
      <c r="AB225" s="275"/>
      <c r="AC225" s="275"/>
      <c r="AD225" s="275"/>
      <c r="AE225" s="275"/>
      <c r="AF225" s="275"/>
      <c r="AG225" s="275"/>
      <c r="AH225" s="275"/>
      <c r="AI225" s="275"/>
      <c r="AJ225" s="275"/>
      <c r="AK225" s="284"/>
      <c r="AL225" s="275"/>
      <c r="AM225" s="275"/>
      <c r="AN225" s="275"/>
      <c r="AO225" s="275"/>
      <c r="AP225" s="275"/>
      <c r="AQ225" s="275"/>
      <c r="AR225" s="275"/>
      <c r="AS225" s="275"/>
      <c r="AT225" s="275"/>
      <c r="AU225" s="275"/>
      <c r="AV225" s="275"/>
      <c r="AW225" s="275"/>
      <c r="AX225" s="275"/>
      <c r="AY225" s="275"/>
      <c r="AZ225" s="275"/>
      <c r="BA225" s="275"/>
      <c r="BB225" s="275"/>
      <c r="BC225" s="275"/>
      <c r="BD225" s="275"/>
      <c r="BE225" s="275"/>
      <c r="BF225" s="275"/>
      <c r="BG225" s="275"/>
      <c r="BH225" s="275"/>
      <c r="BI225" s="275"/>
      <c r="BJ225" s="275"/>
      <c r="BK225" s="275"/>
      <c r="BL225" s="275"/>
      <c r="BM225" s="275"/>
      <c r="BN225" s="275"/>
      <c r="BO225" s="275"/>
      <c r="BP225" s="275"/>
      <c r="BQ225" s="275"/>
      <c r="BR225" s="275"/>
      <c r="BS225" s="275"/>
      <c r="BT225" s="275"/>
      <c r="BU225" s="275"/>
      <c r="BV225" s="275"/>
      <c r="BW225" s="275"/>
      <c r="BX225" s="275"/>
      <c r="BY225" s="275"/>
      <c r="BZ225" s="275"/>
      <c r="CA225" s="275"/>
      <c r="CB225" s="275"/>
      <c r="CC225" s="275"/>
      <c r="CD225" s="275"/>
      <c r="CE225" s="275"/>
    </row>
    <row r="226" spans="1:158" s="133" customFormat="1" ht="33" customHeight="1">
      <c r="A226" s="275"/>
      <c r="B226" s="4" t="s">
        <v>186</v>
      </c>
      <c r="C226" s="632" t="str">
        <f>IF(F310=0,"תא זה יתעדכן עם מילוי תקופת הדיווח",DATE(D310,E310,F310))</f>
        <v>תא זה יתעדכן עם מילוי תקופת הדיווח</v>
      </c>
      <c r="D226" s="632" t="str">
        <f>IF(F311=0,"תא זה יתעדכן עם מילוי תקופת הדיווח",DATE(D311,E311,F311))</f>
        <v>תא זה יתעדכן עם מילוי תקופת הדיווח</v>
      </c>
      <c r="E226" s="504" t="str">
        <f>IF(D333&gt;0,D333,"תא זה יתעדכן עם מילוי נתוני תקופת הדיווח")</f>
        <v>תא זה יתעדכן עם מילוי נתוני תקופת הדיווח</v>
      </c>
      <c r="F226" s="275"/>
      <c r="G226" s="275"/>
      <c r="H226" s="275"/>
      <c r="I226" s="275"/>
      <c r="J226" s="275"/>
      <c r="K226" s="275"/>
      <c r="L226" s="275"/>
      <c r="M226" s="275"/>
      <c r="N226" s="275"/>
      <c r="O226" s="275"/>
      <c r="P226" s="275"/>
      <c r="Q226" s="275"/>
      <c r="R226" s="275"/>
      <c r="S226" s="275"/>
      <c r="T226" s="275"/>
      <c r="U226" s="275"/>
      <c r="V226" s="275"/>
      <c r="W226" s="275"/>
      <c r="X226" s="275"/>
      <c r="Y226" s="275"/>
      <c r="Z226" s="275"/>
      <c r="AA226" s="275"/>
      <c r="AB226" s="275"/>
      <c r="AC226" s="275"/>
      <c r="AD226" s="275"/>
      <c r="AE226" s="275"/>
      <c r="AF226" s="275"/>
      <c r="AG226" s="275"/>
      <c r="AH226" s="275"/>
      <c r="AI226" s="275"/>
      <c r="AJ226" s="275"/>
      <c r="AK226" s="284"/>
      <c r="AL226" s="275"/>
      <c r="AM226" s="275"/>
      <c r="AN226" s="275"/>
      <c r="AO226" s="275"/>
      <c r="AP226" s="275"/>
      <c r="AQ226" s="275"/>
      <c r="AR226" s="275"/>
      <c r="AS226" s="275"/>
      <c r="AT226" s="275"/>
      <c r="AU226" s="275"/>
      <c r="AV226" s="275"/>
      <c r="AW226" s="275"/>
      <c r="AX226" s="275"/>
      <c r="AY226" s="275"/>
      <c r="AZ226" s="275"/>
      <c r="BA226" s="275"/>
      <c r="BB226" s="275"/>
      <c r="BC226" s="275"/>
      <c r="BD226" s="275"/>
      <c r="BE226" s="275"/>
      <c r="BF226" s="275"/>
      <c r="BG226" s="275"/>
      <c r="BH226" s="275"/>
      <c r="BI226" s="275"/>
      <c r="BJ226" s="275"/>
      <c r="BK226" s="275"/>
      <c r="BL226" s="275"/>
      <c r="BM226" s="275"/>
      <c r="BN226" s="275"/>
      <c r="BO226" s="275"/>
      <c r="BP226" s="275"/>
      <c r="BQ226" s="275"/>
      <c r="BR226" s="275"/>
      <c r="BS226" s="275"/>
      <c r="BT226" s="275"/>
      <c r="BU226" s="275"/>
      <c r="BV226" s="275"/>
      <c r="BW226" s="275"/>
      <c r="BX226" s="275"/>
      <c r="BY226" s="275"/>
      <c r="BZ226" s="275"/>
      <c r="CA226" s="275"/>
      <c r="CB226" s="275"/>
      <c r="CC226" s="275"/>
      <c r="CD226" s="275"/>
      <c r="CE226" s="275"/>
    </row>
    <row r="227" spans="1:158" s="133" customFormat="1">
      <c r="A227" s="275"/>
      <c r="B227" s="295"/>
      <c r="C227" s="289"/>
      <c r="D227" s="289" t="s">
        <v>187</v>
      </c>
      <c r="E227" s="504">
        <f>SUM(E224:E226)</f>
        <v>0</v>
      </c>
      <c r="F227" s="275"/>
      <c r="G227" s="275"/>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E227" s="275"/>
      <c r="AF227" s="275"/>
      <c r="AG227" s="275"/>
      <c r="AH227" s="275"/>
      <c r="AI227" s="275"/>
      <c r="AJ227" s="275"/>
      <c r="AK227" s="284"/>
      <c r="AL227" s="275"/>
      <c r="AM227" s="275"/>
      <c r="AN227" s="275"/>
      <c r="AO227" s="275"/>
      <c r="AP227" s="275"/>
      <c r="AQ227" s="275"/>
      <c r="AR227" s="275"/>
      <c r="AS227" s="275"/>
      <c r="AT227" s="275"/>
      <c r="AU227" s="275"/>
      <c r="AV227" s="275"/>
      <c r="AW227" s="275"/>
      <c r="AX227" s="275"/>
      <c r="AY227" s="275"/>
      <c r="AZ227" s="275"/>
      <c r="BA227" s="275"/>
      <c r="BB227" s="275"/>
      <c r="BC227" s="275"/>
      <c r="BD227" s="275"/>
      <c r="BE227" s="275"/>
      <c r="BF227" s="275"/>
      <c r="BG227" s="275"/>
      <c r="BH227" s="275"/>
      <c r="BI227" s="275"/>
      <c r="BJ227" s="275"/>
      <c r="BK227" s="275"/>
      <c r="BL227" s="275"/>
      <c r="BM227" s="275"/>
      <c r="BN227" s="275"/>
      <c r="BO227" s="275"/>
      <c r="BP227" s="275"/>
      <c r="BQ227" s="275"/>
      <c r="BR227" s="275"/>
      <c r="BS227" s="275"/>
      <c r="BT227" s="275"/>
      <c r="BU227" s="275"/>
      <c r="BV227" s="275"/>
      <c r="BW227" s="275"/>
      <c r="BX227" s="275"/>
      <c r="BY227" s="275"/>
      <c r="BZ227" s="275"/>
      <c r="CA227" s="275"/>
      <c r="CB227" s="275"/>
      <c r="CC227" s="275"/>
      <c r="CD227" s="275"/>
      <c r="CE227" s="275"/>
      <c r="CF227" s="275"/>
      <c r="CG227" s="275"/>
      <c r="CH227" s="275"/>
      <c r="CI227" s="275"/>
      <c r="CJ227" s="275"/>
      <c r="CK227" s="275"/>
      <c r="CL227" s="275"/>
      <c r="CM227" s="275"/>
      <c r="CN227" s="275"/>
      <c r="CO227" s="275"/>
      <c r="CP227" s="275"/>
      <c r="CQ227" s="275"/>
      <c r="CR227" s="275"/>
      <c r="CS227" s="275"/>
      <c r="CT227" s="275"/>
      <c r="CU227" s="275"/>
      <c r="CV227" s="275"/>
      <c r="CW227" s="275"/>
      <c r="CX227" s="275"/>
      <c r="CY227" s="275"/>
      <c r="CZ227" s="275"/>
      <c r="DA227" s="275"/>
      <c r="DB227" s="275"/>
      <c r="DC227" s="275"/>
      <c r="DD227" s="275"/>
      <c r="DE227" s="275"/>
      <c r="DF227" s="275"/>
      <c r="DG227" s="275"/>
      <c r="DH227" s="275"/>
      <c r="DI227" s="275"/>
      <c r="DJ227" s="275"/>
      <c r="DK227" s="275"/>
      <c r="DL227" s="275"/>
      <c r="DM227" s="275"/>
      <c r="DN227" s="275"/>
      <c r="DO227" s="275"/>
      <c r="DP227" s="275"/>
      <c r="DQ227" s="275"/>
      <c r="DR227" s="275"/>
      <c r="DS227" s="275"/>
      <c r="DT227" s="275"/>
      <c r="DU227" s="275"/>
      <c r="DV227" s="275"/>
      <c r="DW227" s="275"/>
      <c r="DX227" s="275"/>
      <c r="DY227" s="275"/>
      <c r="DZ227" s="275"/>
      <c r="EA227" s="275"/>
      <c r="EB227" s="275"/>
      <c r="EC227" s="275"/>
      <c r="ED227" s="275"/>
      <c r="EE227" s="275"/>
      <c r="EF227" s="275"/>
      <c r="EG227" s="275"/>
      <c r="EH227" s="275"/>
      <c r="EI227" s="275"/>
      <c r="EJ227" s="275"/>
      <c r="EK227" s="275"/>
      <c r="EL227" s="275"/>
      <c r="EM227" s="275"/>
      <c r="EN227" s="275"/>
      <c r="EO227" s="275"/>
      <c r="EP227" s="275"/>
      <c r="EQ227" s="275"/>
      <c r="ER227" s="275"/>
      <c r="ES227" s="275"/>
      <c r="ET227" s="275"/>
      <c r="EU227" s="275"/>
      <c r="EV227" s="275"/>
      <c r="EW227" s="275"/>
      <c r="EX227" s="275"/>
      <c r="EY227" s="275"/>
      <c r="EZ227" s="275"/>
      <c r="FA227" s="275"/>
      <c r="FB227" s="275"/>
    </row>
    <row r="228" spans="1:158" s="133" customFormat="1">
      <c r="A228" s="2"/>
      <c r="B228" s="2"/>
      <c r="C228" s="2"/>
      <c r="D228" s="5"/>
      <c r="E228" s="2"/>
      <c r="F228" s="2"/>
      <c r="G228" s="2"/>
      <c r="H228" s="5"/>
      <c r="I228" s="5"/>
      <c r="J228" s="5"/>
      <c r="K228" s="2"/>
      <c r="L228" s="2"/>
      <c r="M228" s="5"/>
      <c r="N228" s="2"/>
      <c r="O228" s="2"/>
      <c r="P228" s="2"/>
      <c r="Q228" s="5"/>
      <c r="R228" s="2"/>
      <c r="S228" s="2"/>
      <c r="T228" s="5"/>
      <c r="U228" s="2"/>
      <c r="V228" s="2"/>
      <c r="W228" s="2"/>
      <c r="X228" s="5"/>
      <c r="Y228" s="2"/>
      <c r="Z228" s="2"/>
      <c r="AA228" s="5"/>
      <c r="AB228" s="2"/>
      <c r="AC228" s="2"/>
      <c r="AD228" s="2"/>
      <c r="AE228" s="5"/>
      <c r="AF228" s="2"/>
      <c r="AG228" s="2"/>
      <c r="AH228" s="5"/>
      <c r="AI228" s="2"/>
      <c r="AJ228" s="2"/>
      <c r="AK228" s="2"/>
      <c r="AL228" s="5"/>
      <c r="AM228" s="2"/>
      <c r="AN228" s="2"/>
      <c r="AO228" s="5"/>
      <c r="AP228" s="2"/>
      <c r="AQ228" s="2"/>
      <c r="AR228" s="2"/>
      <c r="AS228" s="5"/>
      <c r="AT228" s="2"/>
      <c r="AU228" s="2"/>
      <c r="AV228" s="5"/>
      <c r="AW228" s="2"/>
      <c r="AX228" s="2"/>
      <c r="AY228" s="2"/>
      <c r="AZ228" s="5"/>
      <c r="BA228" s="2"/>
      <c r="BB228" s="2"/>
      <c r="BC228" s="5"/>
      <c r="BD228" s="2"/>
      <c r="BE228" s="2"/>
      <c r="BF228" s="2"/>
      <c r="BG228" s="5"/>
      <c r="BH228" s="2"/>
      <c r="BI228" s="2"/>
      <c r="BJ228" s="5"/>
      <c r="BK228" s="2"/>
      <c r="BL228" s="2"/>
      <c r="BM228" s="2"/>
      <c r="BN228" s="5"/>
      <c r="BO228" s="2"/>
      <c r="BP228" s="2"/>
      <c r="BQ228" s="5"/>
      <c r="BR228" s="2"/>
      <c r="BS228" s="2"/>
      <c r="BT228" s="2"/>
      <c r="BU228" s="5"/>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row>
    <row r="229" spans="1:158" s="133" customFormat="1" ht="18">
      <c r="A229" s="298"/>
      <c r="B229" s="299" t="s">
        <v>743</v>
      </c>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8"/>
      <c r="AE229" s="298"/>
      <c r="AF229" s="298"/>
      <c r="AG229" s="298"/>
      <c r="AH229" s="298"/>
      <c r="AI229" s="298"/>
      <c r="AJ229" s="298"/>
      <c r="AK229" s="298"/>
      <c r="AL229" s="298"/>
      <c r="AM229" s="298"/>
      <c r="AN229" s="298"/>
      <c r="AO229" s="298"/>
      <c r="AP229" s="298"/>
      <c r="AQ229" s="298"/>
      <c r="AR229" s="298"/>
      <c r="AS229" s="298"/>
      <c r="AT229" s="298"/>
      <c r="AU229" s="298"/>
      <c r="AV229" s="298"/>
      <c r="AW229" s="298"/>
      <c r="AX229" s="298"/>
      <c r="AY229" s="298"/>
      <c r="AZ229" s="298"/>
      <c r="BA229" s="298"/>
      <c r="BB229" s="298"/>
      <c r="BC229" s="298"/>
      <c r="BD229" s="298"/>
      <c r="BE229" s="298"/>
      <c r="BF229" s="298"/>
      <c r="BG229" s="298"/>
      <c r="BH229" s="298"/>
      <c r="BI229" s="298"/>
      <c r="BJ229" s="298"/>
      <c r="BK229" s="298"/>
      <c r="BL229" s="298"/>
      <c r="BM229" s="298"/>
      <c r="BN229" s="298"/>
      <c r="BO229" s="298"/>
      <c r="BP229" s="298"/>
      <c r="BQ229" s="298"/>
      <c r="BR229" s="298"/>
      <c r="BS229" s="298"/>
      <c r="BT229" s="298"/>
      <c r="BU229" s="298"/>
      <c r="BV229" s="298"/>
      <c r="BW229" s="298"/>
      <c r="BX229" s="298"/>
      <c r="BY229" s="298"/>
      <c r="BZ229" s="298"/>
      <c r="CA229" s="298"/>
      <c r="CB229" s="298"/>
      <c r="CC229" s="298"/>
      <c r="CD229" s="298"/>
      <c r="CE229" s="298"/>
      <c r="CF229" s="298"/>
      <c r="CG229" s="298"/>
      <c r="CH229" s="298"/>
      <c r="CI229" s="298"/>
      <c r="CJ229" s="298"/>
      <c r="CK229" s="298"/>
      <c r="CL229" s="298"/>
      <c r="CM229" s="298"/>
      <c r="CN229" s="298"/>
    </row>
    <row r="230" spans="1:158" s="133" customFormat="1">
      <c r="A230" s="275"/>
      <c r="B230" s="275"/>
      <c r="C230" s="275"/>
      <c r="D230" s="275"/>
      <c r="E230" s="275"/>
      <c r="F230" s="275"/>
      <c r="G230" s="275"/>
      <c r="H230" s="275"/>
      <c r="I230" s="275"/>
      <c r="J230" s="275"/>
      <c r="K230" s="275"/>
      <c r="L230" s="275"/>
      <c r="M230" s="275"/>
      <c r="N230" s="275"/>
      <c r="O230" s="275"/>
      <c r="P230" s="275"/>
      <c r="Q230" s="275"/>
      <c r="R230" s="275"/>
      <c r="S230" s="275"/>
      <c r="T230" s="275"/>
      <c r="U230" s="275"/>
      <c r="V230" s="275"/>
      <c r="W230" s="275"/>
      <c r="X230" s="275"/>
      <c r="Y230" s="275"/>
      <c r="Z230" s="275"/>
      <c r="AA230" s="275"/>
      <c r="AB230" s="275"/>
      <c r="AC230" s="275"/>
      <c r="AD230" s="275"/>
      <c r="AE230" s="275"/>
      <c r="AF230" s="275"/>
      <c r="AG230" s="275"/>
      <c r="AH230" s="275"/>
      <c r="AI230" s="275"/>
      <c r="AJ230" s="275"/>
      <c r="AK230" s="275"/>
      <c r="AL230" s="275"/>
      <c r="AM230" s="275"/>
      <c r="AN230" s="275"/>
      <c r="AO230" s="275"/>
      <c r="AP230" s="275"/>
      <c r="AQ230" s="275"/>
      <c r="AR230" s="275"/>
      <c r="AS230" s="275"/>
      <c r="AT230" s="275"/>
      <c r="AU230" s="275"/>
      <c r="AV230" s="275"/>
      <c r="AW230" s="275"/>
      <c r="AX230" s="275"/>
      <c r="AY230" s="275"/>
      <c r="AZ230" s="275"/>
      <c r="BA230" s="275"/>
      <c r="BB230" s="275"/>
      <c r="BC230" s="275"/>
      <c r="BD230" s="275"/>
      <c r="BE230" s="275"/>
      <c r="BF230" s="275"/>
      <c r="BG230" s="275"/>
      <c r="BH230" s="275"/>
      <c r="BI230" s="275"/>
      <c r="BJ230" s="275"/>
      <c r="BK230" s="275"/>
      <c r="BL230" s="275"/>
      <c r="BM230" s="275"/>
      <c r="BN230" s="275"/>
      <c r="BO230" s="275"/>
      <c r="BP230" s="275"/>
      <c r="BQ230" s="275"/>
      <c r="BR230" s="275"/>
      <c r="BS230" s="275"/>
      <c r="BT230" s="275"/>
      <c r="BU230" s="275"/>
      <c r="BV230" s="275"/>
      <c r="BW230" s="275"/>
      <c r="BX230" s="275"/>
      <c r="BY230" s="275"/>
      <c r="BZ230" s="275"/>
      <c r="CA230" s="275"/>
      <c r="CB230" s="275"/>
      <c r="CC230" s="275"/>
      <c r="CD230" s="275"/>
      <c r="CE230" s="275"/>
      <c r="CF230" s="275"/>
      <c r="CG230" s="275"/>
      <c r="CH230" s="275"/>
      <c r="CI230" s="275"/>
      <c r="CJ230" s="275"/>
      <c r="CK230" s="275"/>
      <c r="CL230" s="275"/>
      <c r="CM230" s="275"/>
      <c r="CN230" s="275"/>
    </row>
    <row r="231" spans="1:158" s="356" customFormat="1" ht="27.75">
      <c r="A231" s="633">
        <v>5.6</v>
      </c>
      <c r="B231" s="301" t="s">
        <v>192</v>
      </c>
      <c r="C231" s="352"/>
      <c r="D231" s="353"/>
      <c r="E231" s="354"/>
      <c r="F231" s="352"/>
      <c r="G231" s="352"/>
      <c r="H231" s="352"/>
      <c r="I231" s="352"/>
      <c r="J231" s="352"/>
      <c r="K231" s="355"/>
      <c r="L231" s="355"/>
      <c r="M231" s="355"/>
      <c r="N231" s="355"/>
      <c r="O231" s="355"/>
      <c r="P231" s="355"/>
      <c r="Q231" s="355"/>
      <c r="R231" s="355"/>
      <c r="S231" s="355"/>
      <c r="T231" s="355"/>
      <c r="U231" s="355"/>
      <c r="V231" s="355"/>
      <c r="W231" s="355"/>
      <c r="X231" s="355"/>
      <c r="Y231" s="355"/>
      <c r="Z231" s="355"/>
      <c r="AA231" s="355"/>
      <c r="AB231" s="355"/>
      <c r="AC231" s="355"/>
      <c r="AD231" s="355"/>
      <c r="AE231" s="355"/>
      <c r="AF231" s="355"/>
      <c r="AG231" s="355"/>
      <c r="AH231" s="355"/>
      <c r="AI231" s="355"/>
      <c r="AJ231" s="355"/>
      <c r="AK231" s="355"/>
      <c r="AL231" s="355"/>
      <c r="AM231" s="355"/>
      <c r="AN231" s="355"/>
      <c r="AO231" s="355"/>
      <c r="AP231" s="355"/>
      <c r="AQ231" s="355"/>
      <c r="AR231" s="355"/>
      <c r="AS231" s="355"/>
      <c r="AT231" s="355"/>
      <c r="AU231" s="355"/>
      <c r="AV231" s="355"/>
      <c r="AW231" s="355"/>
      <c r="AX231" s="355"/>
      <c r="AY231" s="355"/>
      <c r="AZ231" s="355"/>
      <c r="BA231" s="355"/>
      <c r="BB231" s="355"/>
      <c r="BC231" s="355"/>
      <c r="BD231" s="355"/>
      <c r="BE231" s="355"/>
      <c r="BF231" s="355"/>
      <c r="BG231" s="355"/>
      <c r="BH231" s="355"/>
      <c r="BI231" s="355"/>
      <c r="BJ231" s="355"/>
      <c r="BK231" s="355"/>
      <c r="BL231" s="355"/>
      <c r="BM231" s="355"/>
      <c r="BN231" s="355"/>
      <c r="BO231" s="355"/>
      <c r="BP231" s="355"/>
      <c r="BQ231" s="355"/>
      <c r="BR231" s="355"/>
      <c r="BS231" s="355"/>
      <c r="BT231" s="355"/>
      <c r="BU231" s="355"/>
      <c r="BV231" s="355"/>
      <c r="BW231" s="355"/>
      <c r="BX231" s="355"/>
      <c r="BY231" s="355"/>
      <c r="BZ231" s="355"/>
      <c r="CA231" s="355"/>
      <c r="CB231" s="352"/>
      <c r="CC231" s="352"/>
      <c r="CD231" s="352"/>
      <c r="CE231" s="352"/>
      <c r="CF231" s="352"/>
      <c r="CG231" s="352"/>
      <c r="CH231" s="352"/>
      <c r="CI231" s="352"/>
      <c r="CJ231" s="352"/>
      <c r="CK231" s="352"/>
      <c r="CL231" s="352"/>
      <c r="CM231" s="352"/>
      <c r="CN231" s="352"/>
    </row>
    <row r="232" spans="1:158" s="133" customFormat="1" ht="27.75">
      <c r="A232" s="634"/>
      <c r="B232" s="424"/>
      <c r="C232" s="275"/>
      <c r="D232" s="358"/>
      <c r="E232" s="2"/>
      <c r="F232" s="275"/>
      <c r="G232" s="275"/>
      <c r="H232" s="275"/>
      <c r="I232" s="275"/>
      <c r="J232" s="275"/>
      <c r="K232" s="315"/>
      <c r="L232" s="315"/>
      <c r="M232" s="315"/>
      <c r="N232" s="315"/>
      <c r="O232" s="315"/>
      <c r="P232" s="315"/>
      <c r="Q232" s="315"/>
      <c r="R232" s="315"/>
      <c r="S232" s="315"/>
      <c r="T232" s="315"/>
      <c r="U232" s="315"/>
      <c r="V232" s="315"/>
      <c r="W232" s="315"/>
      <c r="X232" s="315"/>
      <c r="Y232" s="315"/>
      <c r="Z232" s="315"/>
      <c r="AA232" s="315"/>
      <c r="AB232" s="315"/>
      <c r="AC232" s="315"/>
      <c r="AD232" s="315"/>
      <c r="AE232" s="315"/>
      <c r="AF232" s="315"/>
      <c r="AG232" s="315"/>
      <c r="AH232" s="315"/>
      <c r="AI232" s="315"/>
      <c r="AJ232" s="315"/>
      <c r="AK232" s="315"/>
      <c r="AL232" s="315"/>
      <c r="AM232" s="315"/>
      <c r="AN232" s="315"/>
      <c r="AO232" s="315"/>
      <c r="AP232" s="315"/>
      <c r="AQ232" s="315"/>
      <c r="AR232" s="315"/>
      <c r="AS232" s="315"/>
      <c r="AT232" s="315"/>
      <c r="AU232" s="315"/>
      <c r="AV232" s="315"/>
      <c r="AW232" s="315"/>
      <c r="AX232" s="315"/>
      <c r="AY232" s="315"/>
      <c r="AZ232" s="315"/>
      <c r="BA232" s="315"/>
      <c r="BB232" s="315"/>
      <c r="BC232" s="315"/>
      <c r="BD232" s="315"/>
      <c r="BE232" s="315"/>
      <c r="BF232" s="315"/>
      <c r="BG232" s="315"/>
      <c r="BH232" s="315"/>
      <c r="BI232" s="315"/>
      <c r="BJ232" s="315"/>
      <c r="BK232" s="315"/>
      <c r="BL232" s="315"/>
      <c r="BM232" s="315"/>
      <c r="BN232" s="315"/>
      <c r="BO232" s="315"/>
      <c r="BP232" s="315"/>
      <c r="BQ232" s="315"/>
      <c r="BR232" s="315"/>
      <c r="BS232" s="315"/>
      <c r="BT232" s="315"/>
      <c r="BU232" s="315"/>
      <c r="BV232" s="315"/>
      <c r="BW232" s="315"/>
      <c r="BX232" s="315"/>
      <c r="BY232" s="315"/>
      <c r="BZ232" s="315"/>
      <c r="CA232" s="315"/>
      <c r="CB232" s="275"/>
      <c r="CC232" s="275"/>
      <c r="CD232" s="275"/>
      <c r="CE232" s="275"/>
      <c r="CF232" s="275"/>
      <c r="CG232" s="275"/>
      <c r="CH232" s="275"/>
      <c r="CI232" s="275"/>
      <c r="CJ232" s="275"/>
      <c r="CK232" s="275"/>
      <c r="CL232" s="275"/>
      <c r="CM232" s="275"/>
      <c r="CN232" s="275"/>
    </row>
    <row r="233" spans="1:158" s="133" customFormat="1" ht="15">
      <c r="A233" s="275"/>
      <c r="B233" s="313" t="s">
        <v>193</v>
      </c>
      <c r="C233" s="280"/>
      <c r="D233" s="314" t="s">
        <v>53</v>
      </c>
      <c r="E233" s="314" t="s">
        <v>54</v>
      </c>
      <c r="F233" s="5" t="s">
        <v>175</v>
      </c>
      <c r="G233" s="5"/>
      <c r="H233" s="275"/>
      <c r="I233" s="275"/>
      <c r="J233" s="275"/>
      <c r="K233" s="315"/>
      <c r="L233" s="315"/>
      <c r="M233" s="315"/>
      <c r="N233" s="315"/>
      <c r="O233" s="315"/>
      <c r="P233" s="315"/>
      <c r="Q233" s="315"/>
      <c r="R233" s="315"/>
      <c r="S233" s="315"/>
      <c r="T233" s="315"/>
      <c r="U233" s="315"/>
      <c r="V233" s="315"/>
      <c r="W233" s="315"/>
      <c r="X233" s="315"/>
      <c r="Y233" s="315"/>
      <c r="Z233" s="315"/>
      <c r="AA233" s="315"/>
      <c r="AB233" s="315"/>
      <c r="AC233" s="315"/>
      <c r="AD233" s="315"/>
      <c r="AE233" s="315"/>
      <c r="AF233" s="315"/>
      <c r="AG233" s="315"/>
      <c r="AH233" s="315"/>
      <c r="AI233" s="315"/>
      <c r="AJ233" s="315"/>
      <c r="AK233" s="315"/>
      <c r="AL233" s="315"/>
      <c r="AM233" s="315"/>
      <c r="AN233" s="315"/>
      <c r="AO233" s="315"/>
      <c r="AP233" s="315"/>
      <c r="AQ233" s="315"/>
      <c r="AR233" s="315"/>
      <c r="AS233" s="315"/>
      <c r="AT233" s="315"/>
      <c r="AU233" s="315"/>
      <c r="AV233" s="315"/>
      <c r="AW233" s="315"/>
      <c r="AX233" s="315"/>
      <c r="AY233" s="315"/>
      <c r="AZ233" s="315"/>
      <c r="BA233" s="315"/>
      <c r="BB233" s="315"/>
      <c r="BC233" s="315"/>
      <c r="BD233" s="315"/>
      <c r="BE233" s="315"/>
      <c r="BF233" s="315"/>
      <c r="BG233" s="315"/>
      <c r="BH233" s="315"/>
      <c r="BI233" s="315"/>
      <c r="BJ233" s="315"/>
      <c r="BK233" s="315"/>
      <c r="BL233" s="315"/>
      <c r="BM233" s="315"/>
      <c r="BN233" s="315"/>
      <c r="BO233" s="315"/>
      <c r="BP233" s="315"/>
      <c r="BQ233" s="315"/>
      <c r="BR233" s="315"/>
      <c r="BS233" s="315"/>
      <c r="BT233" s="315"/>
      <c r="BU233" s="315"/>
      <c r="BV233" s="315"/>
      <c r="BW233" s="315"/>
      <c r="BX233" s="315"/>
      <c r="BY233" s="315"/>
      <c r="BZ233" s="315"/>
      <c r="CA233" s="315"/>
      <c r="CB233" s="275"/>
      <c r="CC233" s="275"/>
      <c r="CD233" s="275"/>
      <c r="CE233" s="275"/>
      <c r="CF233" s="275"/>
      <c r="CG233" s="275"/>
      <c r="CH233" s="275"/>
      <c r="CI233" s="275"/>
      <c r="CJ233" s="275"/>
      <c r="CK233" s="275"/>
      <c r="CL233" s="275"/>
      <c r="CM233" s="275"/>
      <c r="CN233" s="275"/>
    </row>
    <row r="234" spans="1:158" s="133" customFormat="1" ht="28.5">
      <c r="A234" s="275"/>
      <c r="B234" s="316" t="s">
        <v>194</v>
      </c>
      <c r="C234" s="279" t="s">
        <v>181</v>
      </c>
      <c r="D234" s="283"/>
      <c r="E234" s="283"/>
      <c r="F234" s="283"/>
      <c r="G234" s="5"/>
      <c r="H234" s="275"/>
      <c r="I234" s="275"/>
      <c r="J234" s="275"/>
      <c r="K234" s="315"/>
      <c r="L234" s="315"/>
      <c r="M234" s="315"/>
      <c r="N234" s="315"/>
      <c r="O234" s="315"/>
      <c r="P234" s="315"/>
      <c r="Q234" s="315"/>
      <c r="R234" s="315"/>
      <c r="S234" s="315"/>
      <c r="T234" s="315"/>
      <c r="U234" s="315"/>
      <c r="V234" s="315"/>
      <c r="W234" s="315"/>
      <c r="X234" s="315"/>
      <c r="Y234" s="315"/>
      <c r="Z234" s="315"/>
      <c r="AA234" s="315"/>
      <c r="AB234" s="315"/>
      <c r="AC234" s="315"/>
      <c r="AD234" s="315"/>
      <c r="AE234" s="315"/>
      <c r="AF234" s="315"/>
      <c r="AG234" s="315"/>
      <c r="AH234" s="315"/>
      <c r="AI234" s="315"/>
      <c r="AJ234" s="315"/>
      <c r="AK234" s="315"/>
      <c r="AL234" s="315"/>
      <c r="AM234" s="315"/>
      <c r="AN234" s="315"/>
      <c r="AO234" s="315"/>
      <c r="AP234" s="315"/>
      <c r="AQ234" s="315"/>
      <c r="AR234" s="315"/>
      <c r="AS234" s="315"/>
      <c r="AT234" s="315"/>
      <c r="AU234" s="315"/>
      <c r="AV234" s="315"/>
      <c r="AW234" s="315"/>
      <c r="AX234" s="315"/>
      <c r="AY234" s="315"/>
      <c r="AZ234" s="315"/>
      <c r="BA234" s="315"/>
      <c r="BB234" s="315"/>
      <c r="BC234" s="315"/>
      <c r="BD234" s="315"/>
      <c r="BE234" s="315"/>
      <c r="BF234" s="315"/>
      <c r="BG234" s="315"/>
      <c r="BH234" s="315"/>
      <c r="BI234" s="315"/>
      <c r="BJ234" s="315"/>
      <c r="BK234" s="315"/>
      <c r="BL234" s="315"/>
      <c r="BM234" s="315"/>
      <c r="BN234" s="315"/>
      <c r="BO234" s="315"/>
      <c r="BP234" s="315"/>
      <c r="BQ234" s="315"/>
      <c r="BR234" s="315"/>
      <c r="BS234" s="315"/>
      <c r="BT234" s="315"/>
      <c r="BU234" s="315"/>
      <c r="BV234" s="315"/>
      <c r="BW234" s="315"/>
      <c r="BX234" s="315"/>
      <c r="BY234" s="315"/>
      <c r="BZ234" s="315"/>
      <c r="CA234" s="315"/>
      <c r="CB234" s="275"/>
      <c r="CC234" s="275"/>
      <c r="CD234" s="275"/>
      <c r="CE234" s="275"/>
      <c r="CF234" s="275"/>
      <c r="CG234" s="275"/>
      <c r="CH234" s="275"/>
      <c r="CI234" s="275"/>
      <c r="CJ234" s="275"/>
      <c r="CK234" s="275"/>
      <c r="CL234" s="275"/>
      <c r="CM234" s="275"/>
      <c r="CN234" s="275"/>
    </row>
    <row r="235" spans="1:158" s="133" customFormat="1">
      <c r="A235" s="275"/>
      <c r="B235" s="289"/>
      <c r="C235" s="317" t="s">
        <v>182</v>
      </c>
      <c r="D235" s="283"/>
      <c r="E235" s="283"/>
      <c r="F235" s="283"/>
      <c r="G235" s="5"/>
      <c r="H235" s="275"/>
      <c r="I235" s="275"/>
      <c r="J235" s="275"/>
      <c r="K235" s="315"/>
      <c r="L235" s="315"/>
      <c r="M235" s="315"/>
      <c r="N235" s="315"/>
      <c r="O235" s="315"/>
      <c r="P235" s="315"/>
      <c r="Q235" s="315"/>
      <c r="R235" s="315"/>
      <c r="S235" s="315"/>
      <c r="T235" s="315"/>
      <c r="U235" s="315"/>
      <c r="V235" s="315"/>
      <c r="W235" s="315"/>
      <c r="X235" s="315"/>
      <c r="Y235" s="315"/>
      <c r="Z235" s="315"/>
      <c r="AA235" s="315"/>
      <c r="AB235" s="315"/>
      <c r="AC235" s="315"/>
      <c r="AD235" s="315"/>
      <c r="AE235" s="315"/>
      <c r="AF235" s="315"/>
      <c r="AG235" s="315"/>
      <c r="AH235" s="315"/>
      <c r="AI235" s="315"/>
      <c r="AJ235" s="315"/>
      <c r="AK235" s="315"/>
      <c r="AL235" s="315"/>
      <c r="AM235" s="315"/>
      <c r="AN235" s="315"/>
      <c r="AO235" s="315"/>
      <c r="AP235" s="315"/>
      <c r="AQ235" s="315"/>
      <c r="AR235" s="315"/>
      <c r="AS235" s="315"/>
      <c r="AT235" s="315"/>
      <c r="AU235" s="315"/>
      <c r="AV235" s="315"/>
      <c r="AW235" s="315"/>
      <c r="AX235" s="315"/>
      <c r="AY235" s="315"/>
      <c r="AZ235" s="315"/>
      <c r="BA235" s="315"/>
      <c r="BB235" s="315"/>
      <c r="BC235" s="315"/>
      <c r="BD235" s="315"/>
      <c r="BE235" s="315"/>
      <c r="BF235" s="315"/>
      <c r="BG235" s="315"/>
      <c r="BH235" s="315"/>
      <c r="BI235" s="315"/>
      <c r="BJ235" s="315"/>
      <c r="BK235" s="315"/>
      <c r="BL235" s="315"/>
      <c r="BM235" s="315"/>
      <c r="BN235" s="315"/>
      <c r="BO235" s="315"/>
      <c r="BP235" s="315"/>
      <c r="BQ235" s="315"/>
      <c r="BR235" s="315"/>
      <c r="BS235" s="315"/>
      <c r="BT235" s="315"/>
      <c r="BU235" s="315"/>
      <c r="BV235" s="315"/>
      <c r="BW235" s="315"/>
      <c r="BX235" s="315"/>
      <c r="BY235" s="315"/>
      <c r="BZ235" s="315"/>
      <c r="CA235" s="315"/>
      <c r="CB235" s="275"/>
      <c r="CC235" s="275"/>
      <c r="CD235" s="275"/>
      <c r="CE235" s="275"/>
      <c r="CF235" s="275"/>
      <c r="CG235" s="275"/>
      <c r="CH235" s="275"/>
      <c r="CI235" s="275"/>
      <c r="CJ235" s="275"/>
      <c r="CK235" s="275"/>
      <c r="CL235" s="275"/>
      <c r="CM235" s="275"/>
      <c r="CN235" s="275"/>
    </row>
    <row r="236" spans="1:158" s="133" customFormat="1" ht="15">
      <c r="A236" s="275"/>
      <c r="B236" s="318" t="s">
        <v>195</v>
      </c>
      <c r="C236" s="319"/>
      <c r="D236" s="320" t="s">
        <v>196</v>
      </c>
      <c r="E236" s="320" t="s">
        <v>197</v>
      </c>
      <c r="F236" s="320" t="s">
        <v>198</v>
      </c>
      <c r="G236" s="321" t="s">
        <v>199</v>
      </c>
      <c r="H236" s="275"/>
      <c r="I236" s="275"/>
      <c r="J236" s="275"/>
      <c r="K236" s="315"/>
      <c r="L236" s="315"/>
      <c r="M236" s="315"/>
      <c r="N236" s="315"/>
      <c r="O236" s="315"/>
      <c r="P236" s="315"/>
      <c r="Q236" s="315"/>
      <c r="R236" s="315"/>
      <c r="S236" s="315"/>
      <c r="T236" s="315"/>
      <c r="U236" s="315"/>
      <c r="V236" s="315"/>
      <c r="W236" s="315"/>
      <c r="X236" s="315"/>
      <c r="Y236" s="315"/>
      <c r="Z236" s="315"/>
      <c r="AA236" s="315"/>
      <c r="AB236" s="315"/>
      <c r="AC236" s="315"/>
      <c r="AD236" s="315"/>
      <c r="AE236" s="315"/>
      <c r="AF236" s="315"/>
      <c r="AG236" s="315"/>
      <c r="AH236" s="315"/>
      <c r="AI236" s="315"/>
      <c r="AJ236" s="315"/>
      <c r="AK236" s="315"/>
      <c r="AL236" s="315"/>
      <c r="AM236" s="315"/>
      <c r="AN236" s="315"/>
      <c r="AO236" s="315"/>
      <c r="AP236" s="315"/>
      <c r="AQ236" s="315"/>
      <c r="AR236" s="315"/>
      <c r="AS236" s="315"/>
      <c r="AT236" s="315"/>
      <c r="AU236" s="315"/>
      <c r="AV236" s="315"/>
      <c r="AW236" s="315"/>
      <c r="AX236" s="315"/>
      <c r="AY236" s="315"/>
      <c r="AZ236" s="315"/>
      <c r="BA236" s="315"/>
      <c r="BB236" s="315"/>
      <c r="BC236" s="315"/>
      <c r="BD236" s="315"/>
      <c r="BE236" s="315"/>
      <c r="BF236" s="315"/>
      <c r="BG236" s="315"/>
      <c r="BH236" s="315"/>
      <c r="BI236" s="315"/>
      <c r="BJ236" s="315"/>
      <c r="BK236" s="315"/>
      <c r="BL236" s="315"/>
      <c r="BM236" s="315"/>
      <c r="BN236" s="315"/>
      <c r="BO236" s="315"/>
      <c r="BP236" s="315"/>
      <c r="BQ236" s="315"/>
      <c r="BR236" s="315"/>
      <c r="BS236" s="315"/>
      <c r="BT236" s="315"/>
      <c r="BU236" s="315"/>
      <c r="BV236" s="315"/>
      <c r="BW236" s="315"/>
      <c r="BX236" s="315"/>
      <c r="BY236" s="315"/>
      <c r="BZ236" s="315"/>
      <c r="CA236" s="315"/>
      <c r="CB236" s="275"/>
      <c r="CC236" s="275"/>
      <c r="CD236" s="275"/>
      <c r="CE236" s="275"/>
      <c r="CF236" s="275"/>
      <c r="CG236" s="275"/>
      <c r="CH236" s="275"/>
      <c r="CI236" s="275"/>
      <c r="CJ236" s="275"/>
      <c r="CK236" s="275"/>
      <c r="CL236" s="275"/>
      <c r="CM236" s="275"/>
      <c r="CN236" s="275"/>
    </row>
    <row r="237" spans="1:158" s="133" customFormat="1" ht="28.5">
      <c r="A237" s="275"/>
      <c r="B237" s="5"/>
      <c r="C237" s="322" t="s">
        <v>200</v>
      </c>
      <c r="D237" s="283"/>
      <c r="E237" s="283"/>
      <c r="F237" s="283"/>
      <c r="G237" s="283"/>
      <c r="H237" s="275"/>
      <c r="I237" s="275"/>
      <c r="J237" s="275"/>
      <c r="K237" s="315"/>
      <c r="L237" s="315"/>
      <c r="M237" s="315"/>
      <c r="N237" s="315"/>
      <c r="O237" s="315"/>
      <c r="P237" s="315"/>
      <c r="Q237" s="315"/>
      <c r="R237" s="315"/>
      <c r="S237" s="315"/>
      <c r="T237" s="315"/>
      <c r="U237" s="315"/>
      <c r="V237" s="315"/>
      <c r="W237" s="315"/>
      <c r="X237" s="315"/>
      <c r="Y237" s="315"/>
      <c r="Z237" s="315"/>
      <c r="AA237" s="315"/>
      <c r="AB237" s="315"/>
      <c r="AC237" s="315"/>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5"/>
      <c r="AY237" s="315"/>
      <c r="AZ237" s="315"/>
      <c r="BA237" s="315"/>
      <c r="BB237" s="315"/>
      <c r="BC237" s="315"/>
      <c r="BD237" s="315"/>
      <c r="BE237" s="315"/>
      <c r="BF237" s="315"/>
      <c r="BG237" s="315"/>
      <c r="BH237" s="315"/>
      <c r="BI237" s="315"/>
      <c r="BJ237" s="315"/>
      <c r="BK237" s="315"/>
      <c r="BL237" s="315"/>
      <c r="BM237" s="315"/>
      <c r="BN237" s="315"/>
      <c r="BO237" s="315"/>
      <c r="BP237" s="315"/>
      <c r="BQ237" s="315"/>
      <c r="BR237" s="315"/>
      <c r="BS237" s="315"/>
      <c r="BT237" s="315"/>
      <c r="BU237" s="315"/>
      <c r="BV237" s="315"/>
      <c r="BW237" s="315"/>
      <c r="BX237" s="315"/>
      <c r="BY237" s="315"/>
      <c r="BZ237" s="315"/>
      <c r="CA237" s="315"/>
      <c r="CB237" s="275"/>
      <c r="CC237" s="275"/>
      <c r="CD237" s="275"/>
      <c r="CE237" s="275"/>
      <c r="CF237" s="275"/>
      <c r="CG237" s="275"/>
      <c r="CH237" s="275"/>
      <c r="CI237" s="275"/>
      <c r="CJ237" s="275"/>
      <c r="CK237" s="275"/>
      <c r="CL237" s="275"/>
      <c r="CM237" s="275"/>
      <c r="CN237" s="275"/>
    </row>
    <row r="238" spans="1:158" s="133" customFormat="1">
      <c r="A238" s="275"/>
      <c r="B238" s="4"/>
      <c r="C238" s="323"/>
      <c r="D238" s="283"/>
      <c r="E238" s="283"/>
      <c r="F238" s="283"/>
      <c r="G238" s="283"/>
      <c r="H238" s="275"/>
      <c r="I238" s="275"/>
      <c r="J238" s="275"/>
      <c r="K238" s="315"/>
      <c r="L238" s="315"/>
      <c r="M238" s="315"/>
      <c r="N238" s="315"/>
      <c r="O238" s="315"/>
      <c r="P238" s="315"/>
      <c r="Q238" s="315"/>
      <c r="R238" s="315"/>
      <c r="S238" s="315"/>
      <c r="T238" s="315"/>
      <c r="U238" s="315"/>
      <c r="V238" s="315"/>
      <c r="W238" s="315"/>
      <c r="X238" s="315"/>
      <c r="Y238" s="315"/>
      <c r="Z238" s="315"/>
      <c r="AA238" s="315"/>
      <c r="AB238" s="315"/>
      <c r="AC238" s="315"/>
      <c r="AD238" s="315"/>
      <c r="AE238" s="315"/>
      <c r="AF238" s="315"/>
      <c r="AG238" s="315"/>
      <c r="AH238" s="315"/>
      <c r="AI238" s="315"/>
      <c r="AJ238" s="315"/>
      <c r="AK238" s="315"/>
      <c r="AL238" s="315"/>
      <c r="AM238" s="315"/>
      <c r="AN238" s="315"/>
      <c r="AO238" s="315"/>
      <c r="AP238" s="315"/>
      <c r="AQ238" s="315"/>
      <c r="AR238" s="315"/>
      <c r="AS238" s="315"/>
      <c r="AT238" s="315"/>
      <c r="AU238" s="315"/>
      <c r="AV238" s="315"/>
      <c r="AW238" s="315"/>
      <c r="AX238" s="315"/>
      <c r="AY238" s="315"/>
      <c r="AZ238" s="315"/>
      <c r="BA238" s="315"/>
      <c r="BB238" s="315"/>
      <c r="BC238" s="315"/>
      <c r="BD238" s="315"/>
      <c r="BE238" s="315"/>
      <c r="BF238" s="315"/>
      <c r="BG238" s="315"/>
      <c r="BH238" s="315"/>
      <c r="BI238" s="315"/>
      <c r="BJ238" s="315"/>
      <c r="BK238" s="315"/>
      <c r="BL238" s="315"/>
      <c r="BM238" s="315"/>
      <c r="BN238" s="315"/>
      <c r="BO238" s="315"/>
      <c r="BP238" s="315"/>
      <c r="BQ238" s="315"/>
      <c r="BR238" s="315"/>
      <c r="BS238" s="315"/>
      <c r="BT238" s="315"/>
      <c r="BU238" s="315"/>
      <c r="BV238" s="315"/>
      <c r="BW238" s="315"/>
      <c r="BX238" s="315"/>
      <c r="BY238" s="315"/>
      <c r="BZ238" s="315"/>
      <c r="CA238" s="315"/>
      <c r="CB238" s="275"/>
      <c r="CC238" s="275"/>
      <c r="CD238" s="275"/>
      <c r="CE238" s="275"/>
      <c r="CF238" s="275"/>
      <c r="CG238" s="275"/>
      <c r="CH238" s="275"/>
      <c r="CI238" s="275"/>
      <c r="CJ238" s="275"/>
      <c r="CK238" s="275"/>
      <c r="CL238" s="275"/>
      <c r="CM238" s="275"/>
      <c r="CN238" s="275"/>
    </row>
    <row r="239" spans="1:158" s="133" customFormat="1">
      <c r="A239" s="275"/>
      <c r="B239" s="289"/>
      <c r="C239" s="2"/>
      <c r="D239" s="2"/>
      <c r="E239" s="5"/>
      <c r="F239" s="5"/>
      <c r="G239" s="5"/>
      <c r="H239" s="275"/>
      <c r="I239" s="275"/>
      <c r="J239" s="275"/>
      <c r="K239" s="315"/>
      <c r="L239" s="315"/>
      <c r="M239" s="315"/>
      <c r="N239" s="315"/>
      <c r="O239" s="315"/>
      <c r="P239" s="315"/>
      <c r="Q239" s="315"/>
      <c r="R239" s="315"/>
      <c r="S239" s="315"/>
      <c r="T239" s="315"/>
      <c r="U239" s="315"/>
      <c r="V239" s="315"/>
      <c r="W239" s="315"/>
      <c r="X239" s="315"/>
      <c r="Y239" s="315"/>
      <c r="Z239" s="315"/>
      <c r="AA239" s="315"/>
      <c r="AB239" s="315"/>
      <c r="AC239" s="315"/>
      <c r="AD239" s="315"/>
      <c r="AE239" s="315"/>
      <c r="AF239" s="315"/>
      <c r="AG239" s="315"/>
      <c r="AH239" s="315"/>
      <c r="AI239" s="315"/>
      <c r="AJ239" s="315"/>
      <c r="AK239" s="315"/>
      <c r="AL239" s="315"/>
      <c r="AM239" s="315"/>
      <c r="AN239" s="315"/>
      <c r="AO239" s="315"/>
      <c r="AP239" s="315"/>
      <c r="AQ239" s="315"/>
      <c r="AR239" s="315"/>
      <c r="AS239" s="315"/>
      <c r="AT239" s="315"/>
      <c r="AU239" s="315"/>
      <c r="AV239" s="315"/>
      <c r="AW239" s="315"/>
      <c r="AX239" s="315"/>
      <c r="AY239" s="315"/>
      <c r="AZ239" s="315"/>
      <c r="BA239" s="315"/>
      <c r="BB239" s="315"/>
      <c r="BC239" s="315"/>
      <c r="BD239" s="315"/>
      <c r="BE239" s="315"/>
      <c r="BF239" s="315"/>
      <c r="BG239" s="315"/>
      <c r="BH239" s="315"/>
      <c r="BI239" s="315"/>
      <c r="BJ239" s="315"/>
      <c r="BK239" s="315"/>
      <c r="BL239" s="315"/>
      <c r="BM239" s="315"/>
      <c r="BN239" s="315"/>
      <c r="BO239" s="315"/>
      <c r="BP239" s="315"/>
      <c r="BQ239" s="315"/>
      <c r="BR239" s="315"/>
      <c r="BS239" s="315"/>
      <c r="BT239" s="315"/>
      <c r="BU239" s="315"/>
      <c r="BV239" s="315"/>
      <c r="BW239" s="315"/>
      <c r="BX239" s="315"/>
      <c r="BY239" s="315"/>
      <c r="BZ239" s="315"/>
      <c r="CA239" s="315"/>
    </row>
    <row r="240" spans="1:158" s="133" customFormat="1" ht="15">
      <c r="A240" s="275"/>
      <c r="B240" s="313" t="s">
        <v>201</v>
      </c>
      <c r="C240" s="2"/>
      <c r="D240" s="2"/>
      <c r="E240" s="5"/>
      <c r="F240" s="5"/>
      <c r="G240" s="5"/>
      <c r="H240" s="275"/>
      <c r="I240" s="275"/>
      <c r="J240" s="275"/>
      <c r="K240" s="315"/>
      <c r="L240" s="315"/>
      <c r="M240" s="315"/>
      <c r="N240" s="315"/>
      <c r="O240" s="315"/>
      <c r="P240" s="315"/>
      <c r="Q240" s="315"/>
      <c r="R240" s="315"/>
      <c r="S240" s="315"/>
      <c r="T240" s="315"/>
      <c r="U240" s="315"/>
      <c r="V240" s="315"/>
      <c r="W240" s="315"/>
      <c r="X240" s="315"/>
      <c r="Y240" s="315"/>
      <c r="Z240" s="315"/>
      <c r="AA240" s="315"/>
      <c r="AB240" s="315"/>
      <c r="AC240" s="315"/>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5"/>
      <c r="AY240" s="315"/>
      <c r="AZ240" s="315"/>
      <c r="BA240" s="315"/>
      <c r="BB240" s="315"/>
      <c r="BC240" s="315"/>
      <c r="BD240" s="315"/>
      <c r="BE240" s="315"/>
      <c r="BF240" s="315"/>
      <c r="BG240" s="315"/>
      <c r="BH240" s="315"/>
      <c r="BI240" s="315"/>
      <c r="BJ240" s="315"/>
      <c r="BK240" s="315"/>
      <c r="BL240" s="315"/>
      <c r="BM240" s="315"/>
      <c r="BN240" s="315"/>
      <c r="BO240" s="315"/>
      <c r="BP240" s="315"/>
      <c r="BQ240" s="315"/>
      <c r="BR240" s="315"/>
      <c r="BS240" s="315"/>
      <c r="BT240" s="315"/>
      <c r="BU240" s="315"/>
      <c r="BV240" s="315"/>
      <c r="BW240" s="315"/>
      <c r="BX240" s="315"/>
      <c r="BY240" s="315"/>
      <c r="BZ240" s="315"/>
      <c r="CA240" s="315"/>
    </row>
    <row r="241" spans="1:80" s="133" customFormat="1" ht="28.5">
      <c r="A241" s="275"/>
      <c r="B241" s="289"/>
      <c r="C241" s="276" t="s">
        <v>90</v>
      </c>
      <c r="D241" s="280" t="s">
        <v>89</v>
      </c>
      <c r="E241" s="635" t="str">
        <f>IF(E20="","תא זה יעודכן אוטומטית עם מילוי סעיף 5.1",(IF(E20="אחר (פרט בהערות)",G20,E20)))</f>
        <v>תא זה יעודכן אוטומטית עם מילוי סעיף 5.1</v>
      </c>
      <c r="F241" s="4"/>
      <c r="G241" s="275"/>
      <c r="H241" s="275"/>
      <c r="I241" s="275"/>
      <c r="J241" s="275"/>
      <c r="K241" s="315"/>
      <c r="L241" s="315"/>
      <c r="M241" s="315"/>
      <c r="N241" s="315"/>
      <c r="O241" s="315"/>
      <c r="P241" s="315"/>
      <c r="Q241" s="315"/>
      <c r="R241" s="315"/>
      <c r="S241" s="315"/>
      <c r="T241" s="315"/>
      <c r="U241" s="315"/>
      <c r="V241" s="315"/>
      <c r="W241" s="315"/>
      <c r="X241" s="315"/>
      <c r="Y241" s="315"/>
      <c r="Z241" s="315"/>
      <c r="AA241" s="315"/>
      <c r="AB241" s="315"/>
      <c r="AC241" s="315"/>
      <c r="AD241" s="315"/>
      <c r="AE241" s="315"/>
      <c r="AF241" s="315"/>
      <c r="AG241" s="315"/>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315"/>
      <c r="BT241" s="315"/>
      <c r="BU241" s="315"/>
      <c r="BV241" s="315"/>
      <c r="BW241" s="315"/>
      <c r="BX241" s="315"/>
      <c r="BY241" s="315"/>
      <c r="BZ241" s="315"/>
      <c r="CA241" s="315"/>
    </row>
    <row r="242" spans="1:80" s="133" customFormat="1" ht="28.5">
      <c r="A242" s="275"/>
      <c r="B242" s="325"/>
      <c r="C242" s="290"/>
      <c r="D242" s="326" t="s">
        <v>202</v>
      </c>
      <c r="E242" s="251"/>
      <c r="F242" s="290"/>
      <c r="G242" s="290"/>
      <c r="H242" s="275"/>
      <c r="I242" s="275"/>
      <c r="J242" s="275"/>
      <c r="K242" s="315"/>
      <c r="L242" s="315"/>
      <c r="M242" s="315"/>
      <c r="N242" s="315"/>
      <c r="O242" s="315"/>
      <c r="P242" s="315"/>
      <c r="Q242" s="315"/>
      <c r="R242" s="315"/>
      <c r="S242" s="315"/>
      <c r="T242" s="315"/>
      <c r="U242" s="315"/>
      <c r="V242" s="315"/>
      <c r="W242" s="315"/>
      <c r="X242" s="315"/>
      <c r="Y242" s="315"/>
      <c r="Z242" s="315"/>
      <c r="AA242" s="315"/>
      <c r="AB242" s="315"/>
      <c r="AC242" s="315"/>
      <c r="AD242" s="315"/>
      <c r="AE242" s="315"/>
      <c r="AF242" s="315"/>
      <c r="AG242" s="315"/>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315"/>
      <c r="BT242" s="315"/>
      <c r="BU242" s="315"/>
      <c r="BV242" s="315"/>
      <c r="BW242" s="315"/>
      <c r="BX242" s="315"/>
      <c r="BY242" s="315"/>
      <c r="BZ242" s="315"/>
      <c r="CA242" s="315"/>
    </row>
    <row r="243" spans="1:80" s="133" customFormat="1">
      <c r="A243" s="275"/>
      <c r="B243" s="325"/>
      <c r="C243" s="275"/>
      <c r="D243" s="328" t="s">
        <v>113</v>
      </c>
      <c r="E243" s="283"/>
      <c r="F243" s="275"/>
      <c r="G243" s="275"/>
      <c r="H243" s="275"/>
      <c r="I243" s="275"/>
      <c r="J243" s="275"/>
      <c r="K243" s="315"/>
      <c r="L243" s="315"/>
      <c r="M243" s="315"/>
      <c r="N243" s="315"/>
      <c r="O243" s="315"/>
      <c r="P243" s="315"/>
      <c r="Q243" s="315"/>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315"/>
      <c r="AO243" s="315"/>
      <c r="AP243" s="315"/>
      <c r="AQ243" s="315"/>
      <c r="AR243" s="315"/>
      <c r="AS243" s="315"/>
      <c r="AT243" s="315"/>
      <c r="AU243" s="315"/>
      <c r="AV243" s="315"/>
      <c r="AW243" s="315"/>
      <c r="AX243" s="315"/>
      <c r="AY243" s="315"/>
      <c r="AZ243" s="315"/>
      <c r="BA243" s="315"/>
      <c r="BB243" s="315"/>
      <c r="BC243" s="315"/>
      <c r="BD243" s="315"/>
      <c r="BE243" s="315"/>
      <c r="BF243" s="315"/>
      <c r="BG243" s="315"/>
      <c r="BH243" s="315"/>
      <c r="BI243" s="315"/>
      <c r="BJ243" s="315"/>
      <c r="BK243" s="315"/>
      <c r="BL243" s="315"/>
      <c r="BM243" s="315"/>
      <c r="BN243" s="315"/>
      <c r="BO243" s="315"/>
      <c r="BP243" s="315"/>
      <c r="BQ243" s="315"/>
      <c r="BR243" s="315"/>
      <c r="BS243" s="315"/>
      <c r="BT243" s="315"/>
      <c r="BU243" s="315"/>
      <c r="BV243" s="315"/>
      <c r="BW243" s="315"/>
      <c r="BX243" s="315"/>
      <c r="BY243" s="315"/>
      <c r="BZ243" s="315"/>
      <c r="CA243" s="315"/>
    </row>
    <row r="244" spans="1:80" s="133" customFormat="1">
      <c r="A244" s="275"/>
      <c r="B244" s="289"/>
      <c r="C244" s="5"/>
      <c r="D244" s="289"/>
      <c r="E244" s="2"/>
      <c r="F244" s="2"/>
      <c r="G244" s="2"/>
      <c r="H244" s="275"/>
      <c r="I244" s="275"/>
      <c r="J244" s="275"/>
      <c r="K244" s="315"/>
      <c r="L244" s="315"/>
      <c r="M244" s="315"/>
      <c r="N244" s="315"/>
      <c r="O244" s="315"/>
      <c r="P244" s="315"/>
      <c r="Q244" s="315"/>
      <c r="R244" s="315"/>
      <c r="S244" s="315"/>
      <c r="T244" s="315"/>
      <c r="U244" s="315"/>
      <c r="V244" s="315"/>
      <c r="W244" s="315"/>
      <c r="X244" s="315"/>
      <c r="Y244" s="315"/>
      <c r="Z244" s="315"/>
      <c r="AA244" s="315"/>
      <c r="AB244" s="315"/>
      <c r="AC244" s="315"/>
      <c r="AD244" s="315"/>
      <c r="AE244" s="315"/>
      <c r="AF244" s="315"/>
      <c r="AG244" s="315"/>
      <c r="AH244" s="315"/>
      <c r="AI244" s="315"/>
      <c r="AJ244" s="315"/>
      <c r="AK244" s="315"/>
      <c r="AL244" s="315"/>
      <c r="AM244" s="315"/>
      <c r="AN244" s="315"/>
      <c r="AO244" s="315"/>
      <c r="AP244" s="315"/>
      <c r="AQ244" s="315"/>
      <c r="AR244" s="315"/>
      <c r="AS244" s="315"/>
      <c r="AT244" s="315"/>
      <c r="AU244" s="315"/>
      <c r="AV244" s="315"/>
      <c r="AW244" s="315"/>
      <c r="AX244" s="315"/>
      <c r="AY244" s="315"/>
      <c r="AZ244" s="315"/>
      <c r="BA244" s="315"/>
      <c r="BB244" s="315"/>
      <c r="BC244" s="315"/>
      <c r="BD244" s="315"/>
      <c r="BE244" s="315"/>
      <c r="BF244" s="315"/>
      <c r="BG244" s="315"/>
      <c r="BH244" s="315"/>
      <c r="BI244" s="315"/>
      <c r="BJ244" s="315"/>
      <c r="BK244" s="315"/>
      <c r="BL244" s="315"/>
      <c r="BM244" s="315"/>
      <c r="BN244" s="315"/>
      <c r="BO244" s="315"/>
      <c r="BP244" s="315"/>
      <c r="BQ244" s="315"/>
      <c r="BR244" s="315"/>
      <c r="BS244" s="315"/>
      <c r="BT244" s="315"/>
      <c r="BU244" s="315"/>
      <c r="BV244" s="315"/>
      <c r="BW244" s="315"/>
      <c r="BX244" s="315"/>
      <c r="BY244" s="315"/>
      <c r="BZ244" s="315"/>
      <c r="CA244" s="315"/>
    </row>
    <row r="245" spans="1:80" s="135" customFormat="1" ht="15">
      <c r="B245" s="425" t="s">
        <v>487</v>
      </c>
      <c r="C245" s="425" t="s">
        <v>488</v>
      </c>
      <c r="D245" s="425" t="s">
        <v>235</v>
      </c>
      <c r="E245" s="425" t="s">
        <v>113</v>
      </c>
      <c r="M245" s="391"/>
      <c r="N245" s="401"/>
      <c r="O245" s="401"/>
      <c r="P245" s="401"/>
      <c r="Q245" s="285"/>
      <c r="R245" s="285"/>
      <c r="S245" s="285"/>
      <c r="T245" s="285"/>
      <c r="U245" s="285"/>
      <c r="V245" s="285"/>
      <c r="W245" s="285"/>
      <c r="X245" s="285"/>
      <c r="Y245" s="285"/>
      <c r="Z245" s="285"/>
      <c r="AA245" s="285"/>
      <c r="AB245" s="285"/>
      <c r="AC245" s="285"/>
      <c r="AD245" s="285"/>
      <c r="AE245" s="285"/>
      <c r="AF245" s="285"/>
      <c r="AG245" s="285"/>
      <c r="AH245" s="285"/>
      <c r="AI245" s="285"/>
      <c r="AJ245" s="285"/>
      <c r="AK245" s="285"/>
      <c r="AL245" s="285"/>
      <c r="AM245" s="285"/>
      <c r="AN245" s="285"/>
      <c r="AO245" s="285"/>
      <c r="AP245" s="285"/>
      <c r="AQ245" s="285"/>
      <c r="AR245" s="285"/>
      <c r="AS245" s="285"/>
      <c r="AT245" s="285"/>
      <c r="AU245" s="285"/>
      <c r="AV245" s="285"/>
      <c r="AW245" s="285"/>
      <c r="AX245" s="285"/>
      <c r="AY245" s="285"/>
      <c r="AZ245" s="285"/>
      <c r="BA245" s="285"/>
      <c r="BB245" s="285"/>
      <c r="BC245" s="285"/>
      <c r="BD245" s="285"/>
      <c r="BE245" s="285"/>
      <c r="BF245" s="285"/>
      <c r="BG245" s="285"/>
      <c r="BH245" s="285"/>
      <c r="BI245" s="285"/>
      <c r="BJ245" s="285"/>
      <c r="BK245" s="285"/>
      <c r="BL245" s="285"/>
      <c r="BM245" s="285"/>
      <c r="BN245" s="285"/>
      <c r="BO245" s="285"/>
      <c r="BP245" s="285"/>
      <c r="BQ245" s="285"/>
      <c r="BR245" s="285"/>
      <c r="BS245" s="285"/>
      <c r="BT245" s="285"/>
      <c r="BU245" s="285"/>
      <c r="BV245" s="285"/>
      <c r="BW245" s="285"/>
      <c r="BX245" s="285"/>
      <c r="BY245" s="285"/>
      <c r="BZ245" s="285"/>
      <c r="CA245" s="285"/>
    </row>
    <row r="246" spans="1:80" s="135" customFormat="1" ht="42.75">
      <c r="B246" s="636" t="s">
        <v>485</v>
      </c>
      <c r="C246" s="232"/>
      <c r="D246" s="637"/>
      <c r="E246" s="637"/>
      <c r="M246" s="391"/>
      <c r="N246" s="401"/>
      <c r="O246" s="401"/>
      <c r="P246" s="401"/>
      <c r="Q246" s="285"/>
      <c r="R246" s="285"/>
      <c r="S246" s="285"/>
      <c r="T246" s="285"/>
      <c r="U246" s="285"/>
      <c r="V246" s="285"/>
      <c r="W246" s="285"/>
      <c r="X246" s="285"/>
      <c r="Y246" s="285"/>
      <c r="Z246" s="285"/>
      <c r="AA246" s="285"/>
      <c r="AB246" s="285"/>
      <c r="AC246" s="285"/>
      <c r="AD246" s="285"/>
      <c r="AE246" s="285"/>
      <c r="AF246" s="285"/>
      <c r="AG246" s="285"/>
      <c r="AH246" s="285"/>
      <c r="AI246" s="285"/>
      <c r="AJ246" s="285"/>
      <c r="AK246" s="285"/>
      <c r="AL246" s="285"/>
      <c r="AM246" s="285"/>
      <c r="AN246" s="285"/>
      <c r="AO246" s="285"/>
      <c r="AP246" s="285"/>
      <c r="AQ246" s="285"/>
      <c r="AR246" s="285"/>
      <c r="AS246" s="285"/>
      <c r="AT246" s="285"/>
      <c r="AU246" s="285"/>
      <c r="AV246" s="285"/>
      <c r="AW246" s="285"/>
      <c r="AX246" s="285"/>
      <c r="AY246" s="285"/>
      <c r="AZ246" s="285"/>
      <c r="BA246" s="285"/>
      <c r="BB246" s="285"/>
      <c r="BC246" s="285"/>
      <c r="BD246" s="285"/>
      <c r="BE246" s="285"/>
      <c r="BF246" s="285"/>
      <c r="BG246" s="285"/>
      <c r="BH246" s="285"/>
      <c r="BI246" s="285"/>
      <c r="BJ246" s="285"/>
      <c r="BK246" s="285"/>
      <c r="BL246" s="285"/>
      <c r="BM246" s="285"/>
      <c r="BN246" s="285"/>
      <c r="BO246" s="285"/>
      <c r="BP246" s="285"/>
      <c r="BQ246" s="285"/>
      <c r="BR246" s="285"/>
      <c r="BS246" s="285"/>
      <c r="BT246" s="285"/>
      <c r="BU246" s="285"/>
      <c r="BV246" s="285"/>
      <c r="BW246" s="285"/>
      <c r="BX246" s="285"/>
      <c r="BY246" s="285"/>
      <c r="BZ246" s="285"/>
      <c r="CA246" s="285"/>
    </row>
    <row r="247" spans="1:80" s="135" customFormat="1" ht="18">
      <c r="B247" s="135" t="s">
        <v>486</v>
      </c>
      <c r="C247" s="232"/>
      <c r="D247" s="637"/>
      <c r="E247" s="637"/>
      <c r="F247" s="429"/>
      <c r="G247" s="429"/>
      <c r="H247" s="430"/>
      <c r="I247" s="430"/>
      <c r="J247" s="430"/>
      <c r="K247" s="2"/>
      <c r="L247" s="285"/>
      <c r="M247" s="285"/>
      <c r="N247" s="285"/>
      <c r="O247" s="285"/>
      <c r="P247" s="285"/>
      <c r="Q247" s="285"/>
      <c r="R247" s="285"/>
      <c r="S247" s="285"/>
      <c r="T247" s="285"/>
      <c r="U247" s="285"/>
      <c r="V247" s="285"/>
      <c r="W247" s="285"/>
      <c r="X247" s="285"/>
      <c r="Y247" s="285"/>
      <c r="Z247" s="285"/>
      <c r="AA247" s="285"/>
      <c r="AB247" s="285"/>
      <c r="AC247" s="285"/>
      <c r="AD247" s="285"/>
      <c r="AE247" s="285"/>
      <c r="AF247" s="285"/>
      <c r="AG247" s="285"/>
      <c r="AH247" s="285"/>
      <c r="AI247" s="285"/>
      <c r="AJ247" s="285"/>
      <c r="AK247" s="285"/>
      <c r="AL247" s="285"/>
      <c r="AM247" s="285"/>
      <c r="AN247" s="285"/>
      <c r="AO247" s="285"/>
      <c r="AP247" s="285"/>
      <c r="AQ247" s="285"/>
      <c r="AR247" s="285"/>
      <c r="AS247" s="285"/>
      <c r="AT247" s="285"/>
      <c r="AU247" s="285"/>
      <c r="AV247" s="285"/>
      <c r="AW247" s="285"/>
      <c r="AX247" s="285"/>
      <c r="AY247" s="285"/>
      <c r="AZ247" s="285"/>
      <c r="BA247" s="285"/>
      <c r="BB247" s="285"/>
      <c r="BC247" s="285"/>
      <c r="BD247" s="285"/>
      <c r="BE247" s="285"/>
      <c r="BF247" s="285"/>
      <c r="BG247" s="285"/>
      <c r="BH247" s="285"/>
      <c r="BI247" s="285"/>
      <c r="BJ247" s="285"/>
      <c r="BK247" s="285"/>
      <c r="BL247" s="285"/>
      <c r="BM247" s="285"/>
      <c r="BN247" s="285"/>
      <c r="BO247" s="285"/>
      <c r="BP247" s="285"/>
      <c r="BQ247" s="285"/>
      <c r="BR247" s="285"/>
      <c r="BS247" s="285"/>
      <c r="BT247" s="285"/>
      <c r="BU247" s="285"/>
      <c r="BV247" s="285"/>
      <c r="BW247" s="285"/>
      <c r="BX247" s="285"/>
      <c r="BY247" s="285"/>
      <c r="BZ247" s="285"/>
      <c r="CA247" s="285"/>
      <c r="CB247" s="285"/>
    </row>
    <row r="248" spans="1:80" s="135" customFormat="1" ht="18">
      <c r="C248" s="232"/>
      <c r="D248" s="637"/>
      <c r="E248" s="637"/>
      <c r="F248" s="429"/>
      <c r="G248" s="429"/>
      <c r="H248" s="430"/>
      <c r="I248" s="430"/>
      <c r="J248" s="430"/>
      <c r="K248" s="2"/>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285"/>
      <c r="AY248" s="285"/>
      <c r="AZ248" s="285"/>
      <c r="BA248" s="285"/>
      <c r="BB248" s="285"/>
      <c r="BC248" s="285"/>
      <c r="BD248" s="285"/>
      <c r="BE248" s="285"/>
      <c r="BF248" s="285"/>
      <c r="BG248" s="285"/>
      <c r="BH248" s="285"/>
      <c r="BI248" s="285"/>
      <c r="BJ248" s="285"/>
      <c r="BK248" s="285"/>
      <c r="BL248" s="285"/>
      <c r="BM248" s="285"/>
      <c r="BN248" s="285"/>
      <c r="BO248" s="285"/>
      <c r="BP248" s="285"/>
      <c r="BQ248" s="285"/>
      <c r="BR248" s="285"/>
      <c r="BS248" s="285"/>
      <c r="BT248" s="285"/>
      <c r="BU248" s="285"/>
      <c r="BV248" s="285"/>
      <c r="BW248" s="285"/>
      <c r="BX248" s="285"/>
      <c r="BY248" s="285"/>
      <c r="BZ248" s="285"/>
      <c r="CA248" s="285"/>
      <c r="CB248" s="285"/>
    </row>
    <row r="249" spans="1:80" s="135" customFormat="1" ht="18">
      <c r="C249" s="232"/>
      <c r="D249" s="637"/>
      <c r="E249" s="637"/>
      <c r="F249" s="429"/>
      <c r="G249" s="429"/>
      <c r="H249" s="430"/>
      <c r="I249" s="430"/>
      <c r="J249" s="430"/>
      <c r="K249" s="2"/>
      <c r="L249" s="285"/>
      <c r="M249" s="285"/>
      <c r="N249" s="285"/>
      <c r="O249" s="285"/>
      <c r="P249" s="285"/>
      <c r="Q249" s="285"/>
      <c r="R249" s="285"/>
      <c r="S249" s="285"/>
      <c r="T249" s="285"/>
      <c r="U249" s="285"/>
      <c r="V249" s="285"/>
      <c r="W249" s="285"/>
      <c r="X249" s="285"/>
      <c r="Y249" s="285"/>
      <c r="Z249" s="285"/>
      <c r="AA249" s="285"/>
      <c r="AB249" s="285"/>
      <c r="AC249" s="285"/>
      <c r="AD249" s="285"/>
      <c r="AE249" s="285"/>
      <c r="AF249" s="285"/>
      <c r="AG249" s="285"/>
      <c r="AH249" s="285"/>
      <c r="AI249" s="285"/>
      <c r="AJ249" s="285"/>
      <c r="AK249" s="285"/>
      <c r="AL249" s="285"/>
      <c r="AM249" s="285"/>
      <c r="AN249" s="285"/>
      <c r="AO249" s="285"/>
      <c r="AP249" s="285"/>
      <c r="AQ249" s="285"/>
      <c r="AR249" s="285"/>
      <c r="AS249" s="285"/>
      <c r="AT249" s="285"/>
      <c r="AU249" s="285"/>
      <c r="AV249" s="285"/>
      <c r="AW249" s="285"/>
      <c r="AX249" s="285"/>
      <c r="AY249" s="285"/>
      <c r="AZ249" s="285"/>
      <c r="BA249" s="285"/>
      <c r="BB249" s="285"/>
      <c r="BC249" s="285"/>
      <c r="BD249" s="285"/>
      <c r="BE249" s="285"/>
      <c r="BF249" s="285"/>
      <c r="BG249" s="285"/>
      <c r="BH249" s="285"/>
      <c r="BI249" s="285"/>
      <c r="BJ249" s="285"/>
      <c r="BK249" s="285"/>
      <c r="BL249" s="285"/>
      <c r="BM249" s="285"/>
      <c r="BN249" s="285"/>
      <c r="BO249" s="285"/>
      <c r="BP249" s="285"/>
      <c r="BQ249" s="285"/>
      <c r="BR249" s="285"/>
      <c r="BS249" s="285"/>
      <c r="BT249" s="285"/>
      <c r="BU249" s="285"/>
      <c r="BV249" s="285"/>
      <c r="BW249" s="285"/>
      <c r="BX249" s="285"/>
      <c r="BY249" s="285"/>
      <c r="BZ249" s="285"/>
      <c r="CA249" s="285"/>
      <c r="CB249" s="285"/>
    </row>
    <row r="250" spans="1:80" s="135" customFormat="1" ht="18">
      <c r="C250" s="232"/>
      <c r="D250" s="637"/>
      <c r="E250" s="637"/>
      <c r="F250" s="429"/>
      <c r="G250" s="429"/>
      <c r="H250" s="430"/>
      <c r="I250" s="430"/>
      <c r="J250" s="430"/>
      <c r="K250" s="2"/>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5"/>
      <c r="AY250" s="285"/>
      <c r="AZ250" s="285"/>
      <c r="BA250" s="285"/>
      <c r="BB250" s="285"/>
      <c r="BC250" s="285"/>
      <c r="BD250" s="285"/>
      <c r="BE250" s="285"/>
      <c r="BF250" s="285"/>
      <c r="BG250" s="285"/>
      <c r="BH250" s="285"/>
      <c r="BI250" s="285"/>
      <c r="BJ250" s="285"/>
      <c r="BK250" s="285"/>
      <c r="BL250" s="285"/>
      <c r="BM250" s="285"/>
      <c r="BN250" s="285"/>
      <c r="BO250" s="285"/>
      <c r="BP250" s="285"/>
      <c r="BQ250" s="285"/>
      <c r="BR250" s="285"/>
      <c r="BS250" s="285"/>
      <c r="BT250" s="285"/>
      <c r="BU250" s="285"/>
      <c r="BV250" s="285"/>
      <c r="BW250" s="285"/>
      <c r="BX250" s="285"/>
      <c r="BY250" s="285"/>
      <c r="BZ250" s="285"/>
      <c r="CA250" s="285"/>
      <c r="CB250" s="285"/>
    </row>
    <row r="251" spans="1:80" s="135" customFormat="1" ht="18">
      <c r="C251" s="232"/>
      <c r="D251" s="637"/>
      <c r="E251" s="637"/>
      <c r="F251" s="429"/>
      <c r="G251" s="429"/>
      <c r="H251" s="430"/>
      <c r="I251" s="430"/>
      <c r="J251" s="430"/>
      <c r="K251" s="2"/>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5"/>
      <c r="AY251" s="285"/>
      <c r="AZ251" s="285"/>
      <c r="BA251" s="285"/>
      <c r="BB251" s="285"/>
      <c r="BC251" s="285"/>
      <c r="BD251" s="285"/>
      <c r="BE251" s="285"/>
      <c r="BF251" s="285"/>
      <c r="BG251" s="285"/>
      <c r="BH251" s="285"/>
      <c r="BI251" s="285"/>
      <c r="BJ251" s="285"/>
      <c r="BK251" s="285"/>
      <c r="BL251" s="285"/>
      <c r="BM251" s="285"/>
      <c r="BN251" s="285"/>
      <c r="BO251" s="285"/>
      <c r="BP251" s="285"/>
      <c r="BQ251" s="285"/>
      <c r="BR251" s="285"/>
      <c r="BS251" s="285"/>
      <c r="BT251" s="285"/>
      <c r="BU251" s="285"/>
      <c r="BV251" s="285"/>
      <c r="BW251" s="285"/>
      <c r="BX251" s="285"/>
      <c r="BY251" s="285"/>
      <c r="BZ251" s="285"/>
      <c r="CA251" s="285"/>
      <c r="CB251" s="285"/>
    </row>
    <row r="252" spans="1:80" s="135" customFormat="1" ht="18">
      <c r="C252" s="426" t="s">
        <v>242</v>
      </c>
      <c r="D252" s="638">
        <f>SUM(D246:D251)</f>
        <v>0</v>
      </c>
      <c r="E252" s="426"/>
      <c r="F252" s="429"/>
      <c r="G252" s="429"/>
      <c r="H252" s="430"/>
      <c r="I252" s="430"/>
      <c r="J252" s="430"/>
      <c r="K252" s="2"/>
      <c r="L252" s="285"/>
      <c r="M252" s="285"/>
      <c r="N252" s="285"/>
      <c r="O252" s="285"/>
      <c r="P252" s="285"/>
      <c r="Q252" s="285"/>
      <c r="R252" s="285"/>
      <c r="S252" s="285"/>
      <c r="T252" s="285"/>
      <c r="U252" s="285"/>
      <c r="V252" s="285"/>
      <c r="W252" s="285"/>
      <c r="X252" s="285"/>
      <c r="Y252" s="285"/>
      <c r="Z252" s="285"/>
      <c r="AA252" s="285"/>
      <c r="AB252" s="285"/>
      <c r="AC252" s="285"/>
      <c r="AD252" s="285"/>
      <c r="AE252" s="285"/>
      <c r="AF252" s="285"/>
      <c r="AG252" s="285"/>
      <c r="AH252" s="285"/>
      <c r="AI252" s="285"/>
      <c r="AJ252" s="285"/>
      <c r="AK252" s="285"/>
      <c r="AL252" s="285"/>
      <c r="AM252" s="285"/>
      <c r="AN252" s="285"/>
      <c r="AO252" s="285"/>
      <c r="AP252" s="285"/>
      <c r="AQ252" s="285"/>
      <c r="AR252" s="285"/>
      <c r="AS252" s="285"/>
      <c r="AT252" s="285"/>
      <c r="AU252" s="285"/>
      <c r="AV252" s="285"/>
      <c r="AW252" s="285"/>
      <c r="AX252" s="285"/>
      <c r="AY252" s="285"/>
      <c r="AZ252" s="285"/>
      <c r="BA252" s="285"/>
      <c r="BB252" s="285"/>
      <c r="BC252" s="285"/>
      <c r="BD252" s="285"/>
      <c r="BE252" s="285"/>
      <c r="BF252" s="285"/>
      <c r="BG252" s="285"/>
      <c r="BH252" s="285"/>
      <c r="BI252" s="285"/>
      <c r="BJ252" s="285"/>
      <c r="BK252" s="285"/>
      <c r="BL252" s="285"/>
      <c r="BM252" s="285"/>
      <c r="BN252" s="285"/>
      <c r="BO252" s="285"/>
      <c r="BP252" s="285"/>
      <c r="BQ252" s="285"/>
      <c r="BR252" s="285"/>
      <c r="BS252" s="285"/>
      <c r="BT252" s="285"/>
      <c r="BU252" s="285"/>
      <c r="BV252" s="285"/>
      <c r="BW252" s="285"/>
      <c r="BX252" s="285"/>
      <c r="BY252" s="285"/>
      <c r="BZ252" s="285"/>
      <c r="CA252" s="285"/>
      <c r="CB252" s="285"/>
    </row>
    <row r="253" spans="1:80" s="135" customFormat="1" ht="18.75" thickBot="1">
      <c r="C253" s="426"/>
      <c r="D253" s="426"/>
      <c r="E253" s="426"/>
      <c r="F253" s="429"/>
      <c r="G253" s="429"/>
      <c r="H253" s="430"/>
      <c r="I253" s="430"/>
      <c r="J253" s="430"/>
      <c r="K253" s="2"/>
      <c r="L253" s="285"/>
      <c r="M253" s="285"/>
      <c r="N253" s="285"/>
      <c r="O253" s="285"/>
      <c r="P253" s="285"/>
      <c r="Q253" s="285"/>
      <c r="R253" s="285"/>
      <c r="S253" s="285"/>
      <c r="T253" s="285"/>
      <c r="U253" s="285"/>
      <c r="V253" s="285"/>
      <c r="W253" s="285"/>
      <c r="X253" s="285"/>
      <c r="Y253" s="285"/>
      <c r="Z253" s="285"/>
      <c r="AA253" s="285"/>
      <c r="AB253" s="285"/>
      <c r="AC253" s="285"/>
      <c r="AD253" s="285"/>
      <c r="AE253" s="285"/>
      <c r="AF253" s="285"/>
      <c r="AG253" s="285"/>
      <c r="AH253" s="285"/>
      <c r="AI253" s="285"/>
      <c r="AJ253" s="285"/>
      <c r="AK253" s="285"/>
      <c r="AL253" s="285"/>
      <c r="AM253" s="285"/>
      <c r="AN253" s="285"/>
      <c r="AO253" s="285"/>
      <c r="AP253" s="285"/>
      <c r="AQ253" s="285"/>
      <c r="AR253" s="285"/>
      <c r="AS253" s="285"/>
      <c r="AT253" s="285"/>
      <c r="AU253" s="285"/>
      <c r="AV253" s="285"/>
      <c r="AW253" s="285"/>
      <c r="AX253" s="285"/>
      <c r="AY253" s="285"/>
      <c r="AZ253" s="285"/>
      <c r="BA253" s="285"/>
      <c r="BB253" s="285"/>
      <c r="BC253" s="285"/>
      <c r="BD253" s="285"/>
      <c r="BE253" s="285"/>
      <c r="BF253" s="285"/>
      <c r="BG253" s="285"/>
      <c r="BH253" s="285"/>
      <c r="BI253" s="285"/>
      <c r="BJ253" s="285"/>
      <c r="BK253" s="285"/>
      <c r="BL253" s="285"/>
      <c r="BM253" s="285"/>
      <c r="BN253" s="285"/>
      <c r="BO253" s="285"/>
      <c r="BP253" s="285"/>
      <c r="BQ253" s="285"/>
      <c r="BR253" s="285"/>
      <c r="BS253" s="285"/>
      <c r="BT253" s="285"/>
      <c r="BU253" s="285"/>
      <c r="BV253" s="285"/>
      <c r="BW253" s="285"/>
      <c r="BX253" s="285"/>
      <c r="BY253" s="285"/>
      <c r="BZ253" s="285"/>
      <c r="CA253" s="285"/>
      <c r="CB253" s="285"/>
    </row>
    <row r="254" spans="1:80" s="135" customFormat="1" ht="28.5">
      <c r="B254" s="7" t="s">
        <v>203</v>
      </c>
      <c r="C254" s="432"/>
      <c r="D254" s="433" t="s">
        <v>204</v>
      </c>
      <c r="E254" s="434" t="s">
        <v>205</v>
      </c>
      <c r="F254" s="435" t="s">
        <v>206</v>
      </c>
      <c r="G254" s="436" t="s">
        <v>207</v>
      </c>
      <c r="H254" s="1059" t="s">
        <v>208</v>
      </c>
      <c r="I254" s="639"/>
      <c r="J254" s="639"/>
      <c r="K254" s="1040"/>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5"/>
      <c r="AO254" s="285"/>
      <c r="AP254" s="285"/>
      <c r="AQ254" s="285"/>
      <c r="AR254" s="285"/>
      <c r="AS254" s="285"/>
      <c r="AT254" s="285"/>
      <c r="AU254" s="285"/>
      <c r="AV254" s="285"/>
      <c r="AW254" s="285"/>
      <c r="AX254" s="285"/>
      <c r="AY254" s="285"/>
      <c r="AZ254" s="285"/>
      <c r="BA254" s="285"/>
      <c r="BB254" s="285"/>
      <c r="BC254" s="285"/>
      <c r="BD254" s="285"/>
      <c r="BE254" s="285"/>
      <c r="BF254" s="285"/>
      <c r="BG254" s="285"/>
      <c r="BH254" s="285"/>
      <c r="BI254" s="285"/>
      <c r="BJ254" s="285"/>
      <c r="BK254" s="285"/>
      <c r="BL254" s="285"/>
      <c r="BM254" s="285"/>
      <c r="BN254" s="285"/>
      <c r="BO254" s="285"/>
      <c r="BP254" s="285"/>
      <c r="BQ254" s="285"/>
      <c r="BR254" s="285"/>
      <c r="BS254" s="285"/>
      <c r="BT254" s="285"/>
      <c r="BU254" s="285"/>
      <c r="BV254" s="285"/>
      <c r="BW254" s="285"/>
      <c r="BX254" s="285"/>
      <c r="BY254" s="285"/>
      <c r="BZ254" s="285"/>
      <c r="CA254" s="285"/>
      <c r="CB254" s="285"/>
    </row>
    <row r="255" spans="1:80" s="135" customFormat="1" ht="28.5">
      <c r="C255" s="437" t="s">
        <v>637</v>
      </c>
      <c r="D255" s="438">
        <f>IF(E242="",0,$C$93*E242)</f>
        <v>0</v>
      </c>
      <c r="E255" s="640" t="str">
        <f>IF($C$86&lt;&gt;0,$C$86,0)</f>
        <v>תא זה יעודכן אוטומטית עם מילוי סעיף 5.1</v>
      </c>
      <c r="F255" s="440" t="e">
        <f>IF(E255=0,0,-1*(1-D255/E255))</f>
        <v>#VALUE!</v>
      </c>
      <c r="G255" s="441"/>
      <c r="H255" s="1059"/>
      <c r="I255" s="639"/>
      <c r="J255" s="639"/>
      <c r="K255" s="1040"/>
      <c r="L255" s="285"/>
      <c r="M255" s="285"/>
      <c r="N255" s="285"/>
      <c r="O255" s="285"/>
      <c r="P255" s="285"/>
      <c r="Q255" s="285"/>
      <c r="R255" s="285"/>
      <c r="S255" s="285"/>
      <c r="T255" s="285"/>
      <c r="U255" s="285"/>
      <c r="V255" s="285"/>
      <c r="W255" s="285"/>
      <c r="X255" s="285"/>
      <c r="Y255" s="285"/>
      <c r="Z255" s="285"/>
      <c r="AA255" s="285"/>
      <c r="AB255" s="285"/>
      <c r="AC255" s="285"/>
      <c r="AD255" s="285"/>
      <c r="AE255" s="285"/>
      <c r="AF255" s="285"/>
      <c r="AG255" s="285"/>
      <c r="AH255" s="285"/>
      <c r="AI255" s="285"/>
      <c r="AJ255" s="285"/>
      <c r="AK255" s="285"/>
      <c r="AL255" s="285"/>
      <c r="AM255" s="285"/>
      <c r="AN255" s="285"/>
      <c r="AO255" s="285"/>
      <c r="AP255" s="285"/>
      <c r="AQ255" s="285"/>
      <c r="AR255" s="285"/>
      <c r="AS255" s="285"/>
      <c r="AT255" s="285"/>
      <c r="AU255" s="285"/>
      <c r="AV255" s="285"/>
      <c r="AW255" s="285"/>
      <c r="AX255" s="285"/>
      <c r="AY255" s="285"/>
      <c r="AZ255" s="285"/>
      <c r="BA255" s="285"/>
      <c r="BB255" s="285"/>
      <c r="BC255" s="285"/>
      <c r="BD255" s="285"/>
      <c r="BE255" s="285"/>
      <c r="BF255" s="285"/>
      <c r="BG255" s="285"/>
      <c r="BH255" s="285"/>
      <c r="BI255" s="285"/>
      <c r="BJ255" s="285"/>
      <c r="BK255" s="285"/>
      <c r="BL255" s="285"/>
      <c r="BM255" s="285"/>
      <c r="BN255" s="285"/>
      <c r="BO255" s="285"/>
      <c r="BP255" s="285"/>
      <c r="BQ255" s="285"/>
      <c r="BR255" s="285"/>
      <c r="BS255" s="285"/>
      <c r="BT255" s="285"/>
      <c r="BU255" s="285"/>
      <c r="BV255" s="285"/>
      <c r="BW255" s="285"/>
      <c r="BX255" s="285"/>
      <c r="BY255" s="285"/>
      <c r="BZ255" s="285"/>
      <c r="CA255" s="285"/>
      <c r="CB255" s="285"/>
    </row>
    <row r="256" spans="1:80" s="135" customFormat="1" ht="28.5">
      <c r="C256" s="536" t="s">
        <v>209</v>
      </c>
      <c r="D256" s="641">
        <f>D252*'10. קבועים'!$C$49</f>
        <v>0</v>
      </c>
      <c r="E256" s="640" t="str">
        <f>IF($C$154&lt;&gt;0,$C$154,0)</f>
        <v>תא זה יעודכן אוטומטית עם מילוי סעיף 5.2</v>
      </c>
      <c r="F256" s="440" t="e">
        <f>IF(E256=0,0,-1*(1-D256/E256))</f>
        <v>#VALUE!</v>
      </c>
      <c r="G256" s="441"/>
      <c r="H256" s="1059"/>
      <c r="I256" s="639"/>
      <c r="J256" s="639"/>
      <c r="K256" s="1040"/>
      <c r="L256" s="285"/>
      <c r="M256" s="285"/>
      <c r="N256" s="285"/>
      <c r="O256" s="285"/>
      <c r="P256" s="285"/>
      <c r="Q256" s="285"/>
      <c r="R256" s="285"/>
      <c r="S256" s="285"/>
      <c r="T256" s="285"/>
      <c r="U256" s="285"/>
      <c r="V256" s="285"/>
      <c r="W256" s="285"/>
      <c r="X256" s="285"/>
      <c r="Y256" s="285"/>
      <c r="Z256" s="285"/>
      <c r="AA256" s="285"/>
      <c r="AB256" s="285"/>
      <c r="AC256" s="285"/>
      <c r="AD256" s="285"/>
      <c r="AE256" s="285"/>
      <c r="AF256" s="285"/>
      <c r="AG256" s="285"/>
      <c r="AH256" s="285"/>
      <c r="AI256" s="285"/>
      <c r="AJ256" s="285"/>
      <c r="AK256" s="285"/>
      <c r="AL256" s="285"/>
      <c r="AM256" s="285"/>
      <c r="AN256" s="285"/>
      <c r="AO256" s="285"/>
      <c r="AP256" s="285"/>
      <c r="AQ256" s="285"/>
      <c r="AR256" s="285"/>
      <c r="AS256" s="285"/>
      <c r="AT256" s="285"/>
      <c r="AU256" s="285"/>
      <c r="AV256" s="285"/>
      <c r="AW256" s="285"/>
      <c r="AX256" s="285"/>
      <c r="AY256" s="285"/>
      <c r="AZ256" s="285"/>
      <c r="BA256" s="285"/>
      <c r="BB256" s="285"/>
      <c r="BC256" s="285"/>
      <c r="BD256" s="285"/>
      <c r="BE256" s="285"/>
      <c r="BF256" s="285"/>
      <c r="BG256" s="285"/>
      <c r="BH256" s="285"/>
      <c r="BI256" s="285"/>
      <c r="BJ256" s="285"/>
      <c r="BK256" s="285"/>
      <c r="BL256" s="285"/>
      <c r="BM256" s="285"/>
      <c r="BN256" s="285"/>
      <c r="BO256" s="285"/>
      <c r="BP256" s="285"/>
      <c r="BQ256" s="285"/>
      <c r="BR256" s="285"/>
      <c r="BS256" s="285"/>
      <c r="BT256" s="285"/>
      <c r="BU256" s="285"/>
      <c r="BV256" s="285"/>
      <c r="BW256" s="285"/>
      <c r="BX256" s="285"/>
      <c r="BY256" s="285"/>
      <c r="BZ256" s="285"/>
      <c r="CA256" s="285"/>
      <c r="CB256" s="285"/>
    </row>
    <row r="257" spans="1:80" s="135" customFormat="1" ht="29.25" thickBot="1">
      <c r="C257" s="537" t="s">
        <v>210</v>
      </c>
      <c r="D257" s="444">
        <f>D255-D256</f>
        <v>0</v>
      </c>
      <c r="E257" s="445" t="str">
        <f>IF($C$158&lt;&gt;0,$C$158,0)</f>
        <v>תא זה יעודכן אוטומטית עם מילוי סעיפים: 5.1 ו- 5.2</v>
      </c>
      <c r="F257" s="446" t="e">
        <f>IF(E257=0,0,-1*(1-D257/E257))</f>
        <v>#VALUE!</v>
      </c>
      <c r="G257" s="447"/>
      <c r="H257" s="1059"/>
      <c r="I257" s="639"/>
      <c r="J257" s="639"/>
      <c r="K257" s="1040"/>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5"/>
      <c r="AO257" s="285"/>
      <c r="AP257" s="285"/>
      <c r="AQ257" s="285"/>
      <c r="AR257" s="285"/>
      <c r="AS257" s="285"/>
      <c r="AT257" s="285"/>
      <c r="AU257" s="285"/>
      <c r="AV257" s="285"/>
      <c r="AW257" s="285"/>
      <c r="AX257" s="285"/>
      <c r="AY257" s="285"/>
      <c r="AZ257" s="285"/>
      <c r="BA257" s="285"/>
      <c r="BB257" s="285"/>
      <c r="BC257" s="285"/>
      <c r="BD257" s="285"/>
      <c r="BE257" s="285"/>
      <c r="BF257" s="285"/>
      <c r="BG257" s="285"/>
      <c r="BH257" s="285"/>
      <c r="BI257" s="285"/>
      <c r="BJ257" s="285"/>
      <c r="BK257" s="285"/>
      <c r="BL257" s="285"/>
      <c r="BM257" s="285"/>
      <c r="BN257" s="285"/>
      <c r="BO257" s="285"/>
      <c r="BP257" s="285"/>
      <c r="BQ257" s="285"/>
      <c r="BR257" s="285"/>
      <c r="BS257" s="285"/>
      <c r="BT257" s="285"/>
      <c r="BU257" s="285"/>
      <c r="BV257" s="285"/>
      <c r="BW257" s="285"/>
      <c r="BX257" s="285"/>
      <c r="BY257" s="285"/>
      <c r="BZ257" s="285"/>
      <c r="CA257" s="285"/>
      <c r="CB257" s="285"/>
    </row>
    <row r="258" spans="1:80" s="135" customFormat="1" ht="15.75" thickBot="1">
      <c r="B258" s="289"/>
      <c r="C258" s="3"/>
      <c r="D258" s="345"/>
      <c r="E258" s="5"/>
      <c r="F258" s="346"/>
      <c r="G258" s="2"/>
      <c r="H258" s="2"/>
      <c r="I258" s="2"/>
      <c r="J258" s="2"/>
      <c r="K258" s="285"/>
      <c r="L258" s="285"/>
      <c r="M258" s="285"/>
      <c r="N258" s="285"/>
      <c r="O258" s="285"/>
      <c r="P258" s="285"/>
      <c r="Q258" s="285"/>
      <c r="R258" s="285"/>
      <c r="S258" s="285"/>
      <c r="T258" s="285"/>
      <c r="U258" s="285"/>
      <c r="V258" s="285"/>
      <c r="W258" s="285"/>
      <c r="X258" s="285"/>
      <c r="Y258" s="285"/>
      <c r="Z258" s="285"/>
      <c r="AA258" s="285"/>
      <c r="AB258" s="285"/>
      <c r="AC258" s="285"/>
      <c r="AD258" s="285"/>
      <c r="AE258" s="285"/>
      <c r="AF258" s="285"/>
      <c r="AG258" s="285"/>
      <c r="AH258" s="285"/>
      <c r="AI258" s="285"/>
      <c r="AJ258" s="285"/>
      <c r="AK258" s="285"/>
      <c r="AL258" s="285"/>
      <c r="AM258" s="285"/>
      <c r="AN258" s="285"/>
      <c r="AO258" s="285"/>
      <c r="AP258" s="285"/>
      <c r="AQ258" s="285"/>
      <c r="AR258" s="285"/>
      <c r="AS258" s="285"/>
      <c r="AT258" s="285"/>
      <c r="AU258" s="285"/>
      <c r="AV258" s="285"/>
      <c r="AW258" s="285"/>
      <c r="AX258" s="285"/>
      <c r="AY258" s="285"/>
      <c r="AZ258" s="285"/>
      <c r="BA258" s="285"/>
      <c r="BB258" s="285"/>
      <c r="BC258" s="285"/>
      <c r="BD258" s="285"/>
      <c r="BE258" s="285"/>
      <c r="BF258" s="285"/>
      <c r="BG258" s="285"/>
      <c r="BH258" s="285"/>
      <c r="BI258" s="285"/>
      <c r="BJ258" s="285"/>
      <c r="BK258" s="285"/>
      <c r="BL258" s="285"/>
      <c r="BM258" s="285"/>
      <c r="BN258" s="285"/>
      <c r="BO258" s="285"/>
      <c r="BP258" s="285"/>
      <c r="BQ258" s="285"/>
      <c r="BR258" s="285"/>
      <c r="BS258" s="285"/>
      <c r="BT258" s="285"/>
      <c r="BU258" s="285"/>
      <c r="BV258" s="285"/>
      <c r="BW258" s="285"/>
      <c r="BX258" s="285"/>
      <c r="BY258" s="285"/>
      <c r="BZ258" s="285"/>
      <c r="CA258" s="285"/>
    </row>
    <row r="259" spans="1:80" s="135" customFormat="1" ht="28.5">
      <c r="B259" s="8" t="s">
        <v>218</v>
      </c>
      <c r="C259" s="448"/>
      <c r="D259" s="449" t="s">
        <v>204</v>
      </c>
      <c r="E259" s="450" t="s">
        <v>205</v>
      </c>
      <c r="F259" s="449" t="s">
        <v>206</v>
      </c>
      <c r="G259" s="451" t="s">
        <v>207</v>
      </c>
      <c r="H259" s="1040" t="s">
        <v>208</v>
      </c>
      <c r="I259" s="4"/>
      <c r="J259" s="4"/>
      <c r="K259" s="285"/>
      <c r="L259" s="285"/>
      <c r="M259" s="285"/>
      <c r="N259" s="285"/>
      <c r="O259" s="285"/>
      <c r="P259" s="285"/>
      <c r="Q259" s="285"/>
      <c r="R259" s="285"/>
      <c r="S259" s="285"/>
      <c r="T259" s="285"/>
      <c r="U259" s="285"/>
      <c r="V259" s="285"/>
      <c r="W259" s="285"/>
      <c r="X259" s="285"/>
      <c r="Y259" s="285"/>
      <c r="Z259" s="285"/>
      <c r="AA259" s="285"/>
      <c r="AB259" s="285"/>
      <c r="AC259" s="285"/>
      <c r="AD259" s="285"/>
      <c r="AE259" s="285"/>
      <c r="AF259" s="285"/>
      <c r="AG259" s="285"/>
      <c r="AH259" s="285"/>
      <c r="AI259" s="285"/>
      <c r="AJ259" s="285"/>
      <c r="AK259" s="285"/>
      <c r="AL259" s="285"/>
      <c r="AM259" s="285"/>
      <c r="AN259" s="285"/>
      <c r="AO259" s="285"/>
      <c r="AP259" s="285"/>
      <c r="AQ259" s="285"/>
      <c r="AR259" s="285"/>
      <c r="AS259" s="285"/>
      <c r="AT259" s="285"/>
      <c r="AU259" s="285"/>
      <c r="AV259" s="285"/>
      <c r="AW259" s="285"/>
      <c r="AX259" s="285"/>
      <c r="AY259" s="285"/>
      <c r="AZ259" s="285"/>
      <c r="BA259" s="285"/>
      <c r="BB259" s="285"/>
      <c r="BC259" s="285"/>
      <c r="BD259" s="285"/>
      <c r="BE259" s="285"/>
      <c r="BF259" s="285"/>
      <c r="BG259" s="285"/>
      <c r="BH259" s="285"/>
      <c r="BI259" s="285"/>
      <c r="BJ259" s="285"/>
      <c r="BK259" s="285"/>
      <c r="BL259" s="285"/>
      <c r="BM259" s="285"/>
      <c r="BN259" s="285"/>
      <c r="BO259" s="285"/>
      <c r="BP259" s="285"/>
      <c r="BQ259" s="285"/>
      <c r="BR259" s="285"/>
      <c r="BS259" s="285"/>
      <c r="BT259" s="285"/>
      <c r="BU259" s="285"/>
      <c r="BV259" s="285"/>
      <c r="BW259" s="285"/>
      <c r="BX259" s="285"/>
      <c r="BY259" s="285"/>
      <c r="BZ259" s="285"/>
    </row>
    <row r="260" spans="1:80" s="135" customFormat="1" ht="30">
      <c r="B260" s="289"/>
      <c r="C260" s="337" t="s">
        <v>638</v>
      </c>
      <c r="D260" s="442">
        <f>IF(E242="",0,$E$93*E242)</f>
        <v>0</v>
      </c>
      <c r="E260" s="640" t="str">
        <f>IF($E$86&lt;&gt;0,$E$86,0)</f>
        <v>תא זה יעודכן אוטומטית עם מילוי סעיף 5.1</v>
      </c>
      <c r="F260" s="440" t="e">
        <f>IF(E260=0,0,-1*(1-D260/E260))</f>
        <v>#VALUE!</v>
      </c>
      <c r="G260" s="441"/>
      <c r="H260" s="1040"/>
      <c r="I260" s="4"/>
      <c r="J260" s="4"/>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5"/>
      <c r="AO260" s="285"/>
      <c r="AP260" s="285"/>
      <c r="AQ260" s="285"/>
      <c r="AR260" s="285"/>
      <c r="AS260" s="285"/>
      <c r="AT260" s="285"/>
      <c r="AU260" s="285"/>
      <c r="AV260" s="285"/>
      <c r="AW260" s="285"/>
      <c r="AX260" s="285"/>
      <c r="AY260" s="285"/>
      <c r="AZ260" s="285"/>
      <c r="BA260" s="285"/>
      <c r="BB260" s="285"/>
      <c r="BC260" s="285"/>
      <c r="BD260" s="285"/>
      <c r="BE260" s="285"/>
      <c r="BF260" s="285"/>
      <c r="BG260" s="285"/>
      <c r="BH260" s="285"/>
      <c r="BI260" s="285"/>
      <c r="BJ260" s="285"/>
      <c r="BK260" s="285"/>
      <c r="BL260" s="285"/>
      <c r="BM260" s="285"/>
      <c r="BN260" s="285"/>
      <c r="BO260" s="285"/>
      <c r="BP260" s="285"/>
      <c r="BQ260" s="285"/>
      <c r="BR260" s="285"/>
      <c r="BS260" s="285"/>
      <c r="BT260" s="285"/>
      <c r="BU260" s="285"/>
      <c r="BV260" s="285"/>
      <c r="BW260" s="285"/>
      <c r="BX260" s="285"/>
      <c r="BY260" s="285"/>
      <c r="BZ260" s="285"/>
    </row>
    <row r="261" spans="1:80" s="135" customFormat="1" ht="28.5">
      <c r="B261" s="289"/>
      <c r="C261" s="337" t="s">
        <v>440</v>
      </c>
      <c r="D261" s="442">
        <f>D252</f>
        <v>0</v>
      </c>
      <c r="E261" s="640" t="str">
        <f>IF($E$154&lt;&gt;0,$E$154,0)</f>
        <v>תא זה יעודכן אוטומטית עם מילוי סעיף 5.2</v>
      </c>
      <c r="F261" s="440" t="e">
        <f>IF(E261=0,0,-1*(1-D261/E261))</f>
        <v>#VALUE!</v>
      </c>
      <c r="G261" s="441"/>
      <c r="H261" s="1040"/>
      <c r="I261" s="4"/>
      <c r="J261" s="4"/>
      <c r="K261" s="2"/>
      <c r="L261" s="2"/>
      <c r="M261" s="2"/>
      <c r="N261" s="2"/>
      <c r="O261" s="2"/>
      <c r="P261" s="285"/>
      <c r="Q261" s="285"/>
      <c r="R261" s="285"/>
      <c r="S261" s="285"/>
      <c r="T261" s="285"/>
      <c r="U261" s="285"/>
      <c r="V261" s="285"/>
      <c r="W261" s="285"/>
      <c r="X261" s="285"/>
      <c r="Y261" s="285"/>
      <c r="Z261" s="285"/>
      <c r="AA261" s="285"/>
      <c r="AB261" s="285"/>
      <c r="AC261" s="285"/>
      <c r="AD261" s="285"/>
      <c r="AE261" s="285"/>
      <c r="AF261" s="285"/>
      <c r="AG261" s="285"/>
      <c r="AH261" s="285"/>
      <c r="AI261" s="285"/>
      <c r="AJ261" s="285"/>
      <c r="AK261" s="285"/>
      <c r="AL261" s="285"/>
      <c r="AM261" s="285"/>
      <c r="AN261" s="285"/>
      <c r="AO261" s="285"/>
      <c r="AP261" s="285"/>
      <c r="AQ261" s="285"/>
      <c r="AR261" s="285"/>
      <c r="AS261" s="285"/>
      <c r="AT261" s="285"/>
      <c r="AU261" s="285"/>
      <c r="AV261" s="285"/>
      <c r="AW261" s="285"/>
      <c r="AX261" s="285"/>
      <c r="AY261" s="285"/>
      <c r="AZ261" s="285"/>
      <c r="BA261" s="285"/>
      <c r="BB261" s="285"/>
      <c r="BC261" s="285"/>
      <c r="BD261" s="285"/>
      <c r="BE261" s="285"/>
      <c r="BF261" s="285"/>
      <c r="BG261" s="285"/>
      <c r="BH261" s="285"/>
      <c r="BI261" s="285"/>
      <c r="BJ261" s="285"/>
      <c r="BK261" s="285"/>
      <c r="BL261" s="285"/>
      <c r="BM261" s="285"/>
      <c r="BN261" s="285"/>
      <c r="BO261" s="285"/>
      <c r="BP261" s="285"/>
      <c r="BQ261" s="285"/>
      <c r="BR261" s="285"/>
      <c r="BS261" s="285"/>
      <c r="BT261" s="285"/>
      <c r="BU261" s="285"/>
      <c r="BV261" s="285"/>
      <c r="BW261" s="285"/>
      <c r="BX261" s="285"/>
      <c r="BY261" s="285"/>
      <c r="BZ261" s="285"/>
    </row>
    <row r="262" spans="1:80" s="135" customFormat="1" ht="29.25" thickBot="1">
      <c r="B262" s="289"/>
      <c r="C262" s="341" t="s">
        <v>441</v>
      </c>
      <c r="D262" s="444">
        <f>D260-D261</f>
        <v>0</v>
      </c>
      <c r="E262" s="445" t="str">
        <f>IF($E$158&lt;&gt;0,$E$158,0)</f>
        <v>תא זה יעודכן אוטומטית עם מילוי סעיפים: 5.1 ו- 5.2</v>
      </c>
      <c r="F262" s="446" t="e">
        <f>IF(E262=0,0,-1*(1-D262/E262))</f>
        <v>#VALUE!</v>
      </c>
      <c r="G262" s="447"/>
      <c r="H262" s="1040"/>
      <c r="I262" s="4"/>
      <c r="J262" s="4"/>
      <c r="K262" s="285"/>
      <c r="L262" s="285"/>
      <c r="M262" s="285"/>
      <c r="N262" s="285"/>
      <c r="O262" s="285"/>
      <c r="P262" s="285"/>
      <c r="Q262" s="285"/>
      <c r="R262" s="285"/>
      <c r="S262" s="285"/>
      <c r="T262" s="285"/>
      <c r="U262" s="285"/>
      <c r="V262" s="285"/>
      <c r="W262" s="285"/>
      <c r="X262" s="285"/>
      <c r="Y262" s="285"/>
      <c r="Z262" s="285"/>
      <c r="AA262" s="285"/>
      <c r="AB262" s="285"/>
      <c r="AC262" s="285"/>
      <c r="AD262" s="285"/>
      <c r="AE262" s="285"/>
      <c r="AF262" s="285"/>
      <c r="AG262" s="285"/>
      <c r="AH262" s="285"/>
      <c r="AI262" s="285"/>
      <c r="AJ262" s="285"/>
      <c r="AK262" s="285"/>
      <c r="AL262" s="285"/>
      <c r="AM262" s="285"/>
      <c r="AN262" s="285"/>
      <c r="AO262" s="285"/>
      <c r="AP262" s="285"/>
      <c r="AQ262" s="285"/>
      <c r="AR262" s="285"/>
      <c r="AS262" s="285"/>
      <c r="AT262" s="285"/>
      <c r="AU262" s="285"/>
      <c r="AV262" s="285"/>
      <c r="AW262" s="285"/>
      <c r="AX262" s="285"/>
      <c r="AY262" s="285"/>
      <c r="AZ262" s="285"/>
      <c r="BA262" s="285"/>
      <c r="BB262" s="285"/>
      <c r="BC262" s="285"/>
      <c r="BD262" s="285"/>
      <c r="BE262" s="285"/>
      <c r="BF262" s="285"/>
      <c r="BG262" s="285"/>
      <c r="BH262" s="285"/>
      <c r="BI262" s="285"/>
      <c r="BJ262" s="285"/>
      <c r="BK262" s="285"/>
      <c r="BL262" s="285"/>
      <c r="BM262" s="285"/>
      <c r="BN262" s="285"/>
      <c r="BO262" s="285"/>
      <c r="BP262" s="285"/>
      <c r="BQ262" s="285"/>
      <c r="BR262" s="285"/>
      <c r="BS262" s="285"/>
      <c r="BT262" s="285"/>
      <c r="BU262" s="285"/>
      <c r="BV262" s="285"/>
      <c r="BW262" s="285"/>
      <c r="BX262" s="285"/>
      <c r="BY262" s="285"/>
      <c r="BZ262" s="285"/>
    </row>
    <row r="263" spans="1:80" s="135" customFormat="1" ht="15.75" thickBot="1">
      <c r="B263" s="289"/>
      <c r="C263" s="3"/>
      <c r="D263" s="345"/>
      <c r="E263" s="5"/>
      <c r="F263" s="2"/>
      <c r="G263" s="2"/>
      <c r="H263" s="2"/>
      <c r="I263" s="2"/>
      <c r="J263" s="2"/>
      <c r="K263" s="285"/>
      <c r="L263" s="285"/>
      <c r="M263" s="285"/>
      <c r="N263" s="285"/>
      <c r="O263" s="285"/>
      <c r="P263" s="285"/>
      <c r="Q263" s="285"/>
      <c r="R263" s="285"/>
      <c r="S263" s="285"/>
      <c r="T263" s="285"/>
      <c r="U263" s="285"/>
      <c r="V263" s="285"/>
      <c r="W263" s="285"/>
      <c r="X263" s="285"/>
      <c r="Y263" s="285"/>
      <c r="Z263" s="285"/>
      <c r="AA263" s="285"/>
      <c r="AB263" s="285"/>
      <c r="AC263" s="285"/>
      <c r="AD263" s="285"/>
      <c r="AE263" s="285"/>
      <c r="AF263" s="285"/>
      <c r="AG263" s="285"/>
      <c r="AH263" s="285"/>
      <c r="AI263" s="285"/>
      <c r="AJ263" s="285"/>
      <c r="AK263" s="285"/>
      <c r="AL263" s="285"/>
      <c r="AM263" s="285"/>
      <c r="AN263" s="285"/>
      <c r="AO263" s="285"/>
      <c r="AP263" s="285"/>
      <c r="AQ263" s="285"/>
      <c r="AR263" s="285"/>
      <c r="AS263" s="285"/>
      <c r="AT263" s="285"/>
      <c r="AU263" s="285"/>
      <c r="AV263" s="285"/>
      <c r="AW263" s="285"/>
      <c r="AX263" s="285"/>
      <c r="AY263" s="285"/>
      <c r="AZ263" s="285"/>
      <c r="BA263" s="285"/>
      <c r="BB263" s="285"/>
      <c r="BC263" s="285"/>
      <c r="BD263" s="285"/>
      <c r="BE263" s="285"/>
      <c r="BF263" s="285"/>
      <c r="BG263" s="285"/>
      <c r="BH263" s="285"/>
      <c r="BI263" s="285"/>
      <c r="BJ263" s="285"/>
      <c r="BK263" s="285"/>
      <c r="BL263" s="285"/>
      <c r="BM263" s="285"/>
      <c r="BN263" s="285"/>
      <c r="BO263" s="285"/>
      <c r="BP263" s="285"/>
      <c r="BQ263" s="285"/>
      <c r="BR263" s="285"/>
      <c r="BS263" s="285"/>
      <c r="BT263" s="285"/>
      <c r="BU263" s="285"/>
      <c r="BV263" s="285"/>
      <c r="BW263" s="285"/>
      <c r="BX263" s="285"/>
      <c r="BY263" s="285"/>
      <c r="BZ263" s="285"/>
      <c r="CA263" s="285"/>
    </row>
    <row r="264" spans="1:80" s="133" customFormat="1" ht="30">
      <c r="B264" s="452" t="s">
        <v>211</v>
      </c>
      <c r="C264" s="453" t="s">
        <v>188</v>
      </c>
      <c r="D264" s="454" t="s">
        <v>189</v>
      </c>
      <c r="E264" s="455" t="s">
        <v>307</v>
      </c>
      <c r="F264" s="455" t="s">
        <v>478</v>
      </c>
      <c r="G264" s="456" t="s">
        <v>213</v>
      </c>
      <c r="H264" s="2"/>
      <c r="I264" s="2"/>
      <c r="J264" s="2"/>
      <c r="K264" s="285"/>
      <c r="L264" s="315"/>
      <c r="M264" s="315"/>
      <c r="N264" s="315"/>
      <c r="O264" s="315"/>
      <c r="P264" s="315"/>
      <c r="Q264" s="285"/>
      <c r="R264" s="285"/>
      <c r="S264" s="285"/>
      <c r="T264" s="285"/>
      <c r="U264" s="285"/>
      <c r="V264" s="285"/>
      <c r="W264" s="285"/>
      <c r="X264" s="285"/>
      <c r="Y264" s="285"/>
      <c r="Z264" s="285"/>
      <c r="AA264" s="285"/>
      <c r="AB264" s="285"/>
      <c r="AC264" s="285"/>
      <c r="AD264" s="285"/>
      <c r="AE264" s="285"/>
      <c r="AF264" s="285"/>
      <c r="AG264" s="285"/>
      <c r="AH264" s="285"/>
      <c r="AI264" s="285"/>
      <c r="AJ264" s="285"/>
      <c r="AK264" s="285"/>
      <c r="AL264" s="285"/>
      <c r="AM264" s="285"/>
      <c r="AN264" s="285"/>
      <c r="AO264" s="285"/>
      <c r="AP264" s="285"/>
      <c r="AQ264" s="285"/>
      <c r="AR264" s="285"/>
      <c r="AS264" s="285"/>
      <c r="AT264" s="285"/>
      <c r="AU264" s="285"/>
      <c r="AV264" s="285"/>
      <c r="AW264" s="285"/>
      <c r="AX264" s="285"/>
      <c r="AY264" s="285"/>
      <c r="AZ264" s="285"/>
      <c r="BA264" s="285"/>
      <c r="BB264" s="285"/>
      <c r="BC264" s="285"/>
      <c r="BD264" s="285"/>
      <c r="BE264" s="285"/>
      <c r="BF264" s="285"/>
      <c r="BG264" s="285"/>
      <c r="BH264" s="285"/>
      <c r="BI264" s="285"/>
      <c r="BJ264" s="285"/>
      <c r="BK264" s="285"/>
      <c r="BL264" s="285"/>
      <c r="BM264" s="285"/>
      <c r="BN264" s="285"/>
      <c r="BO264" s="285"/>
      <c r="BP264" s="285"/>
      <c r="BQ264" s="285"/>
      <c r="BR264" s="285"/>
      <c r="BS264" s="285"/>
      <c r="BT264" s="285"/>
      <c r="BU264" s="285"/>
      <c r="BV264" s="285"/>
      <c r="BW264" s="285"/>
      <c r="BX264" s="285"/>
      <c r="BY264" s="285"/>
      <c r="BZ264" s="285"/>
      <c r="CA264" s="285"/>
    </row>
    <row r="265" spans="1:80" s="133" customFormat="1" ht="15" thickBot="1">
      <c r="C265" s="457" t="s">
        <v>56</v>
      </c>
      <c r="D265" s="458" t="s">
        <v>67</v>
      </c>
      <c r="E265" s="459">
        <f>D252</f>
        <v>0</v>
      </c>
      <c r="F265" s="642">
        <f>IF(E242="",0,E242*'10. קבועים'!$B$663)</f>
        <v>0</v>
      </c>
      <c r="G265" s="643">
        <f>F265-E265</f>
        <v>0</v>
      </c>
      <c r="H265" s="2"/>
      <c r="I265" s="2"/>
      <c r="J265" s="2"/>
      <c r="K265" s="285"/>
      <c r="L265" s="315"/>
      <c r="M265" s="315"/>
      <c r="N265" s="315"/>
      <c r="O265" s="315"/>
      <c r="P265" s="315"/>
      <c r="Q265" s="285"/>
      <c r="R265" s="285"/>
      <c r="S265" s="285"/>
      <c r="T265" s="285"/>
      <c r="U265" s="285"/>
      <c r="V265" s="285"/>
      <c r="W265" s="285"/>
      <c r="X265" s="285"/>
      <c r="Y265" s="285"/>
      <c r="Z265" s="285"/>
      <c r="AA265" s="285"/>
      <c r="AB265" s="285"/>
      <c r="AC265" s="285"/>
      <c r="AD265" s="285"/>
      <c r="AE265" s="285"/>
      <c r="AF265" s="285"/>
      <c r="AG265" s="285"/>
      <c r="AH265" s="285"/>
      <c r="AI265" s="285"/>
      <c r="AJ265" s="285"/>
      <c r="AK265" s="285"/>
      <c r="AL265" s="285"/>
      <c r="AM265" s="285"/>
      <c r="AN265" s="285"/>
      <c r="AO265" s="285"/>
      <c r="AP265" s="285"/>
      <c r="AQ265" s="285"/>
      <c r="AR265" s="285"/>
      <c r="AS265" s="285"/>
      <c r="AT265" s="285"/>
      <c r="AU265" s="285"/>
      <c r="AV265" s="285"/>
      <c r="AW265" s="285"/>
      <c r="AX265" s="285"/>
      <c r="AY265" s="285"/>
      <c r="AZ265" s="285"/>
      <c r="BA265" s="285"/>
      <c r="BB265" s="285"/>
      <c r="BC265" s="285"/>
      <c r="BD265" s="285"/>
      <c r="BE265" s="285"/>
      <c r="BF265" s="285"/>
      <c r="BG265" s="285"/>
      <c r="BH265" s="285"/>
      <c r="BI265" s="285"/>
      <c r="BJ265" s="285"/>
      <c r="BK265" s="285"/>
      <c r="BL265" s="285"/>
      <c r="BM265" s="285"/>
      <c r="BN265" s="285"/>
      <c r="BO265" s="285"/>
      <c r="BP265" s="285"/>
      <c r="BQ265" s="285"/>
      <c r="BR265" s="285"/>
      <c r="BS265" s="285"/>
      <c r="BT265" s="285"/>
      <c r="BU265" s="285"/>
      <c r="BV265" s="285"/>
      <c r="BW265" s="285"/>
      <c r="BX265" s="285"/>
      <c r="BY265" s="285"/>
      <c r="BZ265" s="285"/>
      <c r="CA265" s="285"/>
    </row>
    <row r="266" spans="1:80" s="133" customFormat="1" ht="15">
      <c r="B266" s="289"/>
      <c r="C266" s="3"/>
      <c r="D266" s="345"/>
      <c r="E266" s="5"/>
      <c r="F266" s="2"/>
      <c r="G266" s="2"/>
      <c r="H266" s="2"/>
      <c r="I266" s="2"/>
      <c r="J266" s="2"/>
      <c r="K266" s="285"/>
      <c r="L266" s="315"/>
      <c r="M266" s="315"/>
      <c r="N266" s="315"/>
      <c r="O266" s="315"/>
      <c r="P266" s="315"/>
      <c r="Q266" s="285"/>
      <c r="R266" s="285"/>
      <c r="S266" s="285"/>
      <c r="T266" s="285"/>
      <c r="U266" s="285"/>
      <c r="V266" s="285"/>
      <c r="W266" s="285"/>
      <c r="X266" s="285"/>
      <c r="Y266" s="285"/>
      <c r="Z266" s="285"/>
      <c r="AA266" s="285"/>
      <c r="AB266" s="285"/>
      <c r="AC266" s="285"/>
      <c r="AD266" s="285"/>
      <c r="AE266" s="285"/>
      <c r="AF266" s="285"/>
      <c r="AG266" s="285"/>
      <c r="AH266" s="285"/>
      <c r="AI266" s="285"/>
      <c r="AJ266" s="285"/>
      <c r="AK266" s="285"/>
      <c r="AL266" s="285"/>
      <c r="AM266" s="285"/>
      <c r="AN266" s="285"/>
      <c r="AO266" s="285"/>
      <c r="AP266" s="285"/>
      <c r="AQ266" s="285"/>
      <c r="AR266" s="285"/>
      <c r="AS266" s="285"/>
      <c r="AT266" s="285"/>
      <c r="AU266" s="285"/>
      <c r="AV266" s="285"/>
      <c r="AW266" s="285"/>
      <c r="AX266" s="285"/>
      <c r="AY266" s="285"/>
      <c r="AZ266" s="285"/>
      <c r="BA266" s="285"/>
      <c r="BB266" s="285"/>
      <c r="BC266" s="285"/>
      <c r="BD266" s="285"/>
      <c r="BE266" s="285"/>
      <c r="BF266" s="285"/>
      <c r="BG266" s="285"/>
      <c r="BH266" s="285"/>
      <c r="BI266" s="285"/>
      <c r="BJ266" s="285"/>
      <c r="BK266" s="285"/>
      <c r="BL266" s="285"/>
      <c r="BM266" s="285"/>
      <c r="BN266" s="285"/>
      <c r="BO266" s="285"/>
      <c r="BP266" s="285"/>
      <c r="BQ266" s="285"/>
      <c r="BR266" s="285"/>
      <c r="BS266" s="285"/>
      <c r="BT266" s="285"/>
      <c r="BU266" s="285"/>
      <c r="BV266" s="285"/>
      <c r="BW266" s="285"/>
      <c r="BX266" s="285"/>
      <c r="BY266" s="285"/>
      <c r="BZ266" s="285"/>
      <c r="CA266" s="285"/>
    </row>
    <row r="267" spans="1:80" s="356" customFormat="1" ht="27.75">
      <c r="A267" s="300">
        <v>5.7</v>
      </c>
      <c r="B267" s="644" t="s">
        <v>214</v>
      </c>
      <c r="C267" s="352"/>
      <c r="D267" s="353"/>
      <c r="E267" s="354"/>
      <c r="F267" s="352"/>
      <c r="G267" s="352"/>
      <c r="H267" s="352"/>
      <c r="I267" s="352"/>
      <c r="J267" s="352"/>
      <c r="K267" s="355"/>
      <c r="L267" s="355"/>
      <c r="M267" s="355"/>
      <c r="N267" s="355"/>
      <c r="O267" s="355"/>
      <c r="P267" s="355"/>
      <c r="Q267" s="355"/>
      <c r="R267" s="355"/>
      <c r="S267" s="355"/>
      <c r="T267" s="355"/>
      <c r="U267" s="355"/>
      <c r="V267" s="355"/>
      <c r="W267" s="355"/>
      <c r="X267" s="355"/>
      <c r="Y267" s="355"/>
      <c r="Z267" s="355"/>
      <c r="AA267" s="355"/>
      <c r="AB267" s="355"/>
      <c r="AC267" s="355"/>
      <c r="AD267" s="355"/>
      <c r="AE267" s="355"/>
      <c r="AF267" s="355"/>
      <c r="AG267" s="355"/>
      <c r="AH267" s="355"/>
      <c r="AI267" s="355"/>
      <c r="AJ267" s="355"/>
      <c r="AK267" s="355"/>
      <c r="AL267" s="355"/>
      <c r="AM267" s="355"/>
      <c r="AN267" s="355"/>
      <c r="AO267" s="355"/>
      <c r="AP267" s="355"/>
      <c r="AQ267" s="355"/>
      <c r="AR267" s="355"/>
      <c r="AS267" s="355"/>
      <c r="AT267" s="355"/>
      <c r="AU267" s="355"/>
      <c r="AV267" s="355"/>
      <c r="AW267" s="355"/>
      <c r="AX267" s="355"/>
      <c r="AY267" s="355"/>
      <c r="AZ267" s="355"/>
      <c r="BA267" s="355"/>
      <c r="BB267" s="355"/>
      <c r="BC267" s="355"/>
      <c r="BD267" s="355"/>
      <c r="BE267" s="355"/>
      <c r="BF267" s="355"/>
      <c r="BG267" s="355"/>
      <c r="BH267" s="355"/>
      <c r="BI267" s="355"/>
      <c r="BJ267" s="355"/>
      <c r="BK267" s="355"/>
      <c r="BL267" s="355"/>
      <c r="BM267" s="355"/>
      <c r="BN267" s="355"/>
      <c r="BO267" s="355"/>
      <c r="BP267" s="355"/>
      <c r="BQ267" s="355"/>
      <c r="BR267" s="355"/>
      <c r="BS267" s="355"/>
      <c r="BT267" s="355"/>
      <c r="BU267" s="355"/>
      <c r="BV267" s="355"/>
      <c r="BW267" s="355"/>
      <c r="BX267" s="355"/>
      <c r="BY267" s="355"/>
      <c r="BZ267" s="355"/>
      <c r="CA267" s="355"/>
    </row>
    <row r="268" spans="1:80" s="133" customFormat="1" ht="15">
      <c r="A268" s="275"/>
      <c r="B268" s="357"/>
      <c r="C268" s="275"/>
      <c r="D268" s="358"/>
      <c r="E268" s="2"/>
      <c r="F268" s="275"/>
      <c r="G268" s="275"/>
      <c r="H268" s="275"/>
      <c r="I268" s="275"/>
      <c r="J268" s="275"/>
      <c r="K268" s="315"/>
      <c r="L268" s="315"/>
      <c r="M268" s="315"/>
      <c r="N268" s="315"/>
      <c r="O268" s="315"/>
      <c r="P268" s="315"/>
      <c r="Q268" s="315"/>
      <c r="R268" s="315"/>
      <c r="S268" s="315"/>
      <c r="T268" s="315"/>
      <c r="U268" s="315"/>
      <c r="V268" s="315"/>
      <c r="W268" s="315"/>
      <c r="X268" s="315"/>
      <c r="Y268" s="315"/>
      <c r="Z268" s="315"/>
      <c r="AA268" s="315"/>
      <c r="AB268" s="315"/>
      <c r="AC268" s="315"/>
      <c r="AD268" s="315"/>
      <c r="AE268" s="315"/>
      <c r="AF268" s="315"/>
      <c r="AG268" s="315"/>
      <c r="AH268" s="315"/>
      <c r="AI268" s="315"/>
      <c r="AJ268" s="315"/>
      <c r="AK268" s="315"/>
      <c r="AL268" s="315"/>
      <c r="AM268" s="315"/>
      <c r="AN268" s="315"/>
      <c r="AO268" s="315"/>
      <c r="AP268" s="315"/>
      <c r="AQ268" s="315"/>
      <c r="AR268" s="315"/>
      <c r="AS268" s="315"/>
      <c r="AT268" s="315"/>
      <c r="AU268" s="315"/>
      <c r="AV268" s="315"/>
      <c r="AW268" s="315"/>
      <c r="AX268" s="315"/>
      <c r="AY268" s="315"/>
      <c r="AZ268" s="315"/>
      <c r="BA268" s="315"/>
      <c r="BB268" s="315"/>
      <c r="BC268" s="315"/>
      <c r="BD268" s="315"/>
      <c r="BE268" s="315"/>
      <c r="BF268" s="315"/>
      <c r="BG268" s="315"/>
      <c r="BH268" s="315"/>
      <c r="BI268" s="315"/>
      <c r="BJ268" s="315"/>
      <c r="BK268" s="315"/>
      <c r="BL268" s="315"/>
      <c r="BM268" s="315"/>
      <c r="BN268" s="315"/>
      <c r="BO268" s="315"/>
      <c r="BP268" s="315"/>
      <c r="BQ268" s="315"/>
      <c r="BR268" s="315"/>
      <c r="BS268" s="315"/>
      <c r="BT268" s="315"/>
      <c r="BU268" s="315"/>
      <c r="BV268" s="315"/>
      <c r="BW268" s="315"/>
      <c r="BX268" s="315"/>
      <c r="BY268" s="315"/>
      <c r="BZ268" s="315"/>
      <c r="CA268" s="315"/>
    </row>
    <row r="269" spans="1:80" s="133" customFormat="1" ht="28.5">
      <c r="A269" s="275"/>
      <c r="B269" s="226" t="s">
        <v>286</v>
      </c>
      <c r="C269" s="272"/>
      <c r="D269" s="358"/>
      <c r="E269" s="2"/>
      <c r="F269" s="275"/>
      <c r="G269" s="275"/>
      <c r="H269" s="275"/>
      <c r="I269" s="275"/>
      <c r="J269" s="275"/>
      <c r="K269" s="315"/>
      <c r="L269" s="315"/>
      <c r="M269" s="315"/>
      <c r="N269" s="315"/>
      <c r="O269" s="315"/>
      <c r="P269" s="315"/>
      <c r="Q269" s="315"/>
      <c r="R269" s="315"/>
      <c r="S269" s="315"/>
      <c r="T269" s="315"/>
      <c r="U269" s="315"/>
      <c r="V269" s="315"/>
      <c r="W269" s="315"/>
      <c r="X269" s="315"/>
      <c r="Y269" s="315"/>
      <c r="Z269" s="315"/>
      <c r="AA269" s="315"/>
      <c r="AB269" s="315"/>
      <c r="AC269" s="315"/>
      <c r="AD269" s="315"/>
      <c r="AE269" s="315"/>
      <c r="AF269" s="315"/>
      <c r="AG269" s="315"/>
      <c r="AH269" s="315"/>
      <c r="AI269" s="315"/>
      <c r="AJ269" s="315"/>
      <c r="AK269" s="315"/>
      <c r="AL269" s="315"/>
      <c r="AM269" s="315"/>
      <c r="AN269" s="315"/>
      <c r="AO269" s="315"/>
      <c r="AP269" s="315"/>
      <c r="AQ269" s="315"/>
      <c r="AR269" s="315"/>
      <c r="AS269" s="315"/>
      <c r="AT269" s="315"/>
      <c r="AU269" s="315"/>
      <c r="AV269" s="315"/>
      <c r="AW269" s="315"/>
      <c r="AX269" s="315"/>
      <c r="AY269" s="315"/>
      <c r="AZ269" s="315"/>
      <c r="BA269" s="315"/>
      <c r="BB269" s="315"/>
      <c r="BC269" s="315"/>
      <c r="BD269" s="315"/>
      <c r="BE269" s="315"/>
      <c r="BF269" s="315"/>
      <c r="BG269" s="315"/>
      <c r="BH269" s="315"/>
      <c r="BI269" s="315"/>
      <c r="BJ269" s="315"/>
      <c r="BK269" s="315"/>
      <c r="BL269" s="315"/>
      <c r="BM269" s="315"/>
      <c r="BN269" s="315"/>
      <c r="BO269" s="315"/>
      <c r="BP269" s="315"/>
      <c r="BQ269" s="315"/>
      <c r="BR269" s="315"/>
      <c r="BS269" s="315"/>
      <c r="BT269" s="315"/>
      <c r="BU269" s="315"/>
      <c r="BV269" s="315"/>
      <c r="BW269" s="315"/>
      <c r="BX269" s="315"/>
      <c r="BY269" s="315"/>
      <c r="BZ269" s="315"/>
      <c r="CA269" s="315"/>
    </row>
    <row r="270" spans="1:80" s="133" customFormat="1" ht="15">
      <c r="A270" s="275"/>
      <c r="B270" s="226"/>
      <c r="C270" s="358"/>
      <c r="D270" s="358"/>
      <c r="E270" s="2"/>
      <c r="F270" s="275"/>
      <c r="G270" s="275"/>
      <c r="H270" s="275"/>
      <c r="I270" s="275"/>
      <c r="J270" s="275"/>
      <c r="K270" s="315"/>
      <c r="L270" s="315"/>
      <c r="M270" s="315"/>
      <c r="N270" s="315"/>
      <c r="O270" s="315"/>
      <c r="P270" s="315"/>
      <c r="Q270" s="315"/>
      <c r="R270" s="315"/>
      <c r="S270" s="315"/>
      <c r="T270" s="315"/>
      <c r="U270" s="315"/>
      <c r="V270" s="315"/>
      <c r="W270" s="315"/>
      <c r="X270" s="315"/>
      <c r="Y270" s="315"/>
      <c r="Z270" s="315"/>
      <c r="AA270" s="315"/>
      <c r="AB270" s="315"/>
      <c r="AC270" s="315"/>
      <c r="AD270" s="315"/>
      <c r="AE270" s="315"/>
      <c r="AF270" s="315"/>
      <c r="AG270" s="315"/>
      <c r="AH270" s="315"/>
      <c r="AI270" s="315"/>
      <c r="AJ270" s="315"/>
      <c r="AK270" s="315"/>
      <c r="AL270" s="315"/>
      <c r="AM270" s="315"/>
      <c r="AN270" s="315"/>
      <c r="AO270" s="315"/>
      <c r="AP270" s="315"/>
      <c r="AQ270" s="315"/>
      <c r="AR270" s="315"/>
      <c r="AS270" s="315"/>
      <c r="AT270" s="315"/>
      <c r="AU270" s="315"/>
      <c r="AV270" s="315"/>
      <c r="AW270" s="315"/>
      <c r="AX270" s="315"/>
      <c r="AY270" s="315"/>
      <c r="AZ270" s="315"/>
      <c r="BA270" s="315"/>
      <c r="BB270" s="315"/>
      <c r="BC270" s="315"/>
      <c r="BD270" s="315"/>
      <c r="BE270" s="315"/>
      <c r="BF270" s="315"/>
      <c r="BG270" s="315"/>
      <c r="BH270" s="315"/>
      <c r="BI270" s="315"/>
      <c r="BJ270" s="315"/>
      <c r="BK270" s="315"/>
      <c r="BL270" s="315"/>
      <c r="BM270" s="315"/>
      <c r="BN270" s="315"/>
      <c r="BO270" s="315"/>
      <c r="BP270" s="315"/>
      <c r="BQ270" s="315"/>
      <c r="BR270" s="315"/>
      <c r="BS270" s="315"/>
      <c r="BT270" s="315"/>
      <c r="BU270" s="315"/>
      <c r="BV270" s="315"/>
      <c r="BW270" s="315"/>
      <c r="BX270" s="315"/>
      <c r="BY270" s="315"/>
      <c r="BZ270" s="315"/>
      <c r="CA270" s="315"/>
    </row>
    <row r="271" spans="1:80" s="135" customFormat="1" ht="15">
      <c r="A271" s="2"/>
      <c r="B271" s="313" t="s">
        <v>193</v>
      </c>
      <c r="C271" s="280"/>
      <c r="D271" s="314" t="s">
        <v>53</v>
      </c>
      <c r="E271" s="314" t="s">
        <v>54</v>
      </c>
      <c r="F271" s="5" t="s">
        <v>175</v>
      </c>
      <c r="G271" s="5"/>
      <c r="H271" s="275"/>
      <c r="I271" s="275"/>
      <c r="J271" s="275"/>
      <c r="K271" s="285"/>
      <c r="L271" s="285"/>
      <c r="M271" s="285"/>
      <c r="N271" s="285"/>
      <c r="O271" s="285"/>
      <c r="P271" s="285"/>
      <c r="Q271" s="285"/>
      <c r="R271" s="285"/>
      <c r="S271" s="285"/>
      <c r="T271" s="285"/>
      <c r="U271" s="285"/>
      <c r="V271" s="285"/>
      <c r="W271" s="285"/>
      <c r="X271" s="285"/>
      <c r="Y271" s="285"/>
      <c r="Z271" s="285"/>
      <c r="AA271" s="285"/>
      <c r="AB271" s="285"/>
      <c r="AC271" s="285"/>
      <c r="AD271" s="285"/>
      <c r="AE271" s="285"/>
      <c r="AF271" s="285"/>
      <c r="AG271" s="285"/>
      <c r="AH271" s="285"/>
      <c r="AI271" s="285"/>
      <c r="AJ271" s="285"/>
      <c r="AK271" s="285"/>
      <c r="AL271" s="285"/>
      <c r="AM271" s="285"/>
      <c r="AN271" s="285"/>
      <c r="AO271" s="285"/>
      <c r="AP271" s="285"/>
      <c r="AQ271" s="285"/>
      <c r="AR271" s="285"/>
      <c r="AS271" s="285"/>
      <c r="AT271" s="285"/>
      <c r="AU271" s="285"/>
      <c r="AV271" s="285"/>
      <c r="AW271" s="285"/>
      <c r="AX271" s="285"/>
      <c r="AY271" s="285"/>
      <c r="AZ271" s="285"/>
      <c r="BA271" s="285"/>
      <c r="BB271" s="285"/>
      <c r="BC271" s="285"/>
      <c r="BD271" s="285"/>
      <c r="BE271" s="285"/>
      <c r="BF271" s="285"/>
      <c r="BG271" s="285"/>
      <c r="BH271" s="285"/>
      <c r="BI271" s="285"/>
      <c r="BJ271" s="285"/>
      <c r="BK271" s="285"/>
      <c r="BL271" s="285"/>
      <c r="BM271" s="285"/>
      <c r="BN271" s="285"/>
      <c r="BO271" s="285"/>
      <c r="BP271" s="285"/>
      <c r="BQ271" s="285"/>
      <c r="BR271" s="285"/>
      <c r="BS271" s="285"/>
      <c r="BT271" s="285"/>
      <c r="BU271" s="285"/>
      <c r="BV271" s="285"/>
      <c r="BW271" s="285"/>
      <c r="BX271" s="285"/>
      <c r="BY271" s="285"/>
      <c r="BZ271" s="285"/>
      <c r="CA271" s="285"/>
    </row>
    <row r="272" spans="1:80" s="135" customFormat="1" ht="28.5">
      <c r="A272" s="2"/>
      <c r="B272" s="316" t="s">
        <v>194</v>
      </c>
      <c r="C272" s="279" t="s">
        <v>181</v>
      </c>
      <c r="D272" s="283"/>
      <c r="E272" s="283"/>
      <c r="F272" s="283"/>
      <c r="G272" s="5"/>
      <c r="H272" s="275"/>
      <c r="I272" s="275"/>
      <c r="J272" s="275"/>
      <c r="K272" s="285"/>
      <c r="L272" s="285"/>
      <c r="M272" s="285"/>
      <c r="N272" s="285"/>
      <c r="O272" s="285"/>
      <c r="P272" s="285"/>
      <c r="Q272" s="285"/>
      <c r="R272" s="285"/>
      <c r="S272" s="285"/>
      <c r="T272" s="285"/>
      <c r="U272" s="285"/>
      <c r="V272" s="285"/>
      <c r="W272" s="285"/>
      <c r="X272" s="285"/>
      <c r="Y272" s="285"/>
      <c r="Z272" s="285"/>
      <c r="AA272" s="285"/>
      <c r="AB272" s="285"/>
      <c r="AC272" s="285"/>
      <c r="AD272" s="285"/>
      <c r="AE272" s="285"/>
      <c r="AF272" s="285"/>
      <c r="AG272" s="285"/>
      <c r="AH272" s="285"/>
      <c r="AI272" s="285"/>
      <c r="AJ272" s="285"/>
      <c r="AK272" s="285"/>
      <c r="AL272" s="285"/>
      <c r="AM272" s="285"/>
      <c r="AN272" s="285"/>
      <c r="AO272" s="285"/>
      <c r="AP272" s="285"/>
      <c r="AQ272" s="285"/>
      <c r="AR272" s="285"/>
      <c r="AS272" s="285"/>
      <c r="AT272" s="285"/>
      <c r="AU272" s="285"/>
      <c r="AV272" s="285"/>
      <c r="AW272" s="285"/>
      <c r="AX272" s="285"/>
      <c r="AY272" s="285"/>
      <c r="AZ272" s="285"/>
      <c r="BA272" s="285"/>
      <c r="BB272" s="285"/>
      <c r="BC272" s="285"/>
      <c r="BD272" s="285"/>
      <c r="BE272" s="285"/>
      <c r="BF272" s="285"/>
      <c r="BG272" s="285"/>
      <c r="BH272" s="285"/>
      <c r="BI272" s="285"/>
      <c r="BJ272" s="285"/>
      <c r="BK272" s="285"/>
      <c r="BL272" s="285"/>
      <c r="BM272" s="285"/>
      <c r="BN272" s="285"/>
      <c r="BO272" s="285"/>
      <c r="BP272" s="285"/>
      <c r="BQ272" s="285"/>
      <c r="BR272" s="285"/>
      <c r="BS272" s="285"/>
      <c r="BT272" s="285"/>
      <c r="BU272" s="285"/>
      <c r="BV272" s="285"/>
      <c r="BW272" s="285"/>
      <c r="BX272" s="285"/>
      <c r="BY272" s="285"/>
      <c r="BZ272" s="285"/>
      <c r="CA272" s="285"/>
    </row>
    <row r="273" spans="1:80" s="135" customFormat="1">
      <c r="A273" s="2"/>
      <c r="B273" s="289"/>
      <c r="C273" s="317" t="s">
        <v>182</v>
      </c>
      <c r="D273" s="283"/>
      <c r="E273" s="283"/>
      <c r="F273" s="283"/>
      <c r="G273" s="5"/>
      <c r="H273" s="275"/>
      <c r="I273" s="275"/>
      <c r="J273" s="275"/>
      <c r="K273" s="285"/>
      <c r="L273" s="285"/>
      <c r="M273" s="285"/>
      <c r="N273" s="285"/>
      <c r="O273" s="285"/>
      <c r="P273" s="285"/>
      <c r="Q273" s="285"/>
      <c r="R273" s="285"/>
      <c r="S273" s="285"/>
      <c r="T273" s="285"/>
      <c r="U273" s="285"/>
      <c r="V273" s="285"/>
      <c r="W273" s="285"/>
      <c r="X273" s="285"/>
      <c r="Y273" s="285"/>
      <c r="Z273" s="285"/>
      <c r="AA273" s="285"/>
      <c r="AB273" s="285"/>
      <c r="AC273" s="285"/>
      <c r="AD273" s="285"/>
      <c r="AE273" s="285"/>
      <c r="AF273" s="285"/>
      <c r="AG273" s="285"/>
      <c r="AH273" s="285"/>
      <c r="AI273" s="285"/>
      <c r="AJ273" s="285"/>
      <c r="AK273" s="285"/>
      <c r="AL273" s="285"/>
      <c r="AM273" s="285"/>
      <c r="AN273" s="285"/>
      <c r="AO273" s="285"/>
      <c r="AP273" s="285"/>
      <c r="AQ273" s="285"/>
      <c r="AR273" s="285"/>
      <c r="AS273" s="285"/>
      <c r="AT273" s="285"/>
      <c r="AU273" s="285"/>
      <c r="AV273" s="285"/>
      <c r="AW273" s="285"/>
      <c r="AX273" s="285"/>
      <c r="AY273" s="285"/>
      <c r="AZ273" s="285"/>
      <c r="BA273" s="285"/>
      <c r="BB273" s="285"/>
      <c r="BC273" s="285"/>
      <c r="BD273" s="285"/>
      <c r="BE273" s="285"/>
      <c r="BF273" s="285"/>
      <c r="BG273" s="285"/>
      <c r="BH273" s="285"/>
      <c r="BI273" s="285"/>
      <c r="BJ273" s="285"/>
      <c r="BK273" s="285"/>
      <c r="BL273" s="285"/>
      <c r="BM273" s="285"/>
      <c r="BN273" s="285"/>
      <c r="BO273" s="285"/>
      <c r="BP273" s="285"/>
      <c r="BQ273" s="285"/>
      <c r="BR273" s="285"/>
      <c r="BS273" s="285"/>
      <c r="BT273" s="285"/>
      <c r="BU273" s="285"/>
      <c r="BV273" s="285"/>
      <c r="BW273" s="285"/>
      <c r="BX273" s="285"/>
      <c r="BY273" s="285"/>
      <c r="BZ273" s="285"/>
      <c r="CA273" s="285"/>
    </row>
    <row r="274" spans="1:80" s="135" customFormat="1" ht="15">
      <c r="A274" s="2"/>
      <c r="B274" s="318" t="s">
        <v>195</v>
      </c>
      <c r="C274" s="319"/>
      <c r="D274" s="320" t="s">
        <v>196</v>
      </c>
      <c r="E274" s="320" t="s">
        <v>197</v>
      </c>
      <c r="F274" s="320" t="s">
        <v>198</v>
      </c>
      <c r="G274" s="321" t="s">
        <v>199</v>
      </c>
      <c r="H274" s="275"/>
      <c r="I274" s="275"/>
      <c r="J274" s="27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c r="AK274" s="285"/>
      <c r="AL274" s="285"/>
      <c r="AM274" s="285"/>
      <c r="AN274" s="285"/>
      <c r="AO274" s="285"/>
      <c r="AP274" s="285"/>
      <c r="AQ274" s="285"/>
      <c r="AR274" s="285"/>
      <c r="AS274" s="285"/>
      <c r="AT274" s="285"/>
      <c r="AU274" s="285"/>
      <c r="AV274" s="285"/>
      <c r="AW274" s="285"/>
      <c r="AX274" s="285"/>
      <c r="AY274" s="285"/>
      <c r="AZ274" s="285"/>
      <c r="BA274" s="285"/>
      <c r="BB274" s="285"/>
      <c r="BC274" s="285"/>
      <c r="BD274" s="285"/>
      <c r="BE274" s="285"/>
      <c r="BF274" s="285"/>
      <c r="BG274" s="285"/>
      <c r="BH274" s="285"/>
      <c r="BI274" s="285"/>
      <c r="BJ274" s="285"/>
      <c r="BK274" s="285"/>
      <c r="BL274" s="285"/>
      <c r="BM274" s="285"/>
      <c r="BN274" s="285"/>
      <c r="BO274" s="285"/>
      <c r="BP274" s="285"/>
      <c r="BQ274" s="285"/>
      <c r="BR274" s="285"/>
      <c r="BS274" s="285"/>
      <c r="BT274" s="285"/>
      <c r="BU274" s="285"/>
      <c r="BV274" s="285"/>
      <c r="BW274" s="285"/>
      <c r="BX274" s="285"/>
      <c r="BY274" s="285"/>
      <c r="BZ274" s="285"/>
      <c r="CA274" s="285"/>
    </row>
    <row r="275" spans="1:80" s="135" customFormat="1" ht="28.5">
      <c r="A275" s="2"/>
      <c r="B275" s="5"/>
      <c r="C275" s="322" t="s">
        <v>200</v>
      </c>
      <c r="D275" s="283"/>
      <c r="E275" s="283"/>
      <c r="F275" s="283"/>
      <c r="G275" s="283"/>
      <c r="H275" s="275"/>
      <c r="I275" s="275"/>
      <c r="J275" s="275"/>
      <c r="K275" s="285"/>
      <c r="L275" s="285"/>
      <c r="M275" s="285"/>
      <c r="N275" s="285"/>
      <c r="O275" s="285"/>
      <c r="P275" s="285"/>
      <c r="Q275" s="285"/>
      <c r="R275" s="285"/>
      <c r="S275" s="285"/>
      <c r="T275" s="285"/>
      <c r="U275" s="285"/>
      <c r="V275" s="285"/>
      <c r="W275" s="285"/>
      <c r="X275" s="285"/>
      <c r="Y275" s="285"/>
      <c r="Z275" s="285"/>
      <c r="AA275" s="285"/>
      <c r="AB275" s="285"/>
      <c r="AC275" s="285"/>
      <c r="AD275" s="285"/>
      <c r="AE275" s="285"/>
      <c r="AF275" s="285"/>
      <c r="AG275" s="285"/>
      <c r="AH275" s="285"/>
      <c r="AI275" s="285"/>
      <c r="AJ275" s="285"/>
      <c r="AK275" s="285"/>
      <c r="AL275" s="285"/>
      <c r="AM275" s="285"/>
      <c r="AN275" s="285"/>
      <c r="AO275" s="285"/>
      <c r="AP275" s="285"/>
      <c r="AQ275" s="285"/>
      <c r="AR275" s="285"/>
      <c r="AS275" s="285"/>
      <c r="AT275" s="285"/>
      <c r="AU275" s="285"/>
      <c r="AV275" s="285"/>
      <c r="AW275" s="285"/>
      <c r="AX275" s="285"/>
      <c r="AY275" s="285"/>
      <c r="AZ275" s="285"/>
      <c r="BA275" s="285"/>
      <c r="BB275" s="285"/>
      <c r="BC275" s="285"/>
      <c r="BD275" s="285"/>
      <c r="BE275" s="285"/>
      <c r="BF275" s="285"/>
      <c r="BG275" s="285"/>
      <c r="BH275" s="285"/>
      <c r="BI275" s="285"/>
      <c r="BJ275" s="285"/>
      <c r="BK275" s="285"/>
      <c r="BL275" s="285"/>
      <c r="BM275" s="285"/>
      <c r="BN275" s="285"/>
      <c r="BO275" s="285"/>
      <c r="BP275" s="285"/>
      <c r="BQ275" s="285"/>
      <c r="BR275" s="285"/>
      <c r="BS275" s="285"/>
      <c r="BT275" s="285"/>
      <c r="BU275" s="285"/>
      <c r="BV275" s="285"/>
      <c r="BW275" s="285"/>
      <c r="BX275" s="285"/>
      <c r="BY275" s="285"/>
      <c r="BZ275" s="285"/>
      <c r="CA275" s="285"/>
    </row>
    <row r="276" spans="1:80" s="135" customFormat="1">
      <c r="A276" s="2"/>
      <c r="B276" s="4"/>
      <c r="C276" s="323"/>
      <c r="D276" s="283"/>
      <c r="E276" s="283"/>
      <c r="F276" s="283"/>
      <c r="G276" s="283"/>
      <c r="H276" s="275"/>
      <c r="I276" s="275"/>
      <c r="J276" s="275"/>
      <c r="K276" s="285"/>
      <c r="L276" s="285"/>
      <c r="M276" s="285"/>
      <c r="N276" s="285"/>
      <c r="O276" s="285"/>
      <c r="P276" s="285"/>
      <c r="Q276" s="285"/>
      <c r="R276" s="285"/>
      <c r="S276" s="285"/>
      <c r="T276" s="285"/>
      <c r="U276" s="285"/>
      <c r="V276" s="285"/>
      <c r="W276" s="285"/>
      <c r="X276" s="285"/>
      <c r="Y276" s="285"/>
      <c r="Z276" s="285"/>
      <c r="AA276" s="285"/>
      <c r="AB276" s="285"/>
      <c r="AC276" s="285"/>
      <c r="AD276" s="285"/>
      <c r="AE276" s="285"/>
      <c r="AF276" s="285"/>
      <c r="AG276" s="285"/>
      <c r="AH276" s="285"/>
      <c r="AI276" s="285"/>
      <c r="AJ276" s="285"/>
      <c r="AK276" s="285"/>
      <c r="AL276" s="285"/>
      <c r="AM276" s="285"/>
      <c r="AN276" s="285"/>
      <c r="AO276" s="285"/>
      <c r="AP276" s="285"/>
      <c r="AQ276" s="285"/>
      <c r="AR276" s="285"/>
      <c r="AS276" s="285"/>
      <c r="AT276" s="285"/>
      <c r="AU276" s="285"/>
      <c r="AV276" s="285"/>
      <c r="AW276" s="285"/>
      <c r="AX276" s="285"/>
      <c r="AY276" s="285"/>
      <c r="AZ276" s="285"/>
      <c r="BA276" s="285"/>
      <c r="BB276" s="285"/>
      <c r="BC276" s="285"/>
      <c r="BD276" s="285"/>
      <c r="BE276" s="285"/>
      <c r="BF276" s="285"/>
      <c r="BG276" s="285"/>
      <c r="BH276" s="285"/>
      <c r="BI276" s="285"/>
      <c r="BJ276" s="285"/>
      <c r="BK276" s="285"/>
      <c r="BL276" s="285"/>
      <c r="BM276" s="285"/>
      <c r="BN276" s="285"/>
      <c r="BO276" s="285"/>
      <c r="BP276" s="285"/>
      <c r="BQ276" s="285"/>
      <c r="BR276" s="285"/>
      <c r="BS276" s="285"/>
      <c r="BT276" s="285"/>
      <c r="BU276" s="285"/>
      <c r="BV276" s="285"/>
      <c r="BW276" s="285"/>
      <c r="BX276" s="285"/>
      <c r="BY276" s="285"/>
      <c r="BZ276" s="285"/>
      <c r="CA276" s="285"/>
    </row>
    <row r="277" spans="1:80" s="135" customFormat="1">
      <c r="A277" s="2"/>
      <c r="B277" s="289"/>
      <c r="C277" s="2"/>
      <c r="D277" s="2"/>
      <c r="E277" s="5"/>
      <c r="F277" s="5"/>
      <c r="G277" s="5"/>
      <c r="H277" s="275"/>
      <c r="I277" s="275"/>
      <c r="J277" s="275"/>
      <c r="K277" s="285"/>
      <c r="L277" s="285"/>
      <c r="M277" s="285"/>
      <c r="N277" s="285"/>
      <c r="O277" s="285"/>
      <c r="P277" s="285"/>
      <c r="Q277" s="285"/>
      <c r="R277" s="285"/>
      <c r="S277" s="285"/>
      <c r="T277" s="285"/>
      <c r="U277" s="285"/>
      <c r="V277" s="285"/>
      <c r="W277" s="285"/>
      <c r="X277" s="285"/>
      <c r="Y277" s="285"/>
      <c r="Z277" s="285"/>
      <c r="AA277" s="285"/>
      <c r="AB277" s="285"/>
      <c r="AC277" s="285"/>
      <c r="AD277" s="285"/>
      <c r="AE277" s="285"/>
      <c r="AF277" s="285"/>
      <c r="AG277" s="285"/>
      <c r="AH277" s="285"/>
      <c r="AI277" s="285"/>
      <c r="AJ277" s="285"/>
      <c r="AK277" s="285"/>
      <c r="AL277" s="285"/>
      <c r="AM277" s="285"/>
      <c r="AN277" s="285"/>
      <c r="AO277" s="285"/>
      <c r="AP277" s="285"/>
      <c r="AQ277" s="285"/>
      <c r="AR277" s="285"/>
      <c r="AS277" s="285"/>
      <c r="AT277" s="285"/>
      <c r="AU277" s="285"/>
      <c r="AV277" s="285"/>
      <c r="AW277" s="285"/>
      <c r="AX277" s="285"/>
      <c r="AY277" s="285"/>
      <c r="AZ277" s="285"/>
      <c r="BA277" s="285"/>
      <c r="BB277" s="285"/>
      <c r="BC277" s="285"/>
      <c r="BD277" s="285"/>
      <c r="BE277" s="285"/>
      <c r="BF277" s="285"/>
      <c r="BG277" s="285"/>
      <c r="BH277" s="285"/>
      <c r="BI277" s="285"/>
      <c r="BJ277" s="285"/>
      <c r="BK277" s="285"/>
      <c r="BL277" s="285"/>
      <c r="BM277" s="285"/>
      <c r="BN277" s="285"/>
      <c r="BO277" s="285"/>
      <c r="BP277" s="285"/>
      <c r="BQ277" s="285"/>
      <c r="BR277" s="285"/>
      <c r="BS277" s="285"/>
      <c r="BT277" s="285"/>
      <c r="BU277" s="285"/>
      <c r="BV277" s="285"/>
      <c r="BW277" s="285"/>
      <c r="BX277" s="285"/>
      <c r="BY277" s="285"/>
      <c r="BZ277" s="285"/>
      <c r="CA277" s="285"/>
    </row>
    <row r="278" spans="1:80" s="135" customFormat="1" ht="15">
      <c r="A278" s="2"/>
      <c r="B278" s="313" t="s">
        <v>201</v>
      </c>
      <c r="C278" s="2"/>
      <c r="D278" s="2"/>
      <c r="E278" s="5"/>
      <c r="F278" s="5"/>
      <c r="G278" s="5"/>
      <c r="H278" s="275"/>
      <c r="I278" s="275"/>
      <c r="J278" s="275"/>
      <c r="K278" s="285"/>
      <c r="L278" s="285"/>
      <c r="M278" s="285"/>
      <c r="N278" s="285"/>
      <c r="O278" s="285"/>
      <c r="P278" s="285"/>
      <c r="Q278" s="285"/>
      <c r="R278" s="285"/>
      <c r="S278" s="285"/>
      <c r="T278" s="285"/>
      <c r="U278" s="285"/>
      <c r="V278" s="285"/>
      <c r="W278" s="285"/>
      <c r="X278" s="285"/>
      <c r="Y278" s="285"/>
      <c r="Z278" s="285"/>
      <c r="AA278" s="285"/>
      <c r="AB278" s="285"/>
      <c r="AC278" s="285"/>
      <c r="AD278" s="285"/>
      <c r="AE278" s="285"/>
      <c r="AF278" s="285"/>
      <c r="AG278" s="285"/>
      <c r="AH278" s="285"/>
      <c r="AI278" s="285"/>
      <c r="AJ278" s="285"/>
      <c r="AK278" s="285"/>
      <c r="AL278" s="285"/>
      <c r="AM278" s="285"/>
      <c r="AN278" s="285"/>
      <c r="AO278" s="285"/>
      <c r="AP278" s="285"/>
      <c r="AQ278" s="285"/>
      <c r="AR278" s="285"/>
      <c r="AS278" s="285"/>
      <c r="AT278" s="285"/>
      <c r="AU278" s="285"/>
      <c r="AV278" s="285"/>
      <c r="AW278" s="285"/>
      <c r="AX278" s="285"/>
      <c r="AY278" s="285"/>
      <c r="AZ278" s="285"/>
      <c r="BA278" s="285"/>
      <c r="BB278" s="285"/>
      <c r="BC278" s="285"/>
      <c r="BD278" s="285"/>
      <c r="BE278" s="285"/>
      <c r="BF278" s="285"/>
      <c r="BG278" s="285"/>
      <c r="BH278" s="285"/>
      <c r="BI278" s="285"/>
      <c r="BJ278" s="285"/>
      <c r="BK278" s="285"/>
      <c r="BL278" s="285"/>
      <c r="BM278" s="285"/>
      <c r="BN278" s="285"/>
      <c r="BO278" s="285"/>
      <c r="BP278" s="285"/>
      <c r="BQ278" s="285"/>
      <c r="BR278" s="285"/>
      <c r="BS278" s="285"/>
      <c r="BT278" s="285"/>
      <c r="BU278" s="285"/>
      <c r="BV278" s="285"/>
      <c r="BW278" s="285"/>
      <c r="BX278" s="285"/>
      <c r="BY278" s="285"/>
      <c r="BZ278" s="285"/>
      <c r="CA278" s="285"/>
    </row>
    <row r="279" spans="1:80" s="135" customFormat="1" ht="28.5">
      <c r="A279" s="2"/>
      <c r="B279" s="289"/>
      <c r="C279" s="276" t="s">
        <v>90</v>
      </c>
      <c r="D279" s="280" t="s">
        <v>89</v>
      </c>
      <c r="E279" s="635" t="str">
        <f>IF(E20="","תא זה יעודכן אוטומטית עם מילוי סעיף 5.1",(IF(E20="אחר (פרט בהערות)",G20,E20)))</f>
        <v>תא זה יעודכן אוטומטית עם מילוי סעיף 5.1</v>
      </c>
      <c r="F279" s="4"/>
      <c r="G279" s="275"/>
      <c r="H279" s="275"/>
      <c r="I279" s="275"/>
      <c r="J279" s="275"/>
      <c r="K279" s="285"/>
      <c r="L279" s="285"/>
      <c r="M279" s="285"/>
      <c r="N279" s="285"/>
      <c r="O279" s="285"/>
      <c r="P279" s="285"/>
      <c r="Q279" s="285"/>
      <c r="R279" s="285"/>
      <c r="S279" s="285"/>
      <c r="T279" s="285"/>
      <c r="U279" s="285"/>
      <c r="V279" s="285"/>
      <c r="W279" s="285"/>
      <c r="X279" s="285"/>
      <c r="Y279" s="285"/>
      <c r="Z279" s="285"/>
      <c r="AA279" s="285"/>
      <c r="AB279" s="285"/>
      <c r="AC279" s="285"/>
      <c r="AD279" s="285"/>
      <c r="AE279" s="285"/>
      <c r="AF279" s="285"/>
      <c r="AG279" s="285"/>
      <c r="AH279" s="285"/>
      <c r="AI279" s="285"/>
      <c r="AJ279" s="285"/>
      <c r="AK279" s="285"/>
      <c r="AL279" s="285"/>
      <c r="AM279" s="285"/>
      <c r="AN279" s="285"/>
      <c r="AO279" s="285"/>
      <c r="AP279" s="285"/>
      <c r="AQ279" s="285"/>
      <c r="AR279" s="285"/>
      <c r="AS279" s="285"/>
      <c r="AT279" s="285"/>
      <c r="AU279" s="285"/>
      <c r="AV279" s="285"/>
      <c r="AW279" s="285"/>
      <c r="AX279" s="285"/>
      <c r="AY279" s="285"/>
      <c r="AZ279" s="285"/>
      <c r="BA279" s="285"/>
      <c r="BB279" s="285"/>
      <c r="BC279" s="285"/>
      <c r="BD279" s="285"/>
      <c r="BE279" s="285"/>
      <c r="BF279" s="285"/>
      <c r="BG279" s="285"/>
      <c r="BH279" s="285"/>
      <c r="BI279" s="285"/>
      <c r="BJ279" s="285"/>
      <c r="BK279" s="285"/>
      <c r="BL279" s="285"/>
      <c r="BM279" s="285"/>
      <c r="BN279" s="285"/>
      <c r="BO279" s="285"/>
      <c r="BP279" s="285"/>
      <c r="BQ279" s="285"/>
      <c r="BR279" s="285"/>
      <c r="BS279" s="285"/>
      <c r="BT279" s="285"/>
      <c r="BU279" s="285"/>
      <c r="BV279" s="285"/>
      <c r="BW279" s="285"/>
      <c r="BX279" s="285"/>
      <c r="BY279" s="285"/>
      <c r="BZ279" s="285"/>
      <c r="CA279" s="285"/>
    </row>
    <row r="280" spans="1:80" s="135" customFormat="1" ht="28.5">
      <c r="A280" s="2"/>
      <c r="B280" s="325"/>
      <c r="C280" s="290"/>
      <c r="D280" s="326" t="s">
        <v>202</v>
      </c>
      <c r="E280" s="251"/>
      <c r="F280" s="290"/>
      <c r="G280" s="290"/>
      <c r="H280" s="275"/>
      <c r="I280" s="275"/>
      <c r="J280" s="275"/>
      <c r="K280" s="285"/>
      <c r="L280" s="285"/>
      <c r="M280" s="285"/>
      <c r="N280" s="285"/>
      <c r="O280" s="285"/>
      <c r="P280" s="285"/>
      <c r="Q280" s="285"/>
      <c r="R280" s="285"/>
      <c r="S280" s="285"/>
      <c r="T280" s="285"/>
      <c r="U280" s="285"/>
      <c r="V280" s="285"/>
      <c r="W280" s="285"/>
      <c r="X280" s="285"/>
      <c r="Y280" s="285"/>
      <c r="Z280" s="285"/>
      <c r="AA280" s="285"/>
      <c r="AB280" s="285"/>
      <c r="AC280" s="285"/>
      <c r="AD280" s="285"/>
      <c r="AE280" s="285"/>
      <c r="AF280" s="285"/>
      <c r="AG280" s="285"/>
      <c r="AH280" s="285"/>
      <c r="AI280" s="285"/>
      <c r="AJ280" s="285"/>
      <c r="AK280" s="285"/>
      <c r="AL280" s="285"/>
      <c r="AM280" s="285"/>
      <c r="AN280" s="285"/>
      <c r="AO280" s="285"/>
      <c r="AP280" s="285"/>
      <c r="AQ280" s="285"/>
      <c r="AR280" s="285"/>
      <c r="AS280" s="285"/>
      <c r="AT280" s="285"/>
      <c r="AU280" s="285"/>
      <c r="AV280" s="285"/>
      <c r="AW280" s="285"/>
      <c r="AX280" s="285"/>
      <c r="AY280" s="285"/>
      <c r="AZ280" s="285"/>
      <c r="BA280" s="285"/>
      <c r="BB280" s="285"/>
      <c r="BC280" s="285"/>
      <c r="BD280" s="285"/>
      <c r="BE280" s="285"/>
      <c r="BF280" s="285"/>
      <c r="BG280" s="285"/>
      <c r="BH280" s="285"/>
      <c r="BI280" s="285"/>
      <c r="BJ280" s="285"/>
      <c r="BK280" s="285"/>
      <c r="BL280" s="285"/>
      <c r="BM280" s="285"/>
      <c r="BN280" s="285"/>
      <c r="BO280" s="285"/>
      <c r="BP280" s="285"/>
      <c r="BQ280" s="285"/>
      <c r="BR280" s="285"/>
      <c r="BS280" s="285"/>
      <c r="BT280" s="285"/>
      <c r="BU280" s="285"/>
      <c r="BV280" s="285"/>
      <c r="BW280" s="285"/>
      <c r="BX280" s="285"/>
      <c r="BY280" s="285"/>
      <c r="BZ280" s="285"/>
      <c r="CA280" s="285"/>
    </row>
    <row r="281" spans="1:80" s="135" customFormat="1">
      <c r="A281" s="2"/>
      <c r="B281" s="325"/>
      <c r="C281" s="275"/>
      <c r="D281" s="328" t="s">
        <v>113</v>
      </c>
      <c r="E281" s="283"/>
      <c r="F281" s="275"/>
      <c r="G281" s="275"/>
      <c r="H281" s="275"/>
      <c r="I281" s="275"/>
      <c r="J281" s="275"/>
      <c r="K281" s="285"/>
      <c r="L281" s="285"/>
      <c r="M281" s="285"/>
      <c r="N281" s="285"/>
      <c r="O281" s="285"/>
      <c r="P281" s="285"/>
      <c r="Q281" s="285"/>
      <c r="R281" s="285"/>
      <c r="S281" s="285"/>
      <c r="T281" s="285"/>
      <c r="U281" s="285"/>
      <c r="V281" s="285"/>
      <c r="W281" s="285"/>
      <c r="X281" s="285"/>
      <c r="Y281" s="285"/>
      <c r="Z281" s="285"/>
      <c r="AA281" s="285"/>
      <c r="AB281" s="285"/>
      <c r="AC281" s="285"/>
      <c r="AD281" s="285"/>
      <c r="AE281" s="285"/>
      <c r="AF281" s="285"/>
      <c r="AG281" s="285"/>
      <c r="AH281" s="285"/>
      <c r="AI281" s="285"/>
      <c r="AJ281" s="285"/>
      <c r="AK281" s="285"/>
      <c r="AL281" s="285"/>
      <c r="AM281" s="285"/>
      <c r="AN281" s="285"/>
      <c r="AO281" s="285"/>
      <c r="AP281" s="285"/>
      <c r="AQ281" s="285"/>
      <c r="AR281" s="285"/>
      <c r="AS281" s="285"/>
      <c r="AT281" s="285"/>
      <c r="AU281" s="285"/>
      <c r="AV281" s="285"/>
      <c r="AW281" s="285"/>
      <c r="AX281" s="285"/>
      <c r="AY281" s="285"/>
      <c r="AZ281" s="285"/>
      <c r="BA281" s="285"/>
      <c r="BB281" s="285"/>
      <c r="BC281" s="285"/>
      <c r="BD281" s="285"/>
      <c r="BE281" s="285"/>
      <c r="BF281" s="285"/>
      <c r="BG281" s="285"/>
      <c r="BH281" s="285"/>
      <c r="BI281" s="285"/>
      <c r="BJ281" s="285"/>
      <c r="BK281" s="285"/>
      <c r="BL281" s="285"/>
      <c r="BM281" s="285"/>
      <c r="BN281" s="285"/>
      <c r="BO281" s="285"/>
      <c r="BP281" s="285"/>
      <c r="BQ281" s="285"/>
      <c r="BR281" s="285"/>
      <c r="BS281" s="285"/>
      <c r="BT281" s="285"/>
      <c r="BU281" s="285"/>
      <c r="BV281" s="285"/>
      <c r="BW281" s="285"/>
      <c r="BX281" s="285"/>
      <c r="BY281" s="285"/>
      <c r="BZ281" s="285"/>
      <c r="CA281" s="285"/>
    </row>
    <row r="282" spans="1:80" s="135" customFormat="1">
      <c r="A282" s="285"/>
      <c r="B282" s="289"/>
      <c r="C282" s="5"/>
      <c r="D282" s="289"/>
      <c r="E282" s="2"/>
      <c r="F282" s="2"/>
      <c r="G282" s="2"/>
      <c r="H282" s="275"/>
      <c r="I282" s="275"/>
      <c r="J282" s="275"/>
      <c r="K282" s="285"/>
      <c r="L282" s="285"/>
      <c r="M282" s="285"/>
      <c r="N282" s="285"/>
      <c r="O282" s="285"/>
      <c r="P282" s="285"/>
      <c r="Q282" s="285"/>
      <c r="R282" s="285"/>
      <c r="S282" s="285"/>
      <c r="T282" s="285"/>
      <c r="U282" s="285"/>
      <c r="V282" s="285"/>
      <c r="W282" s="285"/>
      <c r="X282" s="285"/>
      <c r="Y282" s="285"/>
      <c r="Z282" s="285"/>
      <c r="AA282" s="285"/>
      <c r="AB282" s="285"/>
      <c r="AC282" s="285"/>
      <c r="AD282" s="285"/>
      <c r="AE282" s="285"/>
      <c r="AF282" s="285"/>
      <c r="AG282" s="285"/>
      <c r="AH282" s="285"/>
      <c r="AI282" s="285"/>
      <c r="AJ282" s="285"/>
      <c r="AK282" s="285"/>
      <c r="AL282" s="285"/>
      <c r="AM282" s="285"/>
      <c r="AN282" s="285"/>
      <c r="AO282" s="285"/>
      <c r="AP282" s="285"/>
      <c r="AQ282" s="285"/>
      <c r="AR282" s="285"/>
      <c r="AS282" s="285"/>
      <c r="AT282" s="285"/>
      <c r="AU282" s="285"/>
      <c r="AV282" s="285"/>
      <c r="AW282" s="285"/>
      <c r="AX282" s="285"/>
      <c r="AY282" s="285"/>
      <c r="AZ282" s="285"/>
      <c r="BA282" s="285"/>
      <c r="BB282" s="285"/>
      <c r="BC282" s="285"/>
      <c r="BD282" s="285"/>
      <c r="BE282" s="285"/>
      <c r="BF282" s="285"/>
      <c r="BG282" s="285"/>
      <c r="BH282" s="285"/>
      <c r="BI282" s="285"/>
      <c r="BJ282" s="285"/>
      <c r="BK282" s="285"/>
      <c r="BL282" s="285"/>
      <c r="BM282" s="285"/>
      <c r="BN282" s="285"/>
      <c r="BO282" s="285"/>
      <c r="BP282" s="285"/>
      <c r="BQ282" s="285"/>
      <c r="BR282" s="285"/>
      <c r="BS282" s="285"/>
      <c r="BT282" s="285"/>
      <c r="BU282" s="285"/>
      <c r="BV282" s="285"/>
      <c r="BW282" s="285"/>
      <c r="BX282" s="285"/>
      <c r="BY282" s="285"/>
      <c r="BZ282" s="285"/>
      <c r="CA282" s="285"/>
    </row>
    <row r="283" spans="1:80" s="135" customFormat="1" ht="15">
      <c r="B283" s="425" t="s">
        <v>487</v>
      </c>
      <c r="C283" s="425" t="s">
        <v>488</v>
      </c>
      <c r="D283" s="425" t="s">
        <v>235</v>
      </c>
      <c r="E283" s="425" t="s">
        <v>113</v>
      </c>
      <c r="M283" s="391"/>
      <c r="N283" s="401"/>
      <c r="O283" s="401"/>
      <c r="P283" s="401"/>
      <c r="Q283" s="285"/>
      <c r="R283" s="285"/>
      <c r="S283" s="285"/>
      <c r="T283" s="285"/>
      <c r="U283" s="285"/>
      <c r="V283" s="285"/>
      <c r="W283" s="285"/>
      <c r="X283" s="285"/>
      <c r="Y283" s="285"/>
      <c r="Z283" s="285"/>
      <c r="AA283" s="285"/>
      <c r="AB283" s="285"/>
      <c r="AC283" s="285"/>
      <c r="AD283" s="285"/>
      <c r="AE283" s="285"/>
      <c r="AF283" s="285"/>
      <c r="AG283" s="285"/>
      <c r="AH283" s="285"/>
      <c r="AI283" s="285"/>
      <c r="AJ283" s="285"/>
      <c r="AK283" s="285"/>
      <c r="AL283" s="285"/>
      <c r="AM283" s="285"/>
      <c r="AN283" s="285"/>
      <c r="AO283" s="285"/>
      <c r="AP283" s="285"/>
      <c r="AQ283" s="285"/>
      <c r="AR283" s="285"/>
      <c r="AS283" s="285"/>
      <c r="AT283" s="285"/>
      <c r="AU283" s="285"/>
      <c r="AV283" s="285"/>
      <c r="AW283" s="285"/>
      <c r="AX283" s="285"/>
      <c r="AY283" s="285"/>
      <c r="AZ283" s="285"/>
      <c r="BA283" s="285"/>
      <c r="BB283" s="285"/>
      <c r="BC283" s="285"/>
      <c r="BD283" s="285"/>
      <c r="BE283" s="285"/>
      <c r="BF283" s="285"/>
      <c r="BG283" s="285"/>
      <c r="BH283" s="285"/>
      <c r="BI283" s="285"/>
      <c r="BJ283" s="285"/>
      <c r="BK283" s="285"/>
      <c r="BL283" s="285"/>
      <c r="BM283" s="285"/>
      <c r="BN283" s="285"/>
      <c r="BO283" s="285"/>
      <c r="BP283" s="285"/>
      <c r="BQ283" s="285"/>
      <c r="BR283" s="285"/>
      <c r="BS283" s="285"/>
      <c r="BT283" s="285"/>
      <c r="BU283" s="285"/>
      <c r="BV283" s="285"/>
      <c r="BW283" s="285"/>
      <c r="BX283" s="285"/>
      <c r="BY283" s="285"/>
      <c r="BZ283" s="285"/>
      <c r="CA283" s="285"/>
    </row>
    <row r="284" spans="1:80" s="135" customFormat="1" ht="42.75">
      <c r="B284" s="636" t="s">
        <v>485</v>
      </c>
      <c r="C284" s="232"/>
      <c r="D284" s="637"/>
      <c r="E284" s="637"/>
      <c r="M284" s="391"/>
      <c r="N284" s="401"/>
      <c r="O284" s="401"/>
      <c r="P284" s="401"/>
      <c r="Q284" s="285"/>
      <c r="R284" s="285"/>
      <c r="S284" s="285"/>
      <c r="T284" s="285"/>
      <c r="U284" s="285"/>
      <c r="V284" s="285"/>
      <c r="W284" s="285"/>
      <c r="X284" s="285"/>
      <c r="Y284" s="285"/>
      <c r="Z284" s="285"/>
      <c r="AA284" s="285"/>
      <c r="AB284" s="285"/>
      <c r="AC284" s="285"/>
      <c r="AD284" s="285"/>
      <c r="AE284" s="285"/>
      <c r="AF284" s="285"/>
      <c r="AG284" s="285"/>
      <c r="AH284" s="285"/>
      <c r="AI284" s="285"/>
      <c r="AJ284" s="285"/>
      <c r="AK284" s="285"/>
      <c r="AL284" s="285"/>
      <c r="AM284" s="285"/>
      <c r="AN284" s="285"/>
      <c r="AO284" s="285"/>
      <c r="AP284" s="285"/>
      <c r="AQ284" s="285"/>
      <c r="AR284" s="285"/>
      <c r="AS284" s="285"/>
      <c r="AT284" s="285"/>
      <c r="AU284" s="285"/>
      <c r="AV284" s="285"/>
      <c r="AW284" s="285"/>
      <c r="AX284" s="285"/>
      <c r="AY284" s="285"/>
      <c r="AZ284" s="285"/>
      <c r="BA284" s="285"/>
      <c r="BB284" s="285"/>
      <c r="BC284" s="285"/>
      <c r="BD284" s="285"/>
      <c r="BE284" s="285"/>
      <c r="BF284" s="285"/>
      <c r="BG284" s="285"/>
      <c r="BH284" s="285"/>
      <c r="BI284" s="285"/>
      <c r="BJ284" s="285"/>
      <c r="BK284" s="285"/>
      <c r="BL284" s="285"/>
      <c r="BM284" s="285"/>
      <c r="BN284" s="285"/>
      <c r="BO284" s="285"/>
      <c r="BP284" s="285"/>
      <c r="BQ284" s="285"/>
      <c r="BR284" s="285"/>
      <c r="BS284" s="285"/>
      <c r="BT284" s="285"/>
      <c r="BU284" s="285"/>
      <c r="BV284" s="285"/>
      <c r="BW284" s="285"/>
      <c r="BX284" s="285"/>
      <c r="BY284" s="285"/>
      <c r="BZ284" s="285"/>
      <c r="CA284" s="285"/>
    </row>
    <row r="285" spans="1:80" s="135" customFormat="1" ht="18">
      <c r="B285" s="135" t="s">
        <v>486</v>
      </c>
      <c r="C285" s="232"/>
      <c r="D285" s="637"/>
      <c r="E285" s="637"/>
      <c r="F285" s="429"/>
      <c r="G285" s="429"/>
      <c r="H285" s="430"/>
      <c r="I285" s="430"/>
      <c r="J285" s="430"/>
      <c r="K285" s="2"/>
      <c r="L285" s="285"/>
      <c r="M285" s="285"/>
      <c r="N285" s="285"/>
      <c r="O285" s="285"/>
      <c r="P285" s="285"/>
      <c r="Q285" s="285"/>
      <c r="R285" s="285"/>
      <c r="S285" s="285"/>
      <c r="T285" s="285"/>
      <c r="U285" s="285"/>
      <c r="V285" s="285"/>
      <c r="W285" s="285"/>
      <c r="X285" s="285"/>
      <c r="Y285" s="285"/>
      <c r="Z285" s="285"/>
      <c r="AA285" s="285"/>
      <c r="AB285" s="285"/>
      <c r="AC285" s="285"/>
      <c r="AD285" s="285"/>
      <c r="AE285" s="285"/>
      <c r="AF285" s="285"/>
      <c r="AG285" s="285"/>
      <c r="AH285" s="285"/>
      <c r="AI285" s="285"/>
      <c r="AJ285" s="285"/>
      <c r="AK285" s="285"/>
      <c r="AL285" s="285"/>
      <c r="AM285" s="285"/>
      <c r="AN285" s="285"/>
      <c r="AO285" s="285"/>
      <c r="AP285" s="285"/>
      <c r="AQ285" s="285"/>
      <c r="AR285" s="285"/>
      <c r="AS285" s="285"/>
      <c r="AT285" s="285"/>
      <c r="AU285" s="285"/>
      <c r="AV285" s="285"/>
      <c r="AW285" s="285"/>
      <c r="AX285" s="285"/>
      <c r="AY285" s="285"/>
      <c r="AZ285" s="285"/>
      <c r="BA285" s="285"/>
      <c r="BB285" s="285"/>
      <c r="BC285" s="285"/>
      <c r="BD285" s="285"/>
      <c r="BE285" s="285"/>
      <c r="BF285" s="285"/>
      <c r="BG285" s="285"/>
      <c r="BH285" s="285"/>
      <c r="BI285" s="285"/>
      <c r="BJ285" s="285"/>
      <c r="BK285" s="285"/>
      <c r="BL285" s="285"/>
      <c r="BM285" s="285"/>
      <c r="BN285" s="285"/>
      <c r="BO285" s="285"/>
      <c r="BP285" s="285"/>
      <c r="BQ285" s="285"/>
      <c r="BR285" s="285"/>
      <c r="BS285" s="285"/>
      <c r="BT285" s="285"/>
      <c r="BU285" s="285"/>
      <c r="BV285" s="285"/>
      <c r="BW285" s="285"/>
      <c r="BX285" s="285"/>
      <c r="BY285" s="285"/>
      <c r="BZ285" s="285"/>
      <c r="CA285" s="285"/>
      <c r="CB285" s="285"/>
    </row>
    <row r="286" spans="1:80" s="135" customFormat="1" ht="18">
      <c r="C286" s="232"/>
      <c r="D286" s="637"/>
      <c r="E286" s="637"/>
      <c r="F286" s="429"/>
      <c r="G286" s="429"/>
      <c r="H286" s="430"/>
      <c r="I286" s="430"/>
      <c r="J286" s="430"/>
      <c r="K286" s="2"/>
      <c r="L286" s="285"/>
      <c r="M286" s="285"/>
      <c r="N286" s="285"/>
      <c r="O286" s="285"/>
      <c r="P286" s="285"/>
      <c r="Q286" s="285"/>
      <c r="R286" s="285"/>
      <c r="S286" s="285"/>
      <c r="T286" s="285"/>
      <c r="U286" s="285"/>
      <c r="V286" s="285"/>
      <c r="W286" s="285"/>
      <c r="X286" s="285"/>
      <c r="Y286" s="285"/>
      <c r="Z286" s="285"/>
      <c r="AA286" s="285"/>
      <c r="AB286" s="285"/>
      <c r="AC286" s="285"/>
      <c r="AD286" s="285"/>
      <c r="AE286" s="285"/>
      <c r="AF286" s="285"/>
      <c r="AG286" s="285"/>
      <c r="AH286" s="285"/>
      <c r="AI286" s="285"/>
      <c r="AJ286" s="285"/>
      <c r="AK286" s="285"/>
      <c r="AL286" s="285"/>
      <c r="AM286" s="285"/>
      <c r="AN286" s="285"/>
      <c r="AO286" s="285"/>
      <c r="AP286" s="285"/>
      <c r="AQ286" s="285"/>
      <c r="AR286" s="285"/>
      <c r="AS286" s="285"/>
      <c r="AT286" s="285"/>
      <c r="AU286" s="285"/>
      <c r="AV286" s="285"/>
      <c r="AW286" s="285"/>
      <c r="AX286" s="285"/>
      <c r="AY286" s="285"/>
      <c r="AZ286" s="285"/>
      <c r="BA286" s="285"/>
      <c r="BB286" s="285"/>
      <c r="BC286" s="285"/>
      <c r="BD286" s="285"/>
      <c r="BE286" s="285"/>
      <c r="BF286" s="285"/>
      <c r="BG286" s="285"/>
      <c r="BH286" s="285"/>
      <c r="BI286" s="285"/>
      <c r="BJ286" s="285"/>
      <c r="BK286" s="285"/>
      <c r="BL286" s="285"/>
      <c r="BM286" s="285"/>
      <c r="BN286" s="285"/>
      <c r="BO286" s="285"/>
      <c r="BP286" s="285"/>
      <c r="BQ286" s="285"/>
      <c r="BR286" s="285"/>
      <c r="BS286" s="285"/>
      <c r="BT286" s="285"/>
      <c r="BU286" s="285"/>
      <c r="BV286" s="285"/>
      <c r="BW286" s="285"/>
      <c r="BX286" s="285"/>
      <c r="BY286" s="285"/>
      <c r="BZ286" s="285"/>
      <c r="CA286" s="285"/>
      <c r="CB286" s="285"/>
    </row>
    <row r="287" spans="1:80" s="135" customFormat="1" ht="18">
      <c r="C287" s="232"/>
      <c r="D287" s="637"/>
      <c r="E287" s="637"/>
      <c r="F287" s="429"/>
      <c r="G287" s="429"/>
      <c r="H287" s="430"/>
      <c r="I287" s="430"/>
      <c r="J287" s="430"/>
      <c r="K287" s="2"/>
      <c r="L287" s="285"/>
      <c r="M287" s="285"/>
      <c r="N287" s="285"/>
      <c r="O287" s="285"/>
      <c r="P287" s="285"/>
      <c r="Q287" s="285"/>
      <c r="R287" s="285"/>
      <c r="S287" s="285"/>
      <c r="T287" s="285"/>
      <c r="U287" s="285"/>
      <c r="V287" s="285"/>
      <c r="W287" s="285"/>
      <c r="X287" s="285"/>
      <c r="Y287" s="285"/>
      <c r="Z287" s="285"/>
      <c r="AA287" s="285"/>
      <c r="AB287" s="285"/>
      <c r="AC287" s="285"/>
      <c r="AD287" s="285"/>
      <c r="AE287" s="285"/>
      <c r="AF287" s="285"/>
      <c r="AG287" s="285"/>
      <c r="AH287" s="285"/>
      <c r="AI287" s="285"/>
      <c r="AJ287" s="285"/>
      <c r="AK287" s="285"/>
      <c r="AL287" s="285"/>
      <c r="AM287" s="285"/>
      <c r="AN287" s="285"/>
      <c r="AO287" s="285"/>
      <c r="AP287" s="285"/>
      <c r="AQ287" s="285"/>
      <c r="AR287" s="285"/>
      <c r="AS287" s="285"/>
      <c r="AT287" s="285"/>
      <c r="AU287" s="285"/>
      <c r="AV287" s="285"/>
      <c r="AW287" s="285"/>
      <c r="AX287" s="285"/>
      <c r="AY287" s="285"/>
      <c r="AZ287" s="285"/>
      <c r="BA287" s="285"/>
      <c r="BB287" s="285"/>
      <c r="BC287" s="285"/>
      <c r="BD287" s="285"/>
      <c r="BE287" s="285"/>
      <c r="BF287" s="285"/>
      <c r="BG287" s="285"/>
      <c r="BH287" s="285"/>
      <c r="BI287" s="285"/>
      <c r="BJ287" s="285"/>
      <c r="BK287" s="285"/>
      <c r="BL287" s="285"/>
      <c r="BM287" s="285"/>
      <c r="BN287" s="285"/>
      <c r="BO287" s="285"/>
      <c r="BP287" s="285"/>
      <c r="BQ287" s="285"/>
      <c r="BR287" s="285"/>
      <c r="BS287" s="285"/>
      <c r="BT287" s="285"/>
      <c r="BU287" s="285"/>
      <c r="BV287" s="285"/>
      <c r="BW287" s="285"/>
      <c r="BX287" s="285"/>
      <c r="BY287" s="285"/>
      <c r="BZ287" s="285"/>
      <c r="CA287" s="285"/>
      <c r="CB287" s="285"/>
    </row>
    <row r="288" spans="1:80" s="135" customFormat="1" ht="18">
      <c r="C288" s="232"/>
      <c r="D288" s="637"/>
      <c r="E288" s="637"/>
      <c r="F288" s="429"/>
      <c r="G288" s="429"/>
      <c r="H288" s="430"/>
      <c r="I288" s="430"/>
      <c r="J288" s="430"/>
      <c r="K288" s="2"/>
      <c r="L288" s="285"/>
      <c r="M288" s="285"/>
      <c r="N288" s="285"/>
      <c r="O288" s="285"/>
      <c r="P288" s="285"/>
      <c r="Q288" s="285"/>
      <c r="R288" s="285"/>
      <c r="S288" s="285"/>
      <c r="T288" s="285"/>
      <c r="U288" s="285"/>
      <c r="V288" s="285"/>
      <c r="W288" s="285"/>
      <c r="X288" s="285"/>
      <c r="Y288" s="285"/>
      <c r="Z288" s="285"/>
      <c r="AA288" s="285"/>
      <c r="AB288" s="285"/>
      <c r="AC288" s="285"/>
      <c r="AD288" s="285"/>
      <c r="AE288" s="285"/>
      <c r="AF288" s="285"/>
      <c r="AG288" s="285"/>
      <c r="AH288" s="285"/>
      <c r="AI288" s="285"/>
      <c r="AJ288" s="285"/>
      <c r="AK288" s="285"/>
      <c r="AL288" s="285"/>
      <c r="AM288" s="285"/>
      <c r="AN288" s="285"/>
      <c r="AO288" s="285"/>
      <c r="AP288" s="285"/>
      <c r="AQ288" s="285"/>
      <c r="AR288" s="285"/>
      <c r="AS288" s="285"/>
      <c r="AT288" s="285"/>
      <c r="AU288" s="285"/>
      <c r="AV288" s="285"/>
      <c r="AW288" s="285"/>
      <c r="AX288" s="285"/>
      <c r="AY288" s="285"/>
      <c r="AZ288" s="285"/>
      <c r="BA288" s="285"/>
      <c r="BB288" s="285"/>
      <c r="BC288" s="285"/>
      <c r="BD288" s="285"/>
      <c r="BE288" s="285"/>
      <c r="BF288" s="285"/>
      <c r="BG288" s="285"/>
      <c r="BH288" s="285"/>
      <c r="BI288" s="285"/>
      <c r="BJ288" s="285"/>
      <c r="BK288" s="285"/>
      <c r="BL288" s="285"/>
      <c r="BM288" s="285"/>
      <c r="BN288" s="285"/>
      <c r="BO288" s="285"/>
      <c r="BP288" s="285"/>
      <c r="BQ288" s="285"/>
      <c r="BR288" s="285"/>
      <c r="BS288" s="285"/>
      <c r="BT288" s="285"/>
      <c r="BU288" s="285"/>
      <c r="BV288" s="285"/>
      <c r="BW288" s="285"/>
      <c r="BX288" s="285"/>
      <c r="BY288" s="285"/>
      <c r="BZ288" s="285"/>
      <c r="CA288" s="285"/>
      <c r="CB288" s="285"/>
    </row>
    <row r="289" spans="1:80" s="135" customFormat="1" ht="18">
      <c r="C289" s="232"/>
      <c r="D289" s="637"/>
      <c r="E289" s="637"/>
      <c r="F289" s="429"/>
      <c r="G289" s="429"/>
      <c r="H289" s="430"/>
      <c r="I289" s="430"/>
      <c r="J289" s="430"/>
      <c r="K289" s="2"/>
      <c r="L289" s="285"/>
      <c r="M289" s="285"/>
      <c r="N289" s="285"/>
      <c r="O289" s="285"/>
      <c r="P289" s="285"/>
      <c r="Q289" s="285"/>
      <c r="R289" s="285"/>
      <c r="S289" s="285"/>
      <c r="T289" s="285"/>
      <c r="U289" s="285"/>
      <c r="V289" s="285"/>
      <c r="W289" s="285"/>
      <c r="X289" s="285"/>
      <c r="Y289" s="285"/>
      <c r="Z289" s="285"/>
      <c r="AA289" s="285"/>
      <c r="AB289" s="285"/>
      <c r="AC289" s="285"/>
      <c r="AD289" s="285"/>
      <c r="AE289" s="285"/>
      <c r="AF289" s="285"/>
      <c r="AG289" s="285"/>
      <c r="AH289" s="285"/>
      <c r="AI289" s="285"/>
      <c r="AJ289" s="285"/>
      <c r="AK289" s="285"/>
      <c r="AL289" s="285"/>
      <c r="AM289" s="285"/>
      <c r="AN289" s="285"/>
      <c r="AO289" s="285"/>
      <c r="AP289" s="285"/>
      <c r="AQ289" s="285"/>
      <c r="AR289" s="285"/>
      <c r="AS289" s="285"/>
      <c r="AT289" s="285"/>
      <c r="AU289" s="285"/>
      <c r="AV289" s="285"/>
      <c r="AW289" s="285"/>
      <c r="AX289" s="285"/>
      <c r="AY289" s="285"/>
      <c r="AZ289" s="285"/>
      <c r="BA289" s="285"/>
      <c r="BB289" s="285"/>
      <c r="BC289" s="285"/>
      <c r="BD289" s="285"/>
      <c r="BE289" s="285"/>
      <c r="BF289" s="285"/>
      <c r="BG289" s="285"/>
      <c r="BH289" s="285"/>
      <c r="BI289" s="285"/>
      <c r="BJ289" s="285"/>
      <c r="BK289" s="285"/>
      <c r="BL289" s="285"/>
      <c r="BM289" s="285"/>
      <c r="BN289" s="285"/>
      <c r="BO289" s="285"/>
      <c r="BP289" s="285"/>
      <c r="BQ289" s="285"/>
      <c r="BR289" s="285"/>
      <c r="BS289" s="285"/>
      <c r="BT289" s="285"/>
      <c r="BU289" s="285"/>
      <c r="BV289" s="285"/>
      <c r="BW289" s="285"/>
      <c r="BX289" s="285"/>
      <c r="BY289" s="285"/>
      <c r="BZ289" s="285"/>
      <c r="CA289" s="285"/>
      <c r="CB289" s="285"/>
    </row>
    <row r="290" spans="1:80" s="135" customFormat="1" ht="18">
      <c r="C290" s="426" t="s">
        <v>242</v>
      </c>
      <c r="D290" s="638">
        <f>SUM(D284:D289)</f>
        <v>0</v>
      </c>
      <c r="E290" s="426"/>
      <c r="F290" s="429"/>
      <c r="G290" s="429"/>
      <c r="H290" s="430"/>
      <c r="I290" s="430"/>
      <c r="J290" s="430"/>
      <c r="K290" s="2"/>
      <c r="L290" s="285"/>
      <c r="M290" s="285"/>
      <c r="N290" s="285"/>
      <c r="O290" s="285"/>
      <c r="P290" s="285"/>
      <c r="Q290" s="285"/>
      <c r="R290" s="285"/>
      <c r="S290" s="285"/>
      <c r="T290" s="285"/>
      <c r="U290" s="285"/>
      <c r="V290" s="285"/>
      <c r="W290" s="285"/>
      <c r="X290" s="285"/>
      <c r="Y290" s="285"/>
      <c r="Z290" s="285"/>
      <c r="AA290" s="285"/>
      <c r="AB290" s="285"/>
      <c r="AC290" s="285"/>
      <c r="AD290" s="285"/>
      <c r="AE290" s="285"/>
      <c r="AF290" s="285"/>
      <c r="AG290" s="285"/>
      <c r="AH290" s="285"/>
      <c r="AI290" s="285"/>
      <c r="AJ290" s="285"/>
      <c r="AK290" s="285"/>
      <c r="AL290" s="285"/>
      <c r="AM290" s="285"/>
      <c r="AN290" s="285"/>
      <c r="AO290" s="285"/>
      <c r="AP290" s="285"/>
      <c r="AQ290" s="285"/>
      <c r="AR290" s="285"/>
      <c r="AS290" s="285"/>
      <c r="AT290" s="285"/>
      <c r="AU290" s="285"/>
      <c r="AV290" s="285"/>
      <c r="AW290" s="285"/>
      <c r="AX290" s="285"/>
      <c r="AY290" s="285"/>
      <c r="AZ290" s="285"/>
      <c r="BA290" s="285"/>
      <c r="BB290" s="285"/>
      <c r="BC290" s="285"/>
      <c r="BD290" s="285"/>
      <c r="BE290" s="285"/>
      <c r="BF290" s="285"/>
      <c r="BG290" s="285"/>
      <c r="BH290" s="285"/>
      <c r="BI290" s="285"/>
      <c r="BJ290" s="285"/>
      <c r="BK290" s="285"/>
      <c r="BL290" s="285"/>
      <c r="BM290" s="285"/>
      <c r="BN290" s="285"/>
      <c r="BO290" s="285"/>
      <c r="BP290" s="285"/>
      <c r="BQ290" s="285"/>
      <c r="BR290" s="285"/>
      <c r="BS290" s="285"/>
      <c r="BT290" s="285"/>
      <c r="BU290" s="285"/>
      <c r="BV290" s="285"/>
      <c r="BW290" s="285"/>
      <c r="BX290" s="285"/>
      <c r="BY290" s="285"/>
      <c r="BZ290" s="285"/>
      <c r="CA290" s="285"/>
      <c r="CB290" s="285"/>
    </row>
    <row r="291" spans="1:80" s="135" customFormat="1" ht="18.75" thickBot="1">
      <c r="A291" s="2"/>
      <c r="C291" s="426"/>
      <c r="D291" s="426"/>
      <c r="E291" s="426"/>
      <c r="F291" s="429"/>
      <c r="G291" s="429"/>
      <c r="H291" s="430"/>
      <c r="I291" s="430"/>
      <c r="J291" s="430"/>
      <c r="K291" s="285"/>
      <c r="L291" s="401"/>
      <c r="M291" s="391"/>
      <c r="N291" s="401"/>
      <c r="O291" s="401"/>
      <c r="P291" s="401"/>
      <c r="Q291" s="285"/>
      <c r="R291" s="285"/>
      <c r="S291" s="285"/>
      <c r="T291" s="285"/>
      <c r="U291" s="285"/>
      <c r="V291" s="285"/>
      <c r="W291" s="285"/>
      <c r="X291" s="285"/>
      <c r="Y291" s="285"/>
      <c r="Z291" s="285"/>
      <c r="AA291" s="285"/>
      <c r="AB291" s="285"/>
      <c r="AC291" s="285"/>
      <c r="AD291" s="285"/>
      <c r="AE291" s="285"/>
      <c r="AF291" s="285"/>
      <c r="AG291" s="285"/>
      <c r="AH291" s="285"/>
      <c r="AI291" s="285"/>
      <c r="AJ291" s="285"/>
      <c r="AK291" s="285"/>
      <c r="AL291" s="285"/>
      <c r="AM291" s="285"/>
      <c r="AN291" s="285"/>
      <c r="AO291" s="285"/>
      <c r="AP291" s="285"/>
      <c r="AQ291" s="285"/>
      <c r="AR291" s="285"/>
      <c r="AS291" s="285"/>
      <c r="AT291" s="285"/>
      <c r="AU291" s="285"/>
      <c r="AV291" s="285"/>
      <c r="AW291" s="285"/>
      <c r="AX291" s="285"/>
      <c r="AY291" s="285"/>
      <c r="AZ291" s="285"/>
      <c r="BA291" s="285"/>
      <c r="BB291" s="285"/>
      <c r="BC291" s="285"/>
      <c r="BD291" s="285"/>
      <c r="BE291" s="285"/>
      <c r="BF291" s="285"/>
      <c r="BG291" s="285"/>
      <c r="BH291" s="285"/>
      <c r="BI291" s="285"/>
      <c r="BJ291" s="285"/>
      <c r="BK291" s="285"/>
      <c r="BL291" s="285"/>
      <c r="BM291" s="285"/>
      <c r="BN291" s="285"/>
      <c r="BO291" s="285"/>
      <c r="BP291" s="285"/>
      <c r="BQ291" s="285"/>
      <c r="BR291" s="285"/>
      <c r="BS291" s="285"/>
      <c r="BT291" s="285"/>
      <c r="BU291" s="285"/>
      <c r="BV291" s="285"/>
      <c r="BW291" s="285"/>
      <c r="BX291" s="285"/>
      <c r="BY291" s="285"/>
      <c r="BZ291" s="285"/>
      <c r="CA291" s="285"/>
    </row>
    <row r="292" spans="1:80" s="135" customFormat="1" ht="28.5">
      <c r="A292" s="2"/>
      <c r="B292" s="7" t="s">
        <v>203</v>
      </c>
      <c r="C292" s="432"/>
      <c r="D292" s="433" t="s">
        <v>204</v>
      </c>
      <c r="E292" s="434" t="s">
        <v>205</v>
      </c>
      <c r="F292" s="435" t="s">
        <v>206</v>
      </c>
      <c r="G292" s="436" t="s">
        <v>207</v>
      </c>
      <c r="H292" s="1059" t="s">
        <v>208</v>
      </c>
      <c r="I292" s="639"/>
      <c r="J292" s="639"/>
      <c r="K292" s="285"/>
      <c r="L292" s="401"/>
      <c r="M292" s="391"/>
      <c r="N292" s="401"/>
      <c r="O292" s="401"/>
      <c r="P292" s="401"/>
      <c r="Q292" s="285"/>
      <c r="R292" s="285"/>
      <c r="S292" s="285"/>
      <c r="T292" s="285"/>
      <c r="U292" s="285"/>
      <c r="V292" s="285"/>
      <c r="W292" s="285"/>
      <c r="X292" s="285"/>
      <c r="Y292" s="285"/>
      <c r="Z292" s="285"/>
      <c r="AA292" s="285"/>
      <c r="AB292" s="285"/>
      <c r="AC292" s="285"/>
      <c r="AD292" s="285"/>
      <c r="AE292" s="285"/>
      <c r="AF292" s="285"/>
      <c r="AG292" s="285"/>
      <c r="AH292" s="285"/>
      <c r="AI292" s="285"/>
      <c r="AJ292" s="285"/>
      <c r="AK292" s="285"/>
      <c r="AL292" s="285"/>
      <c r="AM292" s="285"/>
      <c r="AN292" s="285"/>
      <c r="AO292" s="285"/>
      <c r="AP292" s="285"/>
      <c r="AQ292" s="285"/>
      <c r="AR292" s="285"/>
      <c r="AS292" s="285"/>
      <c r="AT292" s="285"/>
      <c r="AU292" s="285"/>
      <c r="AV292" s="285"/>
      <c r="AW292" s="285"/>
      <c r="AX292" s="285"/>
      <c r="AY292" s="285"/>
      <c r="AZ292" s="285"/>
      <c r="BA292" s="285"/>
      <c r="BB292" s="285"/>
      <c r="BC292" s="285"/>
      <c r="BD292" s="285"/>
      <c r="BE292" s="285"/>
      <c r="BF292" s="285"/>
      <c r="BG292" s="285"/>
      <c r="BH292" s="285"/>
      <c r="BI292" s="285"/>
      <c r="BJ292" s="285"/>
      <c r="BK292" s="285"/>
      <c r="BL292" s="285"/>
      <c r="BM292" s="285"/>
      <c r="BN292" s="285"/>
      <c r="BO292" s="285"/>
      <c r="BP292" s="285"/>
      <c r="BQ292" s="285"/>
      <c r="BR292" s="285"/>
      <c r="BS292" s="285"/>
      <c r="BT292" s="285"/>
      <c r="BU292" s="285"/>
      <c r="BV292" s="285"/>
      <c r="BW292" s="285"/>
      <c r="BX292" s="285"/>
      <c r="BY292" s="285"/>
      <c r="BZ292" s="285"/>
      <c r="CA292" s="285"/>
    </row>
    <row r="293" spans="1:80" s="135" customFormat="1" ht="28.5">
      <c r="A293" s="2"/>
      <c r="C293" s="437" t="s">
        <v>637</v>
      </c>
      <c r="D293" s="438">
        <f>IF(E280="",0,$C$93*E280)</f>
        <v>0</v>
      </c>
      <c r="E293" s="640" t="str">
        <f>IF($C$86&lt;&gt;0,$C$86,0)</f>
        <v>תא זה יעודכן אוטומטית עם מילוי סעיף 5.1</v>
      </c>
      <c r="F293" s="440" t="e">
        <f>IF(E293=0,0,-1*(1-D293/E293))</f>
        <v>#VALUE!</v>
      </c>
      <c r="G293" s="441"/>
      <c r="H293" s="1059"/>
      <c r="I293" s="639"/>
      <c r="J293" s="639"/>
      <c r="K293" s="285"/>
      <c r="L293" s="391"/>
      <c r="M293" s="391"/>
      <c r="N293" s="391"/>
      <c r="O293" s="391"/>
      <c r="P293" s="391"/>
      <c r="Q293" s="285"/>
      <c r="R293" s="285"/>
      <c r="S293" s="285"/>
      <c r="T293" s="285"/>
      <c r="U293" s="285"/>
      <c r="V293" s="285"/>
      <c r="W293" s="285"/>
      <c r="X293" s="285"/>
      <c r="Y293" s="285"/>
      <c r="Z293" s="285"/>
      <c r="AA293" s="285"/>
      <c r="AB293" s="285"/>
      <c r="AC293" s="285"/>
      <c r="AD293" s="285"/>
      <c r="AE293" s="285"/>
      <c r="AF293" s="285"/>
      <c r="AG293" s="285"/>
      <c r="AH293" s="285"/>
      <c r="AI293" s="285"/>
      <c r="AJ293" s="285"/>
      <c r="AK293" s="285"/>
      <c r="AL293" s="285"/>
      <c r="AM293" s="285"/>
      <c r="AN293" s="285"/>
      <c r="AO293" s="285"/>
      <c r="AP293" s="285"/>
      <c r="AQ293" s="285"/>
      <c r="AR293" s="285"/>
      <c r="AS293" s="285"/>
      <c r="AT293" s="285"/>
      <c r="AU293" s="285"/>
      <c r="AV293" s="285"/>
      <c r="AW293" s="285"/>
      <c r="AX293" s="285"/>
      <c r="AY293" s="285"/>
      <c r="AZ293" s="285"/>
      <c r="BA293" s="285"/>
      <c r="BB293" s="285"/>
      <c r="BC293" s="285"/>
      <c r="BD293" s="285"/>
      <c r="BE293" s="285"/>
      <c r="BF293" s="285"/>
      <c r="BG293" s="285"/>
      <c r="BH293" s="285"/>
      <c r="BI293" s="285"/>
      <c r="BJ293" s="285"/>
      <c r="BK293" s="285"/>
      <c r="BL293" s="285"/>
      <c r="BM293" s="285"/>
      <c r="BN293" s="285"/>
      <c r="BO293" s="285"/>
      <c r="BP293" s="285"/>
      <c r="BQ293" s="285"/>
      <c r="BR293" s="285"/>
      <c r="BS293" s="285"/>
      <c r="BT293" s="285"/>
      <c r="BU293" s="285"/>
      <c r="BV293" s="285"/>
      <c r="BW293" s="285"/>
      <c r="BX293" s="285"/>
      <c r="BY293" s="285"/>
      <c r="BZ293" s="285"/>
      <c r="CA293" s="285"/>
    </row>
    <row r="294" spans="1:80" s="135" customFormat="1" ht="28.5">
      <c r="A294" s="2"/>
      <c r="C294" s="536" t="s">
        <v>209</v>
      </c>
      <c r="D294" s="641">
        <f>D290*'10. קבועים'!$C$49</f>
        <v>0</v>
      </c>
      <c r="E294" s="640" t="str">
        <f>IF($C$154&lt;&gt;0,$C$154,0)</f>
        <v>תא זה יעודכן אוטומטית עם מילוי סעיף 5.2</v>
      </c>
      <c r="F294" s="440" t="e">
        <f>IF(E294=0,0,-1*(1-D294/E294))</f>
        <v>#VALUE!</v>
      </c>
      <c r="G294" s="441"/>
      <c r="H294" s="1059"/>
      <c r="I294" s="639"/>
      <c r="J294" s="639"/>
      <c r="K294" s="285"/>
      <c r="L294" s="401"/>
      <c r="M294" s="391"/>
      <c r="N294" s="401"/>
      <c r="O294" s="401"/>
      <c r="P294" s="401"/>
      <c r="Q294" s="285"/>
      <c r="R294" s="285"/>
      <c r="S294" s="285"/>
      <c r="T294" s="285"/>
      <c r="U294" s="285"/>
      <c r="V294" s="285"/>
      <c r="W294" s="285"/>
      <c r="X294" s="285"/>
      <c r="Y294" s="285"/>
      <c r="Z294" s="285"/>
      <c r="AA294" s="285"/>
      <c r="AB294" s="285"/>
      <c r="AC294" s="285"/>
      <c r="AD294" s="285"/>
      <c r="AE294" s="285"/>
      <c r="AF294" s="285"/>
      <c r="AG294" s="285"/>
      <c r="AH294" s="285"/>
      <c r="AI294" s="285"/>
      <c r="AJ294" s="285"/>
      <c r="AK294" s="285"/>
      <c r="AL294" s="285"/>
      <c r="AM294" s="285"/>
      <c r="AN294" s="285"/>
      <c r="AO294" s="285"/>
      <c r="AP294" s="285"/>
      <c r="AQ294" s="285"/>
      <c r="AR294" s="285"/>
      <c r="AS294" s="285"/>
      <c r="AT294" s="285"/>
      <c r="AU294" s="285"/>
      <c r="AV294" s="285"/>
      <c r="AW294" s="285"/>
      <c r="AX294" s="285"/>
      <c r="AY294" s="285"/>
      <c r="AZ294" s="285"/>
      <c r="BA294" s="285"/>
      <c r="BB294" s="285"/>
      <c r="BC294" s="285"/>
      <c r="BD294" s="285"/>
      <c r="BE294" s="285"/>
      <c r="BF294" s="285"/>
      <c r="BG294" s="285"/>
      <c r="BH294" s="285"/>
      <c r="BI294" s="285"/>
      <c r="BJ294" s="285"/>
      <c r="BK294" s="285"/>
      <c r="BL294" s="285"/>
      <c r="BM294" s="285"/>
      <c r="BN294" s="285"/>
      <c r="BO294" s="285"/>
      <c r="BP294" s="285"/>
      <c r="BQ294" s="285"/>
      <c r="BR294" s="285"/>
      <c r="BS294" s="285"/>
      <c r="BT294" s="285"/>
      <c r="BU294" s="285"/>
      <c r="BV294" s="285"/>
      <c r="BW294" s="285"/>
      <c r="BX294" s="285"/>
      <c r="BY294" s="285"/>
      <c r="BZ294" s="285"/>
      <c r="CA294" s="285"/>
    </row>
    <row r="295" spans="1:80" s="135" customFormat="1" ht="29.25" thickBot="1">
      <c r="A295" s="2"/>
      <c r="C295" s="537" t="s">
        <v>210</v>
      </c>
      <c r="D295" s="444">
        <f>D293-D294</f>
        <v>0</v>
      </c>
      <c r="E295" s="445" t="str">
        <f>IF($C$158&lt;&gt;0,$C$158,0)</f>
        <v>תא זה יעודכן אוטומטית עם מילוי סעיפים: 5.1 ו- 5.2</v>
      </c>
      <c r="F295" s="446" t="e">
        <f>IF(E295=0,0,-1*(1-D295/E295))</f>
        <v>#VALUE!</v>
      </c>
      <c r="G295" s="447"/>
      <c r="H295" s="1059"/>
      <c r="I295" s="639"/>
      <c r="J295" s="639"/>
      <c r="K295" s="285"/>
      <c r="L295" s="401"/>
      <c r="M295" s="391"/>
      <c r="N295" s="401"/>
      <c r="O295" s="401"/>
      <c r="P295" s="401"/>
      <c r="Q295" s="285"/>
      <c r="R295" s="285"/>
      <c r="S295" s="285"/>
      <c r="T295" s="285"/>
      <c r="U295" s="285"/>
      <c r="V295" s="285"/>
      <c r="W295" s="285"/>
      <c r="X295" s="285"/>
      <c r="Y295" s="285"/>
      <c r="Z295" s="285"/>
      <c r="AA295" s="285"/>
      <c r="AB295" s="285"/>
      <c r="AC295" s="285"/>
      <c r="AD295" s="285"/>
      <c r="AE295" s="285"/>
      <c r="AF295" s="285"/>
      <c r="AG295" s="285"/>
      <c r="AH295" s="285"/>
      <c r="AI295" s="285"/>
      <c r="AJ295" s="285"/>
      <c r="AK295" s="285"/>
      <c r="AL295" s="285"/>
      <c r="AM295" s="285"/>
      <c r="AN295" s="285"/>
      <c r="AO295" s="285"/>
      <c r="AP295" s="285"/>
      <c r="AQ295" s="285"/>
      <c r="AR295" s="285"/>
      <c r="AS295" s="285"/>
      <c r="AT295" s="285"/>
      <c r="AU295" s="285"/>
      <c r="AV295" s="285"/>
      <c r="AW295" s="285"/>
      <c r="AX295" s="285"/>
      <c r="AY295" s="285"/>
      <c r="AZ295" s="285"/>
      <c r="BA295" s="285"/>
      <c r="BB295" s="285"/>
      <c r="BC295" s="285"/>
      <c r="BD295" s="285"/>
      <c r="BE295" s="285"/>
      <c r="BF295" s="285"/>
      <c r="BG295" s="285"/>
      <c r="BH295" s="285"/>
      <c r="BI295" s="285"/>
      <c r="BJ295" s="285"/>
      <c r="BK295" s="285"/>
      <c r="BL295" s="285"/>
      <c r="BM295" s="285"/>
      <c r="BN295" s="285"/>
      <c r="BO295" s="285"/>
      <c r="BP295" s="285"/>
      <c r="BQ295" s="285"/>
      <c r="BR295" s="285"/>
      <c r="BS295" s="285"/>
      <c r="BT295" s="285"/>
      <c r="BU295" s="285"/>
      <c r="BV295" s="285"/>
      <c r="BW295" s="285"/>
      <c r="BX295" s="285"/>
      <c r="BY295" s="285"/>
      <c r="BZ295" s="285"/>
      <c r="CA295" s="285"/>
    </row>
    <row r="296" spans="1:80" s="135" customFormat="1" ht="15.75" thickBot="1">
      <c r="A296" s="2"/>
      <c r="B296" s="289"/>
      <c r="C296" s="3"/>
      <c r="D296" s="345"/>
      <c r="E296" s="5"/>
      <c r="F296" s="346"/>
      <c r="G296" s="2"/>
      <c r="H296" s="2"/>
      <c r="I296" s="2"/>
      <c r="J296" s="2"/>
      <c r="K296" s="285"/>
      <c r="L296" s="285"/>
      <c r="M296" s="285"/>
      <c r="N296" s="285"/>
      <c r="O296" s="285"/>
      <c r="P296" s="285"/>
      <c r="Q296" s="285"/>
      <c r="R296" s="285"/>
      <c r="S296" s="285"/>
      <c r="T296" s="285"/>
      <c r="U296" s="285"/>
      <c r="V296" s="285"/>
      <c r="W296" s="285"/>
      <c r="X296" s="285"/>
      <c r="Y296" s="285"/>
      <c r="Z296" s="285"/>
      <c r="AA296" s="285"/>
      <c r="AB296" s="285"/>
      <c r="AC296" s="285"/>
      <c r="AD296" s="285"/>
      <c r="AE296" s="285"/>
      <c r="AF296" s="285"/>
      <c r="AG296" s="285"/>
      <c r="AH296" s="285"/>
      <c r="AI296" s="285"/>
      <c r="AJ296" s="285"/>
      <c r="AK296" s="285"/>
      <c r="AL296" s="285"/>
      <c r="AM296" s="285"/>
      <c r="AN296" s="285"/>
      <c r="AO296" s="285"/>
      <c r="AP296" s="285"/>
      <c r="AQ296" s="285"/>
      <c r="AR296" s="285"/>
      <c r="AS296" s="285"/>
      <c r="AT296" s="285"/>
      <c r="AU296" s="285"/>
      <c r="AV296" s="285"/>
      <c r="AW296" s="285"/>
      <c r="AX296" s="285"/>
      <c r="AY296" s="285"/>
      <c r="AZ296" s="285"/>
      <c r="BA296" s="285"/>
      <c r="BB296" s="285"/>
      <c r="BC296" s="285"/>
      <c r="BD296" s="285"/>
      <c r="BE296" s="285"/>
      <c r="BF296" s="285"/>
      <c r="BG296" s="285"/>
      <c r="BH296" s="285"/>
      <c r="BI296" s="285"/>
      <c r="BJ296" s="285"/>
      <c r="BK296" s="285"/>
      <c r="BL296" s="285"/>
      <c r="BM296" s="285"/>
      <c r="BN296" s="285"/>
      <c r="BO296" s="285"/>
      <c r="BP296" s="285"/>
      <c r="BQ296" s="285"/>
      <c r="BR296" s="285"/>
      <c r="BS296" s="285"/>
      <c r="BT296" s="285"/>
      <c r="BU296" s="285"/>
      <c r="BV296" s="285"/>
      <c r="BW296" s="285"/>
      <c r="BX296" s="285"/>
      <c r="BY296" s="285"/>
      <c r="BZ296" s="285"/>
      <c r="CA296" s="285"/>
    </row>
    <row r="297" spans="1:80" s="135" customFormat="1" ht="28.5">
      <c r="A297" s="2"/>
      <c r="B297" s="8" t="s">
        <v>218</v>
      </c>
      <c r="C297" s="448"/>
      <c r="D297" s="449" t="s">
        <v>204</v>
      </c>
      <c r="E297" s="450" t="s">
        <v>205</v>
      </c>
      <c r="F297" s="449" t="s">
        <v>206</v>
      </c>
      <c r="G297" s="451" t="s">
        <v>207</v>
      </c>
      <c r="H297" s="1040" t="s">
        <v>208</v>
      </c>
      <c r="I297" s="4"/>
      <c r="J297" s="4"/>
      <c r="K297" s="285"/>
      <c r="L297" s="285"/>
      <c r="M297" s="285"/>
      <c r="N297" s="285"/>
      <c r="O297" s="285"/>
      <c r="P297" s="285"/>
      <c r="Q297" s="285"/>
      <c r="R297" s="285"/>
      <c r="S297" s="285"/>
      <c r="T297" s="285"/>
      <c r="U297" s="285"/>
      <c r="V297" s="285"/>
      <c r="W297" s="285"/>
      <c r="X297" s="285"/>
      <c r="Y297" s="285"/>
      <c r="Z297" s="285"/>
      <c r="AA297" s="285"/>
      <c r="AB297" s="285"/>
      <c r="AC297" s="285"/>
      <c r="AD297" s="285"/>
      <c r="AE297" s="285"/>
      <c r="AF297" s="285"/>
      <c r="AG297" s="285"/>
      <c r="AH297" s="285"/>
      <c r="AI297" s="285"/>
      <c r="AJ297" s="285"/>
      <c r="AK297" s="285"/>
      <c r="AL297" s="285"/>
      <c r="AM297" s="285"/>
      <c r="AN297" s="285"/>
      <c r="AO297" s="285"/>
      <c r="AP297" s="285"/>
      <c r="AQ297" s="285"/>
      <c r="AR297" s="285"/>
      <c r="AS297" s="285"/>
      <c r="AT297" s="285"/>
      <c r="AU297" s="285"/>
      <c r="AV297" s="285"/>
      <c r="AW297" s="285"/>
      <c r="AX297" s="285"/>
      <c r="AY297" s="285"/>
      <c r="AZ297" s="285"/>
      <c r="BA297" s="285"/>
      <c r="BB297" s="285"/>
      <c r="BC297" s="285"/>
      <c r="BD297" s="285"/>
      <c r="BE297" s="285"/>
      <c r="BF297" s="285"/>
      <c r="BG297" s="285"/>
      <c r="BH297" s="285"/>
      <c r="BI297" s="285"/>
      <c r="BJ297" s="285"/>
      <c r="BK297" s="285"/>
      <c r="BL297" s="285"/>
      <c r="BM297" s="285"/>
      <c r="BN297" s="285"/>
      <c r="BO297" s="285"/>
      <c r="BP297" s="285"/>
      <c r="BQ297" s="285"/>
      <c r="BR297" s="285"/>
      <c r="BS297" s="285"/>
      <c r="BT297" s="285"/>
      <c r="BU297" s="285"/>
      <c r="BV297" s="285"/>
      <c r="BW297" s="285"/>
      <c r="BX297" s="285"/>
      <c r="BY297" s="285"/>
      <c r="BZ297" s="285"/>
      <c r="CA297" s="285"/>
    </row>
    <row r="298" spans="1:80" s="135" customFormat="1" ht="30">
      <c r="A298" s="2"/>
      <c r="B298" s="289"/>
      <c r="C298" s="337" t="s">
        <v>638</v>
      </c>
      <c r="D298" s="442">
        <f>IF(E280="",0,$E$93*E280)</f>
        <v>0</v>
      </c>
      <c r="E298" s="640" t="str">
        <f>IF($E$86&lt;&gt;0,$E$86,0)</f>
        <v>תא זה יעודכן אוטומטית עם מילוי סעיף 5.1</v>
      </c>
      <c r="F298" s="440" t="e">
        <f>IF(E298=0,0,-1*(1-D298/E298))</f>
        <v>#VALUE!</v>
      </c>
      <c r="G298" s="441"/>
      <c r="H298" s="1040"/>
      <c r="I298" s="4"/>
      <c r="J298" s="4"/>
      <c r="K298" s="285"/>
      <c r="L298" s="285"/>
      <c r="M298" s="285"/>
      <c r="N298" s="285"/>
      <c r="O298" s="285"/>
      <c r="P298" s="285"/>
      <c r="Q298" s="285"/>
      <c r="R298" s="285"/>
      <c r="S298" s="285"/>
      <c r="T298" s="285"/>
      <c r="U298" s="285"/>
      <c r="V298" s="285"/>
      <c r="W298" s="285"/>
      <c r="X298" s="285"/>
      <c r="Y298" s="285"/>
      <c r="Z298" s="285"/>
      <c r="AA298" s="285"/>
      <c r="AB298" s="285"/>
      <c r="AC298" s="285"/>
      <c r="AD298" s="285"/>
      <c r="AE298" s="285"/>
      <c r="AF298" s="285"/>
      <c r="AG298" s="285"/>
      <c r="AH298" s="285"/>
      <c r="AI298" s="285"/>
      <c r="AJ298" s="285"/>
      <c r="AK298" s="285"/>
      <c r="AL298" s="285"/>
      <c r="AM298" s="285"/>
      <c r="AN298" s="285"/>
      <c r="AO298" s="285"/>
      <c r="AP298" s="285"/>
      <c r="AQ298" s="285"/>
      <c r="AR298" s="285"/>
      <c r="AS298" s="285"/>
      <c r="AT298" s="285"/>
      <c r="AU298" s="285"/>
      <c r="AV298" s="285"/>
      <c r="AW298" s="285"/>
      <c r="AX298" s="285"/>
      <c r="AY298" s="285"/>
      <c r="AZ298" s="285"/>
      <c r="BA298" s="285"/>
      <c r="BB298" s="285"/>
      <c r="BC298" s="285"/>
      <c r="BD298" s="285"/>
      <c r="BE298" s="285"/>
      <c r="BF298" s="285"/>
      <c r="BG298" s="285"/>
      <c r="BH298" s="285"/>
      <c r="BI298" s="285"/>
      <c r="BJ298" s="285"/>
      <c r="BK298" s="285"/>
      <c r="BL298" s="285"/>
      <c r="BM298" s="285"/>
      <c r="BN298" s="285"/>
      <c r="BO298" s="285"/>
      <c r="BP298" s="285"/>
      <c r="BQ298" s="285"/>
      <c r="BR298" s="285"/>
      <c r="BS298" s="285"/>
      <c r="BT298" s="285"/>
      <c r="BU298" s="285"/>
      <c r="BV298" s="285"/>
      <c r="BW298" s="285"/>
      <c r="BX298" s="285"/>
      <c r="BY298" s="285"/>
      <c r="BZ298" s="285"/>
      <c r="CA298" s="285"/>
    </row>
    <row r="299" spans="1:80" s="135" customFormat="1" ht="28.5">
      <c r="A299" s="2"/>
      <c r="B299" s="289"/>
      <c r="C299" s="337" t="s">
        <v>440</v>
      </c>
      <c r="D299" s="442">
        <f>D290</f>
        <v>0</v>
      </c>
      <c r="E299" s="640" t="str">
        <f>IF($E$154&lt;&gt;0,$E$154,0)</f>
        <v>תא זה יעודכן אוטומטית עם מילוי סעיף 5.2</v>
      </c>
      <c r="F299" s="440" t="e">
        <f>IF(E299=0,0,-1*(1-D299/E299))</f>
        <v>#VALUE!</v>
      </c>
      <c r="G299" s="441"/>
      <c r="H299" s="1040"/>
      <c r="I299" s="4"/>
      <c r="J299" s="4"/>
      <c r="K299" s="285"/>
      <c r="L299" s="285"/>
      <c r="M299" s="285"/>
      <c r="N299" s="285"/>
      <c r="O299" s="285"/>
      <c r="P299" s="285"/>
      <c r="Q299" s="285"/>
      <c r="R299" s="285"/>
      <c r="S299" s="285"/>
      <c r="T299" s="285"/>
      <c r="U299" s="285"/>
      <c r="V299" s="285"/>
      <c r="W299" s="285"/>
      <c r="X299" s="285"/>
      <c r="Y299" s="285"/>
      <c r="Z299" s="285"/>
      <c r="AA299" s="285"/>
      <c r="AB299" s="285"/>
      <c r="AC299" s="285"/>
      <c r="AD299" s="285"/>
      <c r="AE299" s="285"/>
      <c r="AF299" s="285"/>
      <c r="AG299" s="285"/>
      <c r="AH299" s="285"/>
      <c r="AI299" s="285"/>
      <c r="AJ299" s="285"/>
      <c r="AK299" s="285"/>
      <c r="AL299" s="285"/>
      <c r="AM299" s="285"/>
      <c r="AN299" s="285"/>
      <c r="AO299" s="285"/>
      <c r="AP299" s="285"/>
      <c r="AQ299" s="285"/>
      <c r="AR299" s="285"/>
      <c r="AS299" s="285"/>
      <c r="AT299" s="285"/>
      <c r="AU299" s="285"/>
      <c r="AV299" s="285"/>
      <c r="AW299" s="285"/>
      <c r="AX299" s="285"/>
      <c r="AY299" s="285"/>
      <c r="AZ299" s="285"/>
      <c r="BA299" s="285"/>
      <c r="BB299" s="285"/>
      <c r="BC299" s="285"/>
      <c r="BD299" s="285"/>
      <c r="BE299" s="285"/>
      <c r="BF299" s="285"/>
      <c r="BG299" s="285"/>
      <c r="BH299" s="285"/>
      <c r="BI299" s="285"/>
      <c r="BJ299" s="285"/>
      <c r="BK299" s="285"/>
      <c r="BL299" s="285"/>
      <c r="BM299" s="285"/>
      <c r="BN299" s="285"/>
      <c r="BO299" s="285"/>
      <c r="BP299" s="285"/>
      <c r="BQ299" s="285"/>
      <c r="BR299" s="285"/>
      <c r="BS299" s="285"/>
      <c r="BT299" s="285"/>
      <c r="BU299" s="285"/>
      <c r="BV299" s="285"/>
      <c r="BW299" s="285"/>
      <c r="BX299" s="285"/>
      <c r="BY299" s="285"/>
      <c r="BZ299" s="285"/>
      <c r="CA299" s="285"/>
    </row>
    <row r="300" spans="1:80" s="135" customFormat="1" ht="29.25" thickBot="1">
      <c r="A300" s="2"/>
      <c r="B300" s="289"/>
      <c r="C300" s="341" t="s">
        <v>441</v>
      </c>
      <c r="D300" s="444">
        <f>D298-D299</f>
        <v>0</v>
      </c>
      <c r="E300" s="445" t="str">
        <f>IF($E$158&lt;&gt;0,$E$158,0)</f>
        <v>תא זה יעודכן אוטומטית עם מילוי סעיפים: 5.1 ו- 5.2</v>
      </c>
      <c r="F300" s="446" t="e">
        <f>IF(E300=0,0,-1*(1-D300/E300))</f>
        <v>#VALUE!</v>
      </c>
      <c r="G300" s="447"/>
      <c r="H300" s="1040"/>
      <c r="I300" s="4"/>
      <c r="J300" s="4"/>
      <c r="K300" s="285"/>
      <c r="L300" s="285"/>
      <c r="M300" s="285"/>
      <c r="N300" s="285"/>
      <c r="O300" s="285"/>
      <c r="P300" s="285"/>
      <c r="Q300" s="285"/>
      <c r="R300" s="285"/>
      <c r="S300" s="285"/>
      <c r="T300" s="285"/>
      <c r="U300" s="285"/>
      <c r="V300" s="285"/>
      <c r="W300" s="285"/>
      <c r="X300" s="285"/>
      <c r="Y300" s="285"/>
      <c r="Z300" s="285"/>
      <c r="AA300" s="285"/>
      <c r="AB300" s="285"/>
      <c r="AC300" s="285"/>
      <c r="AD300" s="285"/>
      <c r="AE300" s="285"/>
      <c r="AF300" s="285"/>
      <c r="AG300" s="285"/>
      <c r="AH300" s="285"/>
      <c r="AI300" s="285"/>
      <c r="AJ300" s="285"/>
      <c r="AK300" s="285"/>
      <c r="AL300" s="285"/>
      <c r="AM300" s="285"/>
      <c r="AN300" s="285"/>
      <c r="AO300" s="285"/>
      <c r="AP300" s="285"/>
      <c r="AQ300" s="285"/>
      <c r="AR300" s="285"/>
      <c r="AS300" s="285"/>
      <c r="AT300" s="285"/>
      <c r="AU300" s="285"/>
      <c r="AV300" s="285"/>
      <c r="AW300" s="285"/>
      <c r="AX300" s="285"/>
      <c r="AY300" s="285"/>
      <c r="AZ300" s="285"/>
      <c r="BA300" s="285"/>
      <c r="BB300" s="285"/>
      <c r="BC300" s="285"/>
      <c r="BD300" s="285"/>
      <c r="BE300" s="285"/>
      <c r="BF300" s="285"/>
      <c r="BG300" s="285"/>
      <c r="BH300" s="285"/>
      <c r="BI300" s="285"/>
      <c r="BJ300" s="285"/>
      <c r="BK300" s="285"/>
      <c r="BL300" s="285"/>
      <c r="BM300" s="285"/>
      <c r="BN300" s="285"/>
      <c r="BO300" s="285"/>
      <c r="BP300" s="285"/>
      <c r="BQ300" s="285"/>
      <c r="BR300" s="285"/>
      <c r="BS300" s="285"/>
      <c r="BT300" s="285"/>
      <c r="BU300" s="285"/>
      <c r="BV300" s="285"/>
      <c r="BW300" s="285"/>
      <c r="BX300" s="285"/>
      <c r="BY300" s="285"/>
      <c r="BZ300" s="285"/>
      <c r="CA300" s="285"/>
    </row>
    <row r="301" spans="1:80" s="135" customFormat="1" ht="15.75" thickBot="1">
      <c r="A301" s="2"/>
      <c r="B301" s="289"/>
      <c r="C301" s="3"/>
      <c r="D301" s="345"/>
      <c r="E301" s="5"/>
      <c r="F301" s="2"/>
      <c r="G301" s="2"/>
      <c r="H301" s="2"/>
      <c r="I301" s="2"/>
      <c r="J301" s="2"/>
      <c r="K301" s="285"/>
      <c r="L301" s="285"/>
      <c r="M301" s="285"/>
      <c r="N301" s="285"/>
      <c r="O301" s="285"/>
      <c r="P301" s="285"/>
      <c r="Q301" s="285"/>
      <c r="R301" s="285"/>
      <c r="S301" s="285"/>
      <c r="T301" s="285"/>
      <c r="U301" s="285"/>
      <c r="V301" s="285"/>
      <c r="W301" s="285"/>
      <c r="X301" s="285"/>
      <c r="Y301" s="285"/>
      <c r="Z301" s="285"/>
      <c r="AA301" s="285"/>
      <c r="AB301" s="285"/>
      <c r="AC301" s="285"/>
      <c r="AD301" s="285"/>
      <c r="AE301" s="285"/>
      <c r="AF301" s="285"/>
      <c r="AG301" s="285"/>
      <c r="AH301" s="285"/>
      <c r="AI301" s="285"/>
      <c r="AJ301" s="285"/>
      <c r="AK301" s="285"/>
      <c r="AL301" s="285"/>
      <c r="AM301" s="285"/>
      <c r="AN301" s="285"/>
      <c r="AO301" s="285"/>
      <c r="AP301" s="285"/>
      <c r="AQ301" s="285"/>
      <c r="AR301" s="285"/>
      <c r="AS301" s="285"/>
      <c r="AT301" s="285"/>
      <c r="AU301" s="285"/>
      <c r="AV301" s="285"/>
      <c r="AW301" s="285"/>
      <c r="AX301" s="285"/>
      <c r="AY301" s="285"/>
      <c r="AZ301" s="285"/>
      <c r="BA301" s="285"/>
      <c r="BB301" s="285"/>
      <c r="BC301" s="285"/>
      <c r="BD301" s="285"/>
      <c r="BE301" s="285"/>
      <c r="BF301" s="285"/>
      <c r="BG301" s="285"/>
      <c r="BH301" s="285"/>
      <c r="BI301" s="285"/>
      <c r="BJ301" s="285"/>
      <c r="BK301" s="285"/>
      <c r="BL301" s="285"/>
      <c r="BM301" s="285"/>
      <c r="BN301" s="285"/>
      <c r="BO301" s="285"/>
      <c r="BP301" s="285"/>
      <c r="BQ301" s="285"/>
      <c r="BR301" s="285"/>
      <c r="BS301" s="285"/>
      <c r="BT301" s="285"/>
      <c r="BU301" s="285"/>
      <c r="BV301" s="285"/>
      <c r="BW301" s="285"/>
      <c r="BX301" s="285"/>
      <c r="BY301" s="285"/>
      <c r="BZ301" s="285"/>
      <c r="CA301" s="285"/>
    </row>
    <row r="302" spans="1:80" s="133" customFormat="1" ht="30">
      <c r="B302" s="452" t="s">
        <v>211</v>
      </c>
      <c r="C302" s="453" t="s">
        <v>188</v>
      </c>
      <c r="D302" s="454" t="s">
        <v>189</v>
      </c>
      <c r="E302" s="455" t="s">
        <v>307</v>
      </c>
      <c r="F302" s="455" t="s">
        <v>478</v>
      </c>
      <c r="G302" s="456" t="s">
        <v>213</v>
      </c>
      <c r="H302" s="2"/>
      <c r="I302" s="2"/>
      <c r="J302" s="2"/>
      <c r="K302" s="285"/>
      <c r="L302" s="315"/>
      <c r="M302" s="315"/>
      <c r="N302" s="315"/>
      <c r="O302" s="315"/>
      <c r="P302" s="315"/>
      <c r="Q302" s="285"/>
      <c r="R302" s="285"/>
      <c r="S302" s="285"/>
      <c r="T302" s="285"/>
      <c r="U302" s="285"/>
      <c r="V302" s="285"/>
      <c r="W302" s="285"/>
      <c r="X302" s="285"/>
      <c r="Y302" s="285"/>
      <c r="Z302" s="285"/>
      <c r="AA302" s="285"/>
      <c r="AB302" s="285"/>
      <c r="AC302" s="285"/>
      <c r="AD302" s="285"/>
      <c r="AE302" s="285"/>
      <c r="AF302" s="285"/>
      <c r="AG302" s="285"/>
      <c r="AH302" s="285"/>
      <c r="AI302" s="285"/>
      <c r="AJ302" s="285"/>
      <c r="AK302" s="285"/>
      <c r="AL302" s="285"/>
      <c r="AM302" s="285"/>
      <c r="AN302" s="285"/>
      <c r="AO302" s="285"/>
      <c r="AP302" s="285"/>
      <c r="AQ302" s="285"/>
      <c r="AR302" s="285"/>
      <c r="AS302" s="285"/>
      <c r="AT302" s="285"/>
      <c r="AU302" s="285"/>
      <c r="AV302" s="285"/>
      <c r="AW302" s="285"/>
      <c r="AX302" s="285"/>
      <c r="AY302" s="285"/>
      <c r="AZ302" s="285"/>
      <c r="BA302" s="285"/>
      <c r="BB302" s="285"/>
      <c r="BC302" s="285"/>
      <c r="BD302" s="285"/>
      <c r="BE302" s="285"/>
      <c r="BF302" s="285"/>
      <c r="BG302" s="285"/>
      <c r="BH302" s="285"/>
      <c r="BI302" s="285"/>
      <c r="BJ302" s="285"/>
      <c r="BK302" s="285"/>
      <c r="BL302" s="285"/>
      <c r="BM302" s="285"/>
      <c r="BN302" s="285"/>
      <c r="BO302" s="285"/>
      <c r="BP302" s="285"/>
      <c r="BQ302" s="285"/>
      <c r="BR302" s="285"/>
      <c r="BS302" s="285"/>
      <c r="BT302" s="285"/>
      <c r="BU302" s="285"/>
      <c r="BV302" s="285"/>
      <c r="BW302" s="285"/>
      <c r="BX302" s="285"/>
      <c r="BY302" s="285"/>
      <c r="BZ302" s="285"/>
      <c r="CA302" s="285"/>
    </row>
    <row r="303" spans="1:80" s="133" customFormat="1" ht="15" thickBot="1">
      <c r="C303" s="457" t="s">
        <v>56</v>
      </c>
      <c r="D303" s="458" t="s">
        <v>67</v>
      </c>
      <c r="E303" s="459">
        <f>D290</f>
        <v>0</v>
      </c>
      <c r="F303" s="642">
        <f>IF(E280="",0,E280*'10. קבועים'!$B$663)</f>
        <v>0</v>
      </c>
      <c r="G303" s="643">
        <f>F303-E303</f>
        <v>0</v>
      </c>
      <c r="H303" s="2"/>
      <c r="I303" s="2"/>
      <c r="J303" s="2"/>
      <c r="K303" s="285"/>
      <c r="L303" s="315"/>
      <c r="M303" s="315"/>
      <c r="N303" s="315"/>
      <c r="O303" s="315"/>
      <c r="P303" s="315"/>
      <c r="Q303" s="285"/>
      <c r="R303" s="285"/>
      <c r="S303" s="285"/>
      <c r="T303" s="285"/>
      <c r="U303" s="285"/>
      <c r="V303" s="285"/>
      <c r="W303" s="285"/>
      <c r="X303" s="285"/>
      <c r="Y303" s="285"/>
      <c r="Z303" s="285"/>
      <c r="AA303" s="285"/>
      <c r="AB303" s="285"/>
      <c r="AC303" s="285"/>
      <c r="AD303" s="285"/>
      <c r="AE303" s="285"/>
      <c r="AF303" s="285"/>
      <c r="AG303" s="285"/>
      <c r="AH303" s="285"/>
      <c r="AI303" s="285"/>
      <c r="AJ303" s="285"/>
      <c r="AK303" s="285"/>
      <c r="AL303" s="285"/>
      <c r="AM303" s="285"/>
      <c r="AN303" s="285"/>
      <c r="AO303" s="285"/>
      <c r="AP303" s="285"/>
      <c r="AQ303" s="285"/>
      <c r="AR303" s="285"/>
      <c r="AS303" s="285"/>
      <c r="AT303" s="285"/>
      <c r="AU303" s="285"/>
      <c r="AV303" s="285"/>
      <c r="AW303" s="285"/>
      <c r="AX303" s="285"/>
      <c r="AY303" s="285"/>
      <c r="AZ303" s="285"/>
      <c r="BA303" s="285"/>
      <c r="BB303" s="285"/>
      <c r="BC303" s="285"/>
      <c r="BD303" s="285"/>
      <c r="BE303" s="285"/>
      <c r="BF303" s="285"/>
      <c r="BG303" s="285"/>
      <c r="BH303" s="285"/>
      <c r="BI303" s="285"/>
      <c r="BJ303" s="285"/>
      <c r="BK303" s="285"/>
      <c r="BL303" s="285"/>
      <c r="BM303" s="285"/>
      <c r="BN303" s="285"/>
      <c r="BO303" s="285"/>
      <c r="BP303" s="285"/>
      <c r="BQ303" s="285"/>
      <c r="BR303" s="285"/>
      <c r="BS303" s="285"/>
      <c r="BT303" s="285"/>
      <c r="BU303" s="285"/>
      <c r="BV303" s="285"/>
      <c r="BW303" s="285"/>
      <c r="BX303" s="285"/>
      <c r="BY303" s="285"/>
      <c r="BZ303" s="285"/>
      <c r="CA303" s="285"/>
    </row>
    <row r="304" spans="1:80" s="133" customFormat="1">
      <c r="C304" s="645"/>
      <c r="D304" s="646"/>
      <c r="E304" s="646"/>
      <c r="F304" s="646"/>
      <c r="G304" s="646"/>
      <c r="H304" s="2"/>
      <c r="I304" s="2"/>
      <c r="J304" s="2"/>
      <c r="K304" s="285"/>
      <c r="L304" s="315"/>
      <c r="M304" s="315"/>
      <c r="N304" s="315"/>
      <c r="O304" s="315"/>
      <c r="P304" s="315"/>
      <c r="Q304" s="285"/>
      <c r="R304" s="285"/>
      <c r="S304" s="285"/>
      <c r="T304" s="285"/>
      <c r="U304" s="285"/>
      <c r="V304" s="285"/>
      <c r="W304" s="285"/>
      <c r="X304" s="285"/>
      <c r="Y304" s="285"/>
      <c r="Z304" s="285"/>
      <c r="AA304" s="285"/>
      <c r="AB304" s="285"/>
      <c r="AC304" s="285"/>
      <c r="AD304" s="285"/>
      <c r="AE304" s="285"/>
      <c r="AF304" s="285"/>
      <c r="AG304" s="285"/>
      <c r="AH304" s="285"/>
      <c r="AI304" s="285"/>
      <c r="AJ304" s="285"/>
      <c r="AK304" s="285"/>
      <c r="AL304" s="285"/>
      <c r="AM304" s="285"/>
      <c r="AN304" s="285"/>
      <c r="AO304" s="285"/>
      <c r="AP304" s="285"/>
      <c r="AQ304" s="285"/>
      <c r="AR304" s="285"/>
      <c r="AS304" s="285"/>
      <c r="AT304" s="285"/>
      <c r="AU304" s="285"/>
      <c r="AV304" s="285"/>
      <c r="AW304" s="285"/>
      <c r="AX304" s="285"/>
      <c r="AY304" s="285"/>
      <c r="AZ304" s="285"/>
      <c r="BA304" s="285"/>
      <c r="BB304" s="285"/>
      <c r="BC304" s="285"/>
      <c r="BD304" s="285"/>
      <c r="BE304" s="285"/>
      <c r="BF304" s="285"/>
      <c r="BG304" s="285"/>
      <c r="BH304" s="285"/>
      <c r="BI304" s="285"/>
      <c r="BJ304" s="285"/>
      <c r="BK304" s="285"/>
      <c r="BL304" s="285"/>
      <c r="BM304" s="285"/>
      <c r="BN304" s="285"/>
      <c r="BO304" s="285"/>
      <c r="BP304" s="285"/>
      <c r="BQ304" s="285"/>
      <c r="BR304" s="285"/>
      <c r="BS304" s="285"/>
      <c r="BT304" s="285"/>
      <c r="BU304" s="285"/>
      <c r="BV304" s="285"/>
      <c r="BW304" s="285"/>
      <c r="BX304" s="285"/>
      <c r="BY304" s="285"/>
      <c r="BZ304" s="285"/>
      <c r="CA304" s="285"/>
    </row>
    <row r="305" spans="1:79" s="356" customFormat="1" ht="27.75">
      <c r="A305" s="300">
        <v>5.8</v>
      </c>
      <c r="B305" s="644" t="s">
        <v>217</v>
      </c>
      <c r="C305" s="355"/>
      <c r="D305" s="355"/>
      <c r="E305" s="355"/>
      <c r="F305" s="355"/>
      <c r="G305" s="355"/>
      <c r="H305" s="355"/>
      <c r="I305" s="355"/>
      <c r="J305" s="355"/>
      <c r="K305" s="355"/>
      <c r="L305" s="355"/>
      <c r="M305" s="355"/>
      <c r="N305" s="355"/>
      <c r="O305" s="355"/>
      <c r="P305" s="355"/>
      <c r="Q305" s="355"/>
      <c r="R305" s="355"/>
      <c r="S305" s="355"/>
      <c r="T305" s="355"/>
      <c r="U305" s="355"/>
      <c r="V305" s="355"/>
      <c r="W305" s="355"/>
      <c r="X305" s="355"/>
      <c r="Y305" s="355"/>
      <c r="Z305" s="355"/>
      <c r="AA305" s="355"/>
      <c r="AB305" s="355"/>
      <c r="AC305" s="355"/>
      <c r="AD305" s="355"/>
      <c r="AE305" s="355"/>
      <c r="AF305" s="355"/>
      <c r="AG305" s="355"/>
      <c r="AH305" s="355"/>
      <c r="AI305" s="355"/>
      <c r="AJ305" s="355"/>
      <c r="AK305" s="355"/>
      <c r="AL305" s="355"/>
      <c r="AM305" s="355"/>
      <c r="AN305" s="355"/>
      <c r="AO305" s="355"/>
      <c r="AP305" s="355"/>
      <c r="AQ305" s="355"/>
      <c r="AR305" s="355"/>
      <c r="AS305" s="355"/>
      <c r="AT305" s="355"/>
      <c r="AU305" s="355"/>
      <c r="AV305" s="355"/>
      <c r="AW305" s="355"/>
      <c r="AX305" s="355"/>
      <c r="AY305" s="355"/>
      <c r="AZ305" s="355"/>
      <c r="BA305" s="355"/>
      <c r="BB305" s="355"/>
      <c r="BC305" s="355"/>
      <c r="BD305" s="355"/>
      <c r="BE305" s="355"/>
      <c r="BF305" s="355"/>
      <c r="BG305" s="355"/>
      <c r="BH305" s="355"/>
      <c r="BI305" s="355"/>
      <c r="BJ305" s="355"/>
      <c r="BK305" s="355"/>
      <c r="BL305" s="355"/>
      <c r="BM305" s="355"/>
      <c r="BN305" s="355"/>
      <c r="BO305" s="355"/>
      <c r="BP305" s="355"/>
      <c r="BQ305" s="355"/>
      <c r="BR305" s="355"/>
      <c r="BS305" s="355"/>
      <c r="BT305" s="355"/>
      <c r="BU305" s="355"/>
      <c r="BV305" s="355"/>
      <c r="BW305" s="355"/>
      <c r="BX305" s="355"/>
      <c r="BY305" s="355"/>
      <c r="BZ305" s="355"/>
      <c r="CA305" s="355"/>
    </row>
    <row r="306" spans="1:79" s="133" customFormat="1">
      <c r="A306" s="275"/>
      <c r="B306" s="367"/>
      <c r="C306" s="315"/>
      <c r="D306" s="315"/>
      <c r="E306" s="315"/>
      <c r="F306" s="315"/>
      <c r="G306" s="315"/>
      <c r="H306" s="315"/>
      <c r="I306" s="315"/>
      <c r="J306" s="315"/>
      <c r="K306" s="315"/>
      <c r="L306" s="315"/>
      <c r="M306" s="315"/>
      <c r="N306" s="315"/>
      <c r="O306" s="315"/>
      <c r="P306" s="315"/>
      <c r="Q306" s="315"/>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315"/>
      <c r="AO306" s="315"/>
      <c r="AP306" s="315"/>
      <c r="AQ306" s="315"/>
      <c r="AR306" s="315"/>
      <c r="AS306" s="315"/>
      <c r="AT306" s="315"/>
      <c r="AU306" s="315"/>
      <c r="AV306" s="315"/>
      <c r="AW306" s="315"/>
      <c r="AX306" s="315"/>
      <c r="AY306" s="315"/>
      <c r="AZ306" s="315"/>
      <c r="BA306" s="315"/>
      <c r="BB306" s="315"/>
      <c r="BC306" s="315"/>
      <c r="BD306" s="315"/>
      <c r="BE306" s="315"/>
      <c r="BF306" s="315"/>
      <c r="BG306" s="315"/>
      <c r="BH306" s="315"/>
      <c r="BI306" s="315"/>
      <c r="BJ306" s="315"/>
      <c r="BK306" s="315"/>
      <c r="BL306" s="315"/>
      <c r="BM306" s="315"/>
      <c r="BN306" s="315"/>
      <c r="BO306" s="315"/>
      <c r="BP306" s="315"/>
      <c r="BQ306" s="315"/>
      <c r="BR306" s="315"/>
      <c r="BS306" s="315"/>
      <c r="BT306" s="315"/>
      <c r="BU306" s="315"/>
      <c r="BV306" s="315"/>
      <c r="BW306" s="315"/>
      <c r="BX306" s="315"/>
      <c r="BY306" s="315"/>
      <c r="BZ306" s="315"/>
      <c r="CA306" s="315"/>
    </row>
    <row r="307" spans="1:79" s="133" customFormat="1" ht="28.5">
      <c r="A307" s="275"/>
      <c r="B307" s="226" t="s">
        <v>287</v>
      </c>
      <c r="C307" s="272"/>
      <c r="D307" s="315"/>
      <c r="E307" s="315"/>
      <c r="F307" s="315"/>
      <c r="G307" s="315"/>
      <c r="H307" s="315"/>
      <c r="I307" s="315"/>
      <c r="J307" s="315"/>
      <c r="K307" s="315"/>
      <c r="L307" s="315"/>
      <c r="M307" s="315"/>
      <c r="N307" s="315"/>
      <c r="O307" s="315"/>
      <c r="P307" s="315"/>
      <c r="Q307" s="315"/>
      <c r="R307" s="315"/>
      <c r="S307" s="315"/>
      <c r="T307" s="315"/>
      <c r="U307" s="315"/>
      <c r="V307" s="315"/>
      <c r="W307" s="315"/>
      <c r="X307" s="315"/>
      <c r="Y307" s="315"/>
      <c r="Z307" s="315"/>
      <c r="AA307" s="315"/>
      <c r="AB307" s="315"/>
      <c r="AC307" s="315"/>
      <c r="AD307" s="315"/>
      <c r="AE307" s="315"/>
      <c r="AF307" s="315"/>
      <c r="AG307" s="315"/>
      <c r="AH307" s="315"/>
      <c r="AI307" s="315"/>
      <c r="AJ307" s="315"/>
      <c r="AK307" s="315"/>
      <c r="AL307" s="315"/>
      <c r="AM307" s="315"/>
      <c r="AN307" s="315"/>
      <c r="AO307" s="315"/>
      <c r="AP307" s="315"/>
      <c r="AQ307" s="315"/>
      <c r="AR307" s="315"/>
      <c r="AS307" s="315"/>
      <c r="AT307" s="315"/>
      <c r="AU307" s="315"/>
      <c r="AV307" s="315"/>
      <c r="AW307" s="315"/>
      <c r="AX307" s="315"/>
      <c r="AY307" s="315"/>
      <c r="AZ307" s="315"/>
      <c r="BA307" s="315"/>
      <c r="BB307" s="315"/>
      <c r="BC307" s="315"/>
      <c r="BD307" s="315"/>
      <c r="BE307" s="315"/>
      <c r="BF307" s="315"/>
      <c r="BG307" s="315"/>
      <c r="BH307" s="315"/>
      <c r="BI307" s="315"/>
      <c r="BJ307" s="315"/>
      <c r="BK307" s="315"/>
      <c r="BL307" s="315"/>
      <c r="BM307" s="315"/>
      <c r="BN307" s="315"/>
      <c r="BO307" s="315"/>
      <c r="BP307" s="315"/>
      <c r="BQ307" s="315"/>
      <c r="BR307" s="315"/>
      <c r="BS307" s="315"/>
      <c r="BT307" s="315"/>
      <c r="BU307" s="315"/>
      <c r="BV307" s="315"/>
      <c r="BW307" s="315"/>
      <c r="BX307" s="315"/>
      <c r="BY307" s="315"/>
      <c r="BZ307" s="315"/>
      <c r="CA307" s="315"/>
    </row>
    <row r="308" spans="1:79" s="133" customFormat="1">
      <c r="A308" s="275"/>
      <c r="B308" s="367"/>
      <c r="C308" s="315"/>
      <c r="D308" s="315"/>
      <c r="E308" s="315"/>
      <c r="F308" s="315"/>
      <c r="G308" s="315"/>
      <c r="H308" s="315"/>
      <c r="I308" s="315"/>
      <c r="J308" s="315"/>
      <c r="K308" s="315"/>
      <c r="L308" s="315"/>
      <c r="M308" s="315"/>
      <c r="N308" s="315"/>
      <c r="O308" s="315"/>
      <c r="P308" s="315"/>
      <c r="Q308" s="315"/>
      <c r="R308" s="315"/>
      <c r="S308" s="315"/>
      <c r="T308" s="315"/>
      <c r="U308" s="315"/>
      <c r="V308" s="315"/>
      <c r="W308" s="315"/>
      <c r="X308" s="315"/>
      <c r="Y308" s="315"/>
      <c r="Z308" s="315"/>
      <c r="AA308" s="315"/>
      <c r="AB308" s="315"/>
      <c r="AC308" s="315"/>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5"/>
      <c r="AY308" s="315"/>
      <c r="AZ308" s="315"/>
      <c r="BA308" s="315"/>
      <c r="BB308" s="315"/>
      <c r="BC308" s="315"/>
      <c r="BD308" s="315"/>
      <c r="BE308" s="315"/>
      <c r="BF308" s="315"/>
      <c r="BG308" s="315"/>
      <c r="BH308" s="315"/>
      <c r="BI308" s="315"/>
      <c r="BJ308" s="315"/>
      <c r="BK308" s="315"/>
      <c r="BL308" s="315"/>
      <c r="BM308" s="315"/>
      <c r="BN308" s="315"/>
      <c r="BO308" s="315"/>
      <c r="BP308" s="315"/>
      <c r="BQ308" s="315"/>
      <c r="BR308" s="315"/>
      <c r="BS308" s="315"/>
      <c r="BT308" s="315"/>
      <c r="BU308" s="315"/>
      <c r="BV308" s="315"/>
      <c r="BW308" s="315"/>
      <c r="BX308" s="315"/>
      <c r="BY308" s="315"/>
      <c r="BZ308" s="315"/>
      <c r="CA308" s="315"/>
    </row>
    <row r="309" spans="1:79" s="133" customFormat="1" ht="15">
      <c r="A309" s="275"/>
      <c r="B309" s="313" t="s">
        <v>193</v>
      </c>
      <c r="C309" s="280"/>
      <c r="D309" s="314" t="s">
        <v>53</v>
      </c>
      <c r="E309" s="314" t="s">
        <v>54</v>
      </c>
      <c r="F309" s="5" t="s">
        <v>175</v>
      </c>
      <c r="G309" s="5"/>
      <c r="H309" s="275"/>
      <c r="I309" s="275"/>
      <c r="J309" s="275"/>
      <c r="K309" s="315"/>
      <c r="L309" s="315"/>
      <c r="M309" s="315"/>
      <c r="N309" s="315"/>
      <c r="O309" s="315"/>
      <c r="P309" s="315"/>
      <c r="Q309" s="315"/>
      <c r="R309" s="315"/>
      <c r="S309" s="315"/>
      <c r="T309" s="315"/>
      <c r="U309" s="315"/>
      <c r="V309" s="315"/>
      <c r="W309" s="315"/>
      <c r="X309" s="315"/>
      <c r="Y309" s="315"/>
      <c r="Z309" s="315"/>
      <c r="AA309" s="315"/>
      <c r="AB309" s="315"/>
      <c r="AC309" s="315"/>
      <c r="AD309" s="315"/>
      <c r="AE309" s="315"/>
      <c r="AF309" s="315"/>
      <c r="AG309" s="315"/>
      <c r="AH309" s="315"/>
      <c r="AI309" s="315"/>
      <c r="AJ309" s="315"/>
      <c r="AK309" s="315"/>
      <c r="AL309" s="315"/>
      <c r="AM309" s="315"/>
      <c r="AN309" s="315"/>
      <c r="AO309" s="315"/>
      <c r="AP309" s="315"/>
      <c r="AQ309" s="315"/>
      <c r="AR309" s="315"/>
      <c r="AS309" s="315"/>
      <c r="AT309" s="315"/>
      <c r="AU309" s="315"/>
      <c r="AV309" s="315"/>
      <c r="AW309" s="315"/>
      <c r="AX309" s="315"/>
      <c r="AY309" s="315"/>
      <c r="AZ309" s="315"/>
      <c r="BA309" s="315"/>
      <c r="BB309" s="315"/>
      <c r="BC309" s="315"/>
      <c r="BD309" s="315"/>
      <c r="BE309" s="315"/>
      <c r="BF309" s="315"/>
      <c r="BG309" s="315"/>
      <c r="BH309" s="315"/>
      <c r="BI309" s="315"/>
      <c r="BJ309" s="315"/>
      <c r="BK309" s="315"/>
      <c r="BL309" s="315"/>
      <c r="BM309" s="315"/>
      <c r="BN309" s="315"/>
      <c r="BO309" s="315"/>
      <c r="BP309" s="315"/>
      <c r="BQ309" s="315"/>
      <c r="BR309" s="315"/>
      <c r="BS309" s="315"/>
      <c r="BT309" s="315"/>
      <c r="BU309" s="315"/>
      <c r="BV309" s="315"/>
      <c r="BW309" s="315"/>
      <c r="BX309" s="315"/>
      <c r="BY309" s="315"/>
      <c r="BZ309" s="315"/>
      <c r="CA309" s="315"/>
    </row>
    <row r="310" spans="1:79" s="133" customFormat="1" ht="28.5">
      <c r="A310" s="275"/>
      <c r="B310" s="316" t="s">
        <v>194</v>
      </c>
      <c r="C310" s="279" t="s">
        <v>181</v>
      </c>
      <c r="D310" s="283"/>
      <c r="E310" s="283"/>
      <c r="F310" s="283"/>
      <c r="G310" s="5"/>
      <c r="H310" s="275"/>
      <c r="I310" s="275"/>
      <c r="J310" s="27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5"/>
      <c r="AY310" s="315"/>
      <c r="AZ310" s="315"/>
      <c r="BA310" s="315"/>
      <c r="BB310" s="315"/>
      <c r="BC310" s="315"/>
      <c r="BD310" s="315"/>
      <c r="BE310" s="315"/>
      <c r="BF310" s="315"/>
      <c r="BG310" s="315"/>
      <c r="BH310" s="315"/>
      <c r="BI310" s="315"/>
      <c r="BJ310" s="315"/>
      <c r="BK310" s="315"/>
      <c r="BL310" s="315"/>
      <c r="BM310" s="315"/>
      <c r="BN310" s="315"/>
      <c r="BO310" s="315"/>
      <c r="BP310" s="315"/>
      <c r="BQ310" s="315"/>
      <c r="BR310" s="315"/>
      <c r="BS310" s="315"/>
      <c r="BT310" s="315"/>
      <c r="BU310" s="315"/>
      <c r="BV310" s="315"/>
      <c r="BW310" s="315"/>
      <c r="BX310" s="315"/>
      <c r="BY310" s="315"/>
      <c r="BZ310" s="315"/>
      <c r="CA310" s="315"/>
    </row>
    <row r="311" spans="1:79" s="133" customFormat="1">
      <c r="A311" s="275"/>
      <c r="B311" s="289"/>
      <c r="C311" s="317" t="s">
        <v>182</v>
      </c>
      <c r="D311" s="283"/>
      <c r="E311" s="283"/>
      <c r="F311" s="283"/>
      <c r="G311" s="5"/>
      <c r="H311" s="275"/>
      <c r="I311" s="275"/>
      <c r="J311" s="27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5"/>
      <c r="AY311" s="315"/>
      <c r="AZ311" s="315"/>
      <c r="BA311" s="315"/>
      <c r="BB311" s="315"/>
      <c r="BC311" s="315"/>
      <c r="BD311" s="315"/>
      <c r="BE311" s="315"/>
      <c r="BF311" s="315"/>
      <c r="BG311" s="315"/>
      <c r="BH311" s="315"/>
      <c r="BI311" s="315"/>
      <c r="BJ311" s="315"/>
      <c r="BK311" s="315"/>
      <c r="BL311" s="315"/>
      <c r="BM311" s="315"/>
      <c r="BN311" s="315"/>
      <c r="BO311" s="315"/>
      <c r="BP311" s="315"/>
      <c r="BQ311" s="315"/>
      <c r="BR311" s="315"/>
      <c r="BS311" s="315"/>
      <c r="BT311" s="315"/>
      <c r="BU311" s="315"/>
      <c r="BV311" s="315"/>
      <c r="BW311" s="315"/>
      <c r="BX311" s="315"/>
      <c r="BY311" s="315"/>
      <c r="BZ311" s="315"/>
      <c r="CA311" s="315"/>
    </row>
    <row r="312" spans="1:79" s="133" customFormat="1" ht="15">
      <c r="A312" s="275"/>
      <c r="B312" s="318" t="s">
        <v>195</v>
      </c>
      <c r="C312" s="319"/>
      <c r="D312" s="320" t="s">
        <v>196</v>
      </c>
      <c r="E312" s="320" t="s">
        <v>197</v>
      </c>
      <c r="F312" s="320" t="s">
        <v>198</v>
      </c>
      <c r="G312" s="321" t="s">
        <v>199</v>
      </c>
      <c r="H312" s="275"/>
      <c r="I312" s="275"/>
      <c r="J312" s="275"/>
      <c r="K312" s="315"/>
      <c r="L312" s="315"/>
      <c r="M312" s="315"/>
      <c r="N312" s="315"/>
      <c r="O312" s="315"/>
      <c r="P312" s="315"/>
      <c r="Q312" s="315"/>
      <c r="R312" s="315"/>
      <c r="S312" s="315"/>
      <c r="T312" s="315"/>
      <c r="U312" s="315"/>
      <c r="V312" s="315"/>
      <c r="W312" s="315"/>
      <c r="X312" s="315"/>
      <c r="Y312" s="315"/>
      <c r="Z312" s="315"/>
      <c r="AA312" s="315"/>
      <c r="AB312" s="315"/>
      <c r="AC312" s="315"/>
      <c r="AD312" s="315"/>
      <c r="AE312" s="315"/>
      <c r="AF312" s="315"/>
      <c r="AG312" s="315"/>
      <c r="AH312" s="315"/>
      <c r="AI312" s="315"/>
      <c r="AJ312" s="315"/>
      <c r="AK312" s="315"/>
      <c r="AL312" s="315"/>
      <c r="AM312" s="315"/>
      <c r="AN312" s="315"/>
      <c r="AO312" s="315"/>
      <c r="AP312" s="315"/>
      <c r="AQ312" s="315"/>
      <c r="AR312" s="315"/>
      <c r="AS312" s="315"/>
      <c r="AT312" s="315"/>
      <c r="AU312" s="315"/>
      <c r="AV312" s="315"/>
      <c r="AW312" s="315"/>
      <c r="AX312" s="315"/>
      <c r="AY312" s="315"/>
      <c r="AZ312" s="315"/>
      <c r="BA312" s="315"/>
      <c r="BB312" s="315"/>
      <c r="BC312" s="315"/>
      <c r="BD312" s="315"/>
      <c r="BE312" s="315"/>
      <c r="BF312" s="315"/>
      <c r="BG312" s="315"/>
      <c r="BH312" s="315"/>
      <c r="BI312" s="315"/>
      <c r="BJ312" s="315"/>
      <c r="BK312" s="315"/>
      <c r="BL312" s="315"/>
      <c r="BM312" s="315"/>
      <c r="BN312" s="315"/>
      <c r="BO312" s="315"/>
      <c r="BP312" s="315"/>
      <c r="BQ312" s="315"/>
      <c r="BR312" s="315"/>
      <c r="BS312" s="315"/>
      <c r="BT312" s="315"/>
      <c r="BU312" s="315"/>
      <c r="BV312" s="315"/>
      <c r="BW312" s="315"/>
      <c r="BX312" s="315"/>
      <c r="BY312" s="315"/>
      <c r="BZ312" s="315"/>
      <c r="CA312" s="315"/>
    </row>
    <row r="313" spans="1:79" s="133" customFormat="1" ht="28.5">
      <c r="A313" s="275"/>
      <c r="B313" s="5"/>
      <c r="C313" s="322" t="s">
        <v>200</v>
      </c>
      <c r="D313" s="283"/>
      <c r="E313" s="283"/>
      <c r="F313" s="283"/>
      <c r="G313" s="283"/>
      <c r="H313" s="275"/>
      <c r="I313" s="275"/>
      <c r="J313" s="275"/>
      <c r="K313" s="315"/>
      <c r="L313" s="315"/>
      <c r="M313" s="315"/>
      <c r="N313" s="315"/>
      <c r="O313" s="315"/>
      <c r="P313" s="315"/>
      <c r="Q313" s="315"/>
      <c r="R313" s="315"/>
      <c r="S313" s="315"/>
      <c r="T313" s="315"/>
      <c r="U313" s="315"/>
      <c r="V313" s="315"/>
      <c r="W313" s="315"/>
      <c r="X313" s="315"/>
      <c r="Y313" s="315"/>
      <c r="Z313" s="315"/>
      <c r="AA313" s="315"/>
      <c r="AB313" s="315"/>
      <c r="AC313" s="315"/>
      <c r="AD313" s="315"/>
      <c r="AE313" s="315"/>
      <c r="AF313" s="315"/>
      <c r="AG313" s="315"/>
      <c r="AH313" s="315"/>
      <c r="AI313" s="315"/>
      <c r="AJ313" s="315"/>
      <c r="AK313" s="315"/>
      <c r="AL313" s="315"/>
      <c r="AM313" s="315"/>
      <c r="AN313" s="315"/>
      <c r="AO313" s="315"/>
      <c r="AP313" s="315"/>
      <c r="AQ313" s="315"/>
      <c r="AR313" s="315"/>
      <c r="AS313" s="315"/>
      <c r="AT313" s="315"/>
      <c r="AU313" s="315"/>
      <c r="AV313" s="315"/>
      <c r="AW313" s="315"/>
      <c r="AX313" s="315"/>
      <c r="AY313" s="315"/>
      <c r="AZ313" s="315"/>
      <c r="BA313" s="315"/>
      <c r="BB313" s="315"/>
      <c r="BC313" s="315"/>
      <c r="BD313" s="315"/>
      <c r="BE313" s="315"/>
      <c r="BF313" s="315"/>
      <c r="BG313" s="315"/>
      <c r="BH313" s="315"/>
      <c r="BI313" s="315"/>
      <c r="BJ313" s="315"/>
      <c r="BK313" s="315"/>
      <c r="BL313" s="315"/>
      <c r="BM313" s="315"/>
      <c r="BN313" s="315"/>
      <c r="BO313" s="315"/>
      <c r="BP313" s="315"/>
      <c r="BQ313" s="315"/>
      <c r="BR313" s="315"/>
      <c r="BS313" s="315"/>
      <c r="BT313" s="315"/>
      <c r="BU313" s="315"/>
      <c r="BV313" s="315"/>
      <c r="BW313" s="315"/>
      <c r="BX313" s="315"/>
      <c r="BY313" s="315"/>
      <c r="BZ313" s="315"/>
      <c r="CA313" s="315"/>
    </row>
    <row r="314" spans="1:79" s="133" customFormat="1">
      <c r="A314" s="275"/>
      <c r="B314" s="4"/>
      <c r="C314" s="323"/>
      <c r="D314" s="283"/>
      <c r="E314" s="283"/>
      <c r="F314" s="283"/>
      <c r="G314" s="283"/>
      <c r="H314" s="275"/>
      <c r="I314" s="275"/>
      <c r="J314" s="275"/>
      <c r="K314" s="315"/>
      <c r="L314" s="315"/>
      <c r="M314" s="315"/>
      <c r="N314" s="315"/>
      <c r="O314" s="315"/>
      <c r="P314" s="315"/>
      <c r="Q314" s="315"/>
      <c r="R314" s="315"/>
      <c r="S314" s="315"/>
      <c r="T314" s="315"/>
      <c r="U314" s="315"/>
      <c r="V314" s="315"/>
      <c r="W314" s="315"/>
      <c r="X314" s="315"/>
      <c r="Y314" s="315"/>
      <c r="Z314" s="315"/>
      <c r="AA314" s="315"/>
      <c r="AB314" s="315"/>
      <c r="AC314" s="315"/>
      <c r="AD314" s="315"/>
      <c r="AE314" s="315"/>
      <c r="AF314" s="315"/>
      <c r="AG314" s="315"/>
      <c r="AH314" s="315"/>
      <c r="AI314" s="315"/>
      <c r="AJ314" s="315"/>
      <c r="AK314" s="315"/>
      <c r="AL314" s="315"/>
      <c r="AM314" s="315"/>
      <c r="AN314" s="315"/>
      <c r="AO314" s="315"/>
      <c r="AP314" s="315"/>
      <c r="AQ314" s="315"/>
      <c r="AR314" s="315"/>
      <c r="AS314" s="315"/>
      <c r="AT314" s="315"/>
      <c r="AU314" s="315"/>
      <c r="AV314" s="315"/>
      <c r="AW314" s="315"/>
      <c r="AX314" s="315"/>
      <c r="AY314" s="315"/>
      <c r="AZ314" s="315"/>
      <c r="BA314" s="315"/>
      <c r="BB314" s="315"/>
      <c r="BC314" s="315"/>
      <c r="BD314" s="315"/>
      <c r="BE314" s="315"/>
      <c r="BF314" s="315"/>
      <c r="BG314" s="315"/>
      <c r="BH314" s="315"/>
      <c r="BI314" s="315"/>
      <c r="BJ314" s="315"/>
      <c r="BK314" s="315"/>
      <c r="BL314" s="315"/>
      <c r="BM314" s="315"/>
      <c r="BN314" s="315"/>
      <c r="BO314" s="315"/>
      <c r="BP314" s="315"/>
      <c r="BQ314" s="315"/>
      <c r="BR314" s="315"/>
      <c r="BS314" s="315"/>
      <c r="BT314" s="315"/>
      <c r="BU314" s="315"/>
      <c r="BV314" s="315"/>
      <c r="BW314" s="315"/>
      <c r="BX314" s="315"/>
      <c r="BY314" s="315"/>
      <c r="BZ314" s="315"/>
      <c r="CA314" s="315"/>
    </row>
    <row r="315" spans="1:79" s="133" customFormat="1">
      <c r="A315" s="275"/>
      <c r="B315" s="289"/>
      <c r="C315" s="2"/>
      <c r="D315" s="2"/>
      <c r="E315" s="5"/>
      <c r="F315" s="5"/>
      <c r="G315" s="5"/>
      <c r="H315" s="275"/>
      <c r="I315" s="275"/>
      <c r="J315" s="275"/>
      <c r="K315" s="315"/>
      <c r="L315" s="315"/>
      <c r="M315" s="315"/>
      <c r="N315" s="315"/>
      <c r="O315" s="315"/>
      <c r="P315" s="315"/>
      <c r="Q315" s="315"/>
      <c r="R315" s="315"/>
      <c r="S315" s="315"/>
      <c r="T315" s="315"/>
      <c r="U315" s="315"/>
      <c r="V315" s="315"/>
      <c r="W315" s="315"/>
      <c r="X315" s="315"/>
      <c r="Y315" s="315"/>
      <c r="Z315" s="315"/>
      <c r="AA315" s="315"/>
      <c r="AB315" s="315"/>
      <c r="AC315" s="315"/>
      <c r="AD315" s="315"/>
      <c r="AE315" s="315"/>
      <c r="AF315" s="315"/>
      <c r="AG315" s="315"/>
      <c r="AH315" s="315"/>
      <c r="AI315" s="315"/>
      <c r="AJ315" s="315"/>
      <c r="AK315" s="315"/>
      <c r="AL315" s="315"/>
      <c r="AM315" s="315"/>
      <c r="AN315" s="315"/>
      <c r="AO315" s="315"/>
      <c r="AP315" s="315"/>
      <c r="AQ315" s="315"/>
      <c r="AR315" s="315"/>
      <c r="AS315" s="315"/>
      <c r="AT315" s="315"/>
      <c r="AU315" s="315"/>
      <c r="AV315" s="315"/>
      <c r="AW315" s="315"/>
      <c r="AX315" s="315"/>
      <c r="AY315" s="315"/>
      <c r="AZ315" s="315"/>
      <c r="BA315" s="315"/>
      <c r="BB315" s="315"/>
      <c r="BC315" s="315"/>
      <c r="BD315" s="315"/>
      <c r="BE315" s="315"/>
      <c r="BF315" s="315"/>
      <c r="BG315" s="315"/>
      <c r="BH315" s="315"/>
      <c r="BI315" s="315"/>
      <c r="BJ315" s="315"/>
      <c r="BK315" s="315"/>
      <c r="BL315" s="315"/>
      <c r="BM315" s="315"/>
      <c r="BN315" s="315"/>
      <c r="BO315" s="315"/>
      <c r="BP315" s="315"/>
      <c r="BQ315" s="315"/>
      <c r="BR315" s="315"/>
      <c r="BS315" s="315"/>
      <c r="BT315" s="315"/>
      <c r="BU315" s="315"/>
      <c r="BV315" s="315"/>
      <c r="BW315" s="315"/>
      <c r="BX315" s="315"/>
      <c r="BY315" s="315"/>
      <c r="BZ315" s="315"/>
      <c r="CA315" s="315"/>
    </row>
    <row r="316" spans="1:79" s="133" customFormat="1" ht="15">
      <c r="A316" s="275"/>
      <c r="B316" s="313" t="s">
        <v>201</v>
      </c>
      <c r="C316" s="2"/>
      <c r="D316" s="2"/>
      <c r="E316" s="5"/>
      <c r="F316" s="5"/>
      <c r="G316" s="5"/>
      <c r="H316" s="275"/>
      <c r="I316" s="275"/>
      <c r="J316" s="275"/>
      <c r="K316" s="315"/>
      <c r="L316" s="315"/>
      <c r="M316" s="315"/>
      <c r="N316" s="315"/>
      <c r="O316" s="315"/>
      <c r="P316" s="315"/>
      <c r="Q316" s="315"/>
      <c r="R316" s="315"/>
      <c r="S316" s="315"/>
      <c r="T316" s="315"/>
      <c r="U316" s="315"/>
      <c r="V316" s="315"/>
      <c r="W316" s="315"/>
      <c r="X316" s="315"/>
      <c r="Y316" s="315"/>
      <c r="Z316" s="315"/>
      <c r="AA316" s="315"/>
      <c r="AB316" s="315"/>
      <c r="AC316" s="315"/>
      <c r="AD316" s="315"/>
      <c r="AE316" s="315"/>
      <c r="AF316" s="315"/>
      <c r="AG316" s="315"/>
      <c r="AH316" s="315"/>
      <c r="AI316" s="315"/>
      <c r="AJ316" s="315"/>
      <c r="AK316" s="315"/>
      <c r="AL316" s="315"/>
      <c r="AM316" s="315"/>
      <c r="AN316" s="315"/>
      <c r="AO316" s="315"/>
      <c r="AP316" s="315"/>
      <c r="AQ316" s="315"/>
      <c r="AR316" s="315"/>
      <c r="AS316" s="315"/>
      <c r="AT316" s="315"/>
      <c r="AU316" s="315"/>
      <c r="AV316" s="315"/>
      <c r="AW316" s="315"/>
      <c r="AX316" s="315"/>
      <c r="AY316" s="315"/>
      <c r="AZ316" s="315"/>
      <c r="BA316" s="315"/>
      <c r="BB316" s="315"/>
      <c r="BC316" s="315"/>
      <c r="BD316" s="315"/>
      <c r="BE316" s="315"/>
      <c r="BF316" s="315"/>
      <c r="BG316" s="315"/>
      <c r="BH316" s="315"/>
      <c r="BI316" s="315"/>
      <c r="BJ316" s="315"/>
      <c r="BK316" s="315"/>
      <c r="BL316" s="315"/>
      <c r="BM316" s="315"/>
      <c r="BN316" s="315"/>
      <c r="BO316" s="315"/>
      <c r="BP316" s="315"/>
      <c r="BQ316" s="315"/>
      <c r="BR316" s="315"/>
      <c r="BS316" s="315"/>
      <c r="BT316" s="315"/>
      <c r="BU316" s="315"/>
      <c r="BV316" s="315"/>
      <c r="BW316" s="315"/>
      <c r="BX316" s="315"/>
      <c r="BY316" s="315"/>
      <c r="BZ316" s="315"/>
      <c r="CA316" s="315"/>
    </row>
    <row r="317" spans="1:79" s="133" customFormat="1" ht="28.5">
      <c r="A317" s="275"/>
      <c r="B317" s="289"/>
      <c r="C317" s="276" t="s">
        <v>90</v>
      </c>
      <c r="D317" s="280" t="s">
        <v>89</v>
      </c>
      <c r="E317" s="635" t="str">
        <f>IF(E20="","תא זה יעודכן אוטומטית עם מילוי סעיף 5.1",(IF(E20="אחר (פרט בהערות)",G20,E20)))</f>
        <v>תא זה יעודכן אוטומטית עם מילוי סעיף 5.1</v>
      </c>
      <c r="F317" s="4"/>
      <c r="G317" s="275"/>
      <c r="H317" s="275"/>
      <c r="I317" s="275"/>
      <c r="J317" s="275"/>
      <c r="K317" s="315"/>
      <c r="L317" s="315"/>
      <c r="M317" s="315"/>
      <c r="N317" s="315"/>
      <c r="O317" s="315"/>
      <c r="P317" s="315"/>
      <c r="Q317" s="315"/>
      <c r="R317" s="315"/>
      <c r="S317" s="315"/>
      <c r="T317" s="315"/>
      <c r="U317" s="315"/>
      <c r="V317" s="315"/>
      <c r="W317" s="315"/>
      <c r="X317" s="315"/>
      <c r="Y317" s="315"/>
      <c r="Z317" s="315"/>
      <c r="AA317" s="315"/>
      <c r="AB317" s="315"/>
      <c r="AC317" s="315"/>
      <c r="AD317" s="315"/>
      <c r="AE317" s="315"/>
      <c r="AF317" s="315"/>
      <c r="AG317" s="315"/>
      <c r="AH317" s="315"/>
      <c r="AI317" s="315"/>
      <c r="AJ317" s="315"/>
      <c r="AK317" s="315"/>
      <c r="AL317" s="315"/>
      <c r="AM317" s="315"/>
      <c r="AN317" s="315"/>
      <c r="AO317" s="315"/>
      <c r="AP317" s="315"/>
      <c r="AQ317" s="315"/>
      <c r="AR317" s="315"/>
      <c r="AS317" s="315"/>
      <c r="AT317" s="315"/>
      <c r="AU317" s="315"/>
      <c r="AV317" s="315"/>
      <c r="AW317" s="315"/>
      <c r="AX317" s="315"/>
      <c r="AY317" s="315"/>
      <c r="AZ317" s="315"/>
      <c r="BA317" s="315"/>
      <c r="BB317" s="315"/>
      <c r="BC317" s="315"/>
      <c r="BD317" s="315"/>
      <c r="BE317" s="315"/>
      <c r="BF317" s="315"/>
      <c r="BG317" s="315"/>
      <c r="BH317" s="315"/>
      <c r="BI317" s="315"/>
      <c r="BJ317" s="315"/>
      <c r="BK317" s="315"/>
      <c r="BL317" s="315"/>
      <c r="BM317" s="315"/>
      <c r="BN317" s="315"/>
      <c r="BO317" s="315"/>
      <c r="BP317" s="315"/>
      <c r="BQ317" s="315"/>
      <c r="BR317" s="315"/>
      <c r="BS317" s="315"/>
      <c r="BT317" s="315"/>
      <c r="BU317" s="315"/>
      <c r="BV317" s="315"/>
      <c r="BW317" s="315"/>
      <c r="BX317" s="315"/>
      <c r="BY317" s="315"/>
      <c r="BZ317" s="315"/>
      <c r="CA317" s="315"/>
    </row>
    <row r="318" spans="1:79" s="133" customFormat="1" ht="28.5">
      <c r="A318" s="275"/>
      <c r="B318" s="325"/>
      <c r="C318" s="290"/>
      <c r="D318" s="326" t="s">
        <v>202</v>
      </c>
      <c r="E318" s="251"/>
      <c r="F318" s="290"/>
      <c r="G318" s="290"/>
      <c r="H318" s="275"/>
      <c r="I318" s="275"/>
      <c r="J318" s="275"/>
      <c r="K318" s="315"/>
      <c r="L318" s="315"/>
      <c r="M318" s="315"/>
      <c r="N318" s="315"/>
      <c r="O318" s="315"/>
      <c r="P318" s="315"/>
      <c r="Q318" s="315"/>
      <c r="R318" s="315"/>
      <c r="S318" s="315"/>
      <c r="T318" s="315"/>
      <c r="U318" s="315"/>
      <c r="V318" s="315"/>
      <c r="W318" s="315"/>
      <c r="X318" s="315"/>
      <c r="Y318" s="315"/>
      <c r="Z318" s="315"/>
      <c r="AA318" s="315"/>
      <c r="AB318" s="315"/>
      <c r="AC318" s="315"/>
      <c r="AD318" s="315"/>
      <c r="AE318" s="315"/>
      <c r="AF318" s="315"/>
      <c r="AG318" s="315"/>
      <c r="AH318" s="315"/>
      <c r="AI318" s="315"/>
      <c r="AJ318" s="315"/>
      <c r="AK318" s="315"/>
      <c r="AL318" s="315"/>
      <c r="AM318" s="315"/>
      <c r="AN318" s="315"/>
      <c r="AO318" s="315"/>
      <c r="AP318" s="315"/>
      <c r="AQ318" s="315"/>
      <c r="AR318" s="315"/>
      <c r="AS318" s="315"/>
      <c r="AT318" s="315"/>
      <c r="AU318" s="315"/>
      <c r="AV318" s="315"/>
      <c r="AW318" s="315"/>
      <c r="AX318" s="315"/>
      <c r="AY318" s="315"/>
      <c r="AZ318" s="315"/>
      <c r="BA318" s="315"/>
      <c r="BB318" s="315"/>
      <c r="BC318" s="315"/>
      <c r="BD318" s="315"/>
      <c r="BE318" s="315"/>
      <c r="BF318" s="315"/>
      <c r="BG318" s="315"/>
      <c r="BH318" s="315"/>
      <c r="BI318" s="315"/>
      <c r="BJ318" s="315"/>
      <c r="BK318" s="315"/>
      <c r="BL318" s="315"/>
      <c r="BM318" s="315"/>
      <c r="BN318" s="315"/>
      <c r="BO318" s="315"/>
      <c r="BP318" s="315"/>
      <c r="BQ318" s="315"/>
      <c r="BR318" s="315"/>
      <c r="BS318" s="315"/>
      <c r="BT318" s="315"/>
      <c r="BU318" s="315"/>
      <c r="BV318" s="315"/>
      <c r="BW318" s="315"/>
      <c r="BX318" s="315"/>
      <c r="BY318" s="315"/>
      <c r="BZ318" s="315"/>
      <c r="CA318" s="315"/>
    </row>
    <row r="319" spans="1:79" s="133" customFormat="1">
      <c r="A319" s="275"/>
      <c r="B319" s="325"/>
      <c r="C319" s="275"/>
      <c r="D319" s="328" t="s">
        <v>113</v>
      </c>
      <c r="E319" s="283"/>
      <c r="F319" s="275"/>
      <c r="G319" s="275"/>
      <c r="H319" s="275"/>
      <c r="I319" s="275"/>
      <c r="J319" s="275"/>
      <c r="K319" s="315"/>
      <c r="L319" s="315"/>
      <c r="M319" s="315"/>
      <c r="N319" s="315"/>
      <c r="O319" s="315"/>
      <c r="P319" s="315"/>
      <c r="Q319" s="315"/>
      <c r="R319" s="315"/>
      <c r="S319" s="315"/>
      <c r="T319" s="315"/>
      <c r="U319" s="315"/>
      <c r="V319" s="315"/>
      <c r="W319" s="315"/>
      <c r="X319" s="315"/>
      <c r="Y319" s="315"/>
      <c r="Z319" s="315"/>
      <c r="AA319" s="315"/>
      <c r="AB319" s="315"/>
      <c r="AC319" s="315"/>
      <c r="AD319" s="315"/>
      <c r="AE319" s="315"/>
      <c r="AF319" s="315"/>
      <c r="AG319" s="315"/>
      <c r="AH319" s="315"/>
      <c r="AI319" s="315"/>
      <c r="AJ319" s="315"/>
      <c r="AK319" s="315"/>
      <c r="AL319" s="315"/>
      <c r="AM319" s="315"/>
      <c r="AN319" s="315"/>
      <c r="AO319" s="315"/>
      <c r="AP319" s="315"/>
      <c r="AQ319" s="315"/>
      <c r="AR319" s="315"/>
      <c r="AS319" s="315"/>
      <c r="AT319" s="315"/>
      <c r="AU319" s="315"/>
      <c r="AV319" s="315"/>
      <c r="AW319" s="315"/>
      <c r="AX319" s="315"/>
      <c r="AY319" s="315"/>
      <c r="AZ319" s="315"/>
      <c r="BA319" s="315"/>
      <c r="BB319" s="315"/>
      <c r="BC319" s="315"/>
      <c r="BD319" s="315"/>
      <c r="BE319" s="315"/>
      <c r="BF319" s="315"/>
      <c r="BG319" s="315"/>
      <c r="BH319" s="315"/>
      <c r="BI319" s="315"/>
      <c r="BJ319" s="315"/>
      <c r="BK319" s="315"/>
      <c r="BL319" s="315"/>
      <c r="BM319" s="315"/>
      <c r="BN319" s="315"/>
      <c r="BO319" s="315"/>
      <c r="BP319" s="315"/>
      <c r="BQ319" s="315"/>
      <c r="BR319" s="315"/>
      <c r="BS319" s="315"/>
      <c r="BT319" s="315"/>
      <c r="BU319" s="315"/>
      <c r="BV319" s="315"/>
      <c r="BW319" s="315"/>
      <c r="BX319" s="315"/>
      <c r="BY319" s="315"/>
      <c r="BZ319" s="315"/>
      <c r="CA319" s="315"/>
    </row>
    <row r="320" spans="1:79" s="133" customFormat="1">
      <c r="A320" s="275"/>
      <c r="B320" s="4"/>
      <c r="C320" s="4"/>
      <c r="D320" s="5"/>
      <c r="E320" s="5"/>
      <c r="F320" s="5"/>
      <c r="G320" s="5"/>
      <c r="H320" s="2"/>
      <c r="I320" s="2"/>
      <c r="J320" s="2"/>
      <c r="K320" s="315"/>
      <c r="L320" s="315"/>
      <c r="M320" s="315"/>
      <c r="N320" s="315"/>
      <c r="O320" s="315"/>
      <c r="P320" s="315"/>
      <c r="Q320" s="315"/>
      <c r="R320" s="315"/>
      <c r="S320" s="315"/>
      <c r="T320" s="315"/>
      <c r="U320" s="315"/>
      <c r="V320" s="315"/>
      <c r="W320" s="315"/>
      <c r="X320" s="315"/>
      <c r="Y320" s="315"/>
      <c r="Z320" s="315"/>
      <c r="AA320" s="315"/>
      <c r="AB320" s="315"/>
      <c r="AC320" s="315"/>
      <c r="AD320" s="315"/>
      <c r="AE320" s="315"/>
      <c r="AF320" s="315"/>
      <c r="AG320" s="315"/>
      <c r="AH320" s="315"/>
      <c r="AI320" s="315"/>
      <c r="AJ320" s="315"/>
      <c r="AK320" s="315"/>
      <c r="AL320" s="315"/>
      <c r="AM320" s="315"/>
      <c r="AN320" s="315"/>
      <c r="AO320" s="315"/>
      <c r="AP320" s="315"/>
      <c r="AQ320" s="315"/>
      <c r="AR320" s="315"/>
      <c r="AS320" s="315"/>
      <c r="AT320" s="315"/>
      <c r="AU320" s="315"/>
      <c r="AV320" s="315"/>
      <c r="AW320" s="315"/>
      <c r="AX320" s="315"/>
      <c r="AY320" s="315"/>
      <c r="AZ320" s="315"/>
      <c r="BA320" s="315"/>
      <c r="BB320" s="315"/>
      <c r="BC320" s="315"/>
      <c r="BD320" s="315"/>
      <c r="BE320" s="315"/>
      <c r="BF320" s="315"/>
      <c r="BG320" s="315"/>
      <c r="BH320" s="315"/>
      <c r="BI320" s="315"/>
      <c r="BJ320" s="315"/>
      <c r="BK320" s="315"/>
      <c r="BL320" s="315"/>
      <c r="BM320" s="315"/>
      <c r="BN320" s="315"/>
      <c r="BO320" s="315"/>
      <c r="BP320" s="315"/>
      <c r="BQ320" s="315"/>
      <c r="BR320" s="315"/>
      <c r="BS320" s="315"/>
      <c r="BT320" s="315"/>
      <c r="BU320" s="315"/>
      <c r="BV320" s="315"/>
      <c r="BW320" s="315"/>
      <c r="BX320" s="315"/>
      <c r="BY320" s="315"/>
      <c r="BZ320" s="315"/>
      <c r="CA320" s="315"/>
    </row>
    <row r="321" spans="2:80" s="135" customFormat="1" ht="15">
      <c r="B321" s="425" t="s">
        <v>487</v>
      </c>
      <c r="C321" s="425" t="s">
        <v>488</v>
      </c>
      <c r="D321" s="425" t="s">
        <v>235</v>
      </c>
      <c r="E321" s="425" t="s">
        <v>113</v>
      </c>
      <c r="M321" s="391"/>
      <c r="N321" s="401"/>
      <c r="O321" s="401"/>
      <c r="P321" s="401"/>
      <c r="Q321" s="285"/>
      <c r="R321" s="285"/>
      <c r="S321" s="285"/>
      <c r="T321" s="285"/>
      <c r="U321" s="285"/>
      <c r="V321" s="285"/>
      <c r="W321" s="285"/>
      <c r="X321" s="285"/>
      <c r="Y321" s="285"/>
      <c r="Z321" s="285"/>
      <c r="AA321" s="285"/>
      <c r="AB321" s="285"/>
      <c r="AC321" s="285"/>
      <c r="AD321" s="285"/>
      <c r="AE321" s="285"/>
      <c r="AF321" s="285"/>
      <c r="AG321" s="285"/>
      <c r="AH321" s="285"/>
      <c r="AI321" s="285"/>
      <c r="AJ321" s="285"/>
      <c r="AK321" s="285"/>
      <c r="AL321" s="285"/>
      <c r="AM321" s="285"/>
      <c r="AN321" s="285"/>
      <c r="AO321" s="285"/>
      <c r="AP321" s="285"/>
      <c r="AQ321" s="285"/>
      <c r="AR321" s="285"/>
      <c r="AS321" s="285"/>
      <c r="AT321" s="285"/>
      <c r="AU321" s="285"/>
      <c r="AV321" s="285"/>
      <c r="AW321" s="285"/>
      <c r="AX321" s="285"/>
      <c r="AY321" s="285"/>
      <c r="AZ321" s="285"/>
      <c r="BA321" s="285"/>
      <c r="BB321" s="285"/>
      <c r="BC321" s="285"/>
      <c r="BD321" s="285"/>
      <c r="BE321" s="285"/>
      <c r="BF321" s="285"/>
      <c r="BG321" s="285"/>
      <c r="BH321" s="285"/>
      <c r="BI321" s="285"/>
      <c r="BJ321" s="285"/>
      <c r="BK321" s="285"/>
      <c r="BL321" s="285"/>
      <c r="BM321" s="285"/>
      <c r="BN321" s="285"/>
      <c r="BO321" s="285"/>
      <c r="BP321" s="285"/>
      <c r="BQ321" s="285"/>
      <c r="BR321" s="285"/>
      <c r="BS321" s="285"/>
      <c r="BT321" s="285"/>
      <c r="BU321" s="285"/>
      <c r="BV321" s="285"/>
      <c r="BW321" s="285"/>
      <c r="BX321" s="285"/>
      <c r="BY321" s="285"/>
      <c r="BZ321" s="285"/>
      <c r="CA321" s="285"/>
    </row>
    <row r="322" spans="2:80" s="135" customFormat="1" ht="42.75">
      <c r="B322" s="636" t="s">
        <v>485</v>
      </c>
      <c r="C322" s="232"/>
      <c r="D322" s="637"/>
      <c r="E322" s="427"/>
      <c r="M322" s="391"/>
      <c r="N322" s="401"/>
      <c r="O322" s="401"/>
      <c r="P322" s="401"/>
      <c r="Q322" s="285"/>
      <c r="R322" s="285"/>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5"/>
      <c r="AY322" s="285"/>
      <c r="AZ322" s="285"/>
      <c r="BA322" s="285"/>
      <c r="BB322" s="285"/>
      <c r="BC322" s="285"/>
      <c r="BD322" s="285"/>
      <c r="BE322" s="285"/>
      <c r="BF322" s="285"/>
      <c r="BG322" s="285"/>
      <c r="BH322" s="285"/>
      <c r="BI322" s="285"/>
      <c r="BJ322" s="285"/>
      <c r="BK322" s="285"/>
      <c r="BL322" s="285"/>
      <c r="BM322" s="285"/>
      <c r="BN322" s="285"/>
      <c r="BO322" s="285"/>
      <c r="BP322" s="285"/>
      <c r="BQ322" s="285"/>
      <c r="BR322" s="285"/>
      <c r="BS322" s="285"/>
      <c r="BT322" s="285"/>
      <c r="BU322" s="285"/>
      <c r="BV322" s="285"/>
      <c r="BW322" s="285"/>
      <c r="BX322" s="285"/>
      <c r="BY322" s="285"/>
      <c r="BZ322" s="285"/>
      <c r="CA322" s="285"/>
    </row>
    <row r="323" spans="2:80" s="135" customFormat="1" ht="18">
      <c r="B323" s="135" t="s">
        <v>486</v>
      </c>
      <c r="C323" s="232"/>
      <c r="D323" s="637"/>
      <c r="E323" s="427"/>
      <c r="F323" s="429"/>
      <c r="G323" s="429"/>
      <c r="H323" s="430"/>
      <c r="I323" s="430"/>
      <c r="J323" s="430"/>
      <c r="K323" s="2"/>
      <c r="L323" s="285"/>
      <c r="M323" s="285"/>
      <c r="N323" s="285"/>
      <c r="O323" s="285"/>
      <c r="P323" s="285"/>
      <c r="Q323" s="285"/>
      <c r="R323" s="285"/>
      <c r="S323" s="285"/>
      <c r="T323" s="285"/>
      <c r="U323" s="285"/>
      <c r="V323" s="285"/>
      <c r="W323" s="285"/>
      <c r="X323" s="285"/>
      <c r="Y323" s="285"/>
      <c r="Z323" s="285"/>
      <c r="AA323" s="285"/>
      <c r="AB323" s="285"/>
      <c r="AC323" s="285"/>
      <c r="AD323" s="285"/>
      <c r="AE323" s="285"/>
      <c r="AF323" s="285"/>
      <c r="AG323" s="285"/>
      <c r="AH323" s="285"/>
      <c r="AI323" s="285"/>
      <c r="AJ323" s="285"/>
      <c r="AK323" s="285"/>
      <c r="AL323" s="285"/>
      <c r="AM323" s="285"/>
      <c r="AN323" s="285"/>
      <c r="AO323" s="285"/>
      <c r="AP323" s="285"/>
      <c r="AQ323" s="285"/>
      <c r="AR323" s="285"/>
      <c r="AS323" s="285"/>
      <c r="AT323" s="285"/>
      <c r="AU323" s="285"/>
      <c r="AV323" s="285"/>
      <c r="AW323" s="285"/>
      <c r="AX323" s="285"/>
      <c r="AY323" s="285"/>
      <c r="AZ323" s="285"/>
      <c r="BA323" s="285"/>
      <c r="BB323" s="285"/>
      <c r="BC323" s="285"/>
      <c r="BD323" s="285"/>
      <c r="BE323" s="285"/>
      <c r="BF323" s="285"/>
      <c r="BG323" s="285"/>
      <c r="BH323" s="285"/>
      <c r="BI323" s="285"/>
      <c r="BJ323" s="285"/>
      <c r="BK323" s="285"/>
      <c r="BL323" s="285"/>
      <c r="BM323" s="285"/>
      <c r="BN323" s="285"/>
      <c r="BO323" s="285"/>
      <c r="BP323" s="285"/>
      <c r="BQ323" s="285"/>
      <c r="BR323" s="285"/>
      <c r="BS323" s="285"/>
      <c r="BT323" s="285"/>
      <c r="BU323" s="285"/>
      <c r="BV323" s="285"/>
      <c r="BW323" s="285"/>
      <c r="BX323" s="285"/>
      <c r="BY323" s="285"/>
      <c r="BZ323" s="285"/>
      <c r="CA323" s="285"/>
      <c r="CB323" s="285"/>
    </row>
    <row r="324" spans="2:80" s="135" customFormat="1" ht="18">
      <c r="C324" s="232"/>
      <c r="D324" s="637"/>
      <c r="E324" s="427"/>
      <c r="F324" s="429"/>
      <c r="G324" s="429"/>
      <c r="H324" s="430"/>
      <c r="I324" s="430"/>
      <c r="J324" s="430"/>
      <c r="K324" s="2"/>
      <c r="L324" s="285"/>
      <c r="M324" s="285"/>
      <c r="N324" s="285"/>
      <c r="O324" s="285"/>
      <c r="P324" s="285"/>
      <c r="Q324" s="285"/>
      <c r="R324" s="285"/>
      <c r="S324" s="285"/>
      <c r="T324" s="285"/>
      <c r="U324" s="285"/>
      <c r="V324" s="285"/>
      <c r="W324" s="285"/>
      <c r="X324" s="285"/>
      <c r="Y324" s="285"/>
      <c r="Z324" s="285"/>
      <c r="AA324" s="285"/>
      <c r="AB324" s="285"/>
      <c r="AC324" s="285"/>
      <c r="AD324" s="285"/>
      <c r="AE324" s="285"/>
      <c r="AF324" s="285"/>
      <c r="AG324" s="285"/>
      <c r="AH324" s="285"/>
      <c r="AI324" s="285"/>
      <c r="AJ324" s="285"/>
      <c r="AK324" s="285"/>
      <c r="AL324" s="285"/>
      <c r="AM324" s="285"/>
      <c r="AN324" s="285"/>
      <c r="AO324" s="285"/>
      <c r="AP324" s="285"/>
      <c r="AQ324" s="285"/>
      <c r="AR324" s="285"/>
      <c r="AS324" s="285"/>
      <c r="AT324" s="285"/>
      <c r="AU324" s="285"/>
      <c r="AV324" s="285"/>
      <c r="AW324" s="285"/>
      <c r="AX324" s="285"/>
      <c r="AY324" s="285"/>
      <c r="AZ324" s="285"/>
      <c r="BA324" s="285"/>
      <c r="BB324" s="285"/>
      <c r="BC324" s="285"/>
      <c r="BD324" s="285"/>
      <c r="BE324" s="285"/>
      <c r="BF324" s="285"/>
      <c r="BG324" s="285"/>
      <c r="BH324" s="285"/>
      <c r="BI324" s="285"/>
      <c r="BJ324" s="285"/>
      <c r="BK324" s="285"/>
      <c r="BL324" s="285"/>
      <c r="BM324" s="285"/>
      <c r="BN324" s="285"/>
      <c r="BO324" s="285"/>
      <c r="BP324" s="285"/>
      <c r="BQ324" s="285"/>
      <c r="BR324" s="285"/>
      <c r="BS324" s="285"/>
      <c r="BT324" s="285"/>
      <c r="BU324" s="285"/>
      <c r="BV324" s="285"/>
      <c r="BW324" s="285"/>
      <c r="BX324" s="285"/>
      <c r="BY324" s="285"/>
      <c r="BZ324" s="285"/>
      <c r="CA324" s="285"/>
      <c r="CB324" s="285"/>
    </row>
    <row r="325" spans="2:80" s="135" customFormat="1" ht="18">
      <c r="C325" s="232"/>
      <c r="D325" s="637"/>
      <c r="E325" s="427"/>
      <c r="F325" s="429"/>
      <c r="G325" s="429"/>
      <c r="H325" s="430"/>
      <c r="I325" s="430"/>
      <c r="J325" s="430"/>
      <c r="K325" s="2"/>
      <c r="L325" s="285"/>
      <c r="M325" s="285"/>
      <c r="N325" s="285"/>
      <c r="O325" s="285"/>
      <c r="P325" s="285"/>
      <c r="Q325" s="285"/>
      <c r="R325" s="285"/>
      <c r="S325" s="285"/>
      <c r="T325" s="285"/>
      <c r="U325" s="285"/>
      <c r="V325" s="285"/>
      <c r="W325" s="285"/>
      <c r="X325" s="285"/>
      <c r="Y325" s="285"/>
      <c r="Z325" s="285"/>
      <c r="AA325" s="285"/>
      <c r="AB325" s="285"/>
      <c r="AC325" s="285"/>
      <c r="AD325" s="285"/>
      <c r="AE325" s="285"/>
      <c r="AF325" s="285"/>
      <c r="AG325" s="285"/>
      <c r="AH325" s="285"/>
      <c r="AI325" s="285"/>
      <c r="AJ325" s="285"/>
      <c r="AK325" s="285"/>
      <c r="AL325" s="285"/>
      <c r="AM325" s="285"/>
      <c r="AN325" s="285"/>
      <c r="AO325" s="285"/>
      <c r="AP325" s="285"/>
      <c r="AQ325" s="285"/>
      <c r="AR325" s="285"/>
      <c r="AS325" s="285"/>
      <c r="AT325" s="285"/>
      <c r="AU325" s="285"/>
      <c r="AV325" s="285"/>
      <c r="AW325" s="285"/>
      <c r="AX325" s="285"/>
      <c r="AY325" s="285"/>
      <c r="AZ325" s="285"/>
      <c r="BA325" s="285"/>
      <c r="BB325" s="285"/>
      <c r="BC325" s="285"/>
      <c r="BD325" s="285"/>
      <c r="BE325" s="285"/>
      <c r="BF325" s="285"/>
      <c r="BG325" s="285"/>
      <c r="BH325" s="285"/>
      <c r="BI325" s="285"/>
      <c r="BJ325" s="285"/>
      <c r="BK325" s="285"/>
      <c r="BL325" s="285"/>
      <c r="BM325" s="285"/>
      <c r="BN325" s="285"/>
      <c r="BO325" s="285"/>
      <c r="BP325" s="285"/>
      <c r="BQ325" s="285"/>
      <c r="BR325" s="285"/>
      <c r="BS325" s="285"/>
      <c r="BT325" s="285"/>
      <c r="BU325" s="285"/>
      <c r="BV325" s="285"/>
      <c r="BW325" s="285"/>
      <c r="BX325" s="285"/>
      <c r="BY325" s="285"/>
      <c r="BZ325" s="285"/>
      <c r="CA325" s="285"/>
      <c r="CB325" s="285"/>
    </row>
    <row r="326" spans="2:80" s="135" customFormat="1" ht="18">
      <c r="C326" s="232"/>
      <c r="D326" s="637"/>
      <c r="E326" s="427"/>
      <c r="F326" s="429"/>
      <c r="G326" s="429"/>
      <c r="H326" s="430"/>
      <c r="I326" s="430"/>
      <c r="J326" s="430"/>
      <c r="K326" s="2"/>
      <c r="L326" s="285"/>
      <c r="M326" s="285"/>
      <c r="N326" s="285"/>
      <c r="O326" s="285"/>
      <c r="P326" s="285"/>
      <c r="Q326" s="285"/>
      <c r="R326" s="285"/>
      <c r="S326" s="285"/>
      <c r="T326" s="285"/>
      <c r="U326" s="285"/>
      <c r="V326" s="285"/>
      <c r="W326" s="285"/>
      <c r="X326" s="285"/>
      <c r="Y326" s="285"/>
      <c r="Z326" s="285"/>
      <c r="AA326" s="285"/>
      <c r="AB326" s="285"/>
      <c r="AC326" s="285"/>
      <c r="AD326" s="285"/>
      <c r="AE326" s="285"/>
      <c r="AF326" s="285"/>
      <c r="AG326" s="285"/>
      <c r="AH326" s="285"/>
      <c r="AI326" s="285"/>
      <c r="AJ326" s="285"/>
      <c r="AK326" s="285"/>
      <c r="AL326" s="285"/>
      <c r="AM326" s="285"/>
      <c r="AN326" s="285"/>
      <c r="AO326" s="285"/>
      <c r="AP326" s="285"/>
      <c r="AQ326" s="285"/>
      <c r="AR326" s="285"/>
      <c r="AS326" s="285"/>
      <c r="AT326" s="285"/>
      <c r="AU326" s="285"/>
      <c r="AV326" s="285"/>
      <c r="AW326" s="285"/>
      <c r="AX326" s="285"/>
      <c r="AY326" s="285"/>
      <c r="AZ326" s="285"/>
      <c r="BA326" s="285"/>
      <c r="BB326" s="285"/>
      <c r="BC326" s="285"/>
      <c r="BD326" s="285"/>
      <c r="BE326" s="285"/>
      <c r="BF326" s="285"/>
      <c r="BG326" s="285"/>
      <c r="BH326" s="285"/>
      <c r="BI326" s="285"/>
      <c r="BJ326" s="285"/>
      <c r="BK326" s="285"/>
      <c r="BL326" s="285"/>
      <c r="BM326" s="285"/>
      <c r="BN326" s="285"/>
      <c r="BO326" s="285"/>
      <c r="BP326" s="285"/>
      <c r="BQ326" s="285"/>
      <c r="BR326" s="285"/>
      <c r="BS326" s="285"/>
      <c r="BT326" s="285"/>
      <c r="BU326" s="285"/>
      <c r="BV326" s="285"/>
      <c r="BW326" s="285"/>
      <c r="BX326" s="285"/>
      <c r="BY326" s="285"/>
      <c r="BZ326" s="285"/>
      <c r="CA326" s="285"/>
      <c r="CB326" s="285"/>
    </row>
    <row r="327" spans="2:80" s="135" customFormat="1" ht="18">
      <c r="C327" s="232"/>
      <c r="D327" s="637"/>
      <c r="E327" s="427"/>
      <c r="F327" s="429"/>
      <c r="G327" s="429"/>
      <c r="H327" s="430"/>
      <c r="I327" s="430"/>
      <c r="J327" s="430"/>
      <c r="K327" s="2"/>
      <c r="L327" s="285"/>
      <c r="M327" s="285"/>
      <c r="N327" s="285"/>
      <c r="O327" s="285"/>
      <c r="P327" s="285"/>
      <c r="Q327" s="285"/>
      <c r="R327" s="285"/>
      <c r="S327" s="285"/>
      <c r="T327" s="285"/>
      <c r="U327" s="285"/>
      <c r="V327" s="285"/>
      <c r="W327" s="285"/>
      <c r="X327" s="285"/>
      <c r="Y327" s="285"/>
      <c r="Z327" s="285"/>
      <c r="AA327" s="285"/>
      <c r="AB327" s="285"/>
      <c r="AC327" s="285"/>
      <c r="AD327" s="285"/>
      <c r="AE327" s="285"/>
      <c r="AF327" s="285"/>
      <c r="AG327" s="285"/>
      <c r="AH327" s="285"/>
      <c r="AI327" s="285"/>
      <c r="AJ327" s="285"/>
      <c r="AK327" s="285"/>
      <c r="AL327" s="285"/>
      <c r="AM327" s="285"/>
      <c r="AN327" s="285"/>
      <c r="AO327" s="285"/>
      <c r="AP327" s="285"/>
      <c r="AQ327" s="285"/>
      <c r="AR327" s="285"/>
      <c r="AS327" s="285"/>
      <c r="AT327" s="285"/>
      <c r="AU327" s="285"/>
      <c r="AV327" s="285"/>
      <c r="AW327" s="285"/>
      <c r="AX327" s="285"/>
      <c r="AY327" s="285"/>
      <c r="AZ327" s="285"/>
      <c r="BA327" s="285"/>
      <c r="BB327" s="285"/>
      <c r="BC327" s="285"/>
      <c r="BD327" s="285"/>
      <c r="BE327" s="285"/>
      <c r="BF327" s="285"/>
      <c r="BG327" s="285"/>
      <c r="BH327" s="285"/>
      <c r="BI327" s="285"/>
      <c r="BJ327" s="285"/>
      <c r="BK327" s="285"/>
      <c r="BL327" s="285"/>
      <c r="BM327" s="285"/>
      <c r="BN327" s="285"/>
      <c r="BO327" s="285"/>
      <c r="BP327" s="285"/>
      <c r="BQ327" s="285"/>
      <c r="BR327" s="285"/>
      <c r="BS327" s="285"/>
      <c r="BT327" s="285"/>
      <c r="BU327" s="285"/>
      <c r="BV327" s="285"/>
      <c r="BW327" s="285"/>
      <c r="BX327" s="285"/>
      <c r="BY327" s="285"/>
      <c r="BZ327" s="285"/>
      <c r="CA327" s="285"/>
      <c r="CB327" s="285"/>
    </row>
    <row r="328" spans="2:80" s="135" customFormat="1" ht="18">
      <c r="C328" s="426" t="s">
        <v>242</v>
      </c>
      <c r="D328" s="431">
        <f>SUM(D322:D327)</f>
        <v>0</v>
      </c>
      <c r="E328" s="426"/>
      <c r="F328" s="429"/>
      <c r="G328" s="429"/>
      <c r="H328" s="430"/>
      <c r="I328" s="430"/>
      <c r="J328" s="430"/>
      <c r="K328" s="2"/>
      <c r="L328" s="285"/>
      <c r="M328" s="285"/>
      <c r="N328" s="285"/>
      <c r="O328" s="285"/>
      <c r="P328" s="285"/>
      <c r="Q328" s="285"/>
      <c r="R328" s="285"/>
      <c r="S328" s="285"/>
      <c r="T328" s="285"/>
      <c r="U328" s="285"/>
      <c r="V328" s="285"/>
      <c r="W328" s="285"/>
      <c r="X328" s="285"/>
      <c r="Y328" s="285"/>
      <c r="Z328" s="285"/>
      <c r="AA328" s="285"/>
      <c r="AB328" s="285"/>
      <c r="AC328" s="285"/>
      <c r="AD328" s="285"/>
      <c r="AE328" s="285"/>
      <c r="AF328" s="285"/>
      <c r="AG328" s="285"/>
      <c r="AH328" s="285"/>
      <c r="AI328" s="285"/>
      <c r="AJ328" s="285"/>
      <c r="AK328" s="285"/>
      <c r="AL328" s="285"/>
      <c r="AM328" s="285"/>
      <c r="AN328" s="285"/>
      <c r="AO328" s="285"/>
      <c r="AP328" s="285"/>
      <c r="AQ328" s="285"/>
      <c r="AR328" s="285"/>
      <c r="AS328" s="285"/>
      <c r="AT328" s="285"/>
      <c r="AU328" s="285"/>
      <c r="AV328" s="285"/>
      <c r="AW328" s="285"/>
      <c r="AX328" s="285"/>
      <c r="AY328" s="285"/>
      <c r="AZ328" s="285"/>
      <c r="BA328" s="285"/>
      <c r="BB328" s="285"/>
      <c r="BC328" s="285"/>
      <c r="BD328" s="285"/>
      <c r="BE328" s="285"/>
      <c r="BF328" s="285"/>
      <c r="BG328" s="285"/>
      <c r="BH328" s="285"/>
      <c r="BI328" s="285"/>
      <c r="BJ328" s="285"/>
      <c r="BK328" s="285"/>
      <c r="BL328" s="285"/>
      <c r="BM328" s="285"/>
      <c r="BN328" s="285"/>
      <c r="BO328" s="285"/>
      <c r="BP328" s="285"/>
      <c r="BQ328" s="285"/>
      <c r="BR328" s="285"/>
      <c r="BS328" s="285"/>
      <c r="BT328" s="285"/>
      <c r="BU328" s="285"/>
      <c r="BV328" s="285"/>
      <c r="BW328" s="285"/>
      <c r="BX328" s="285"/>
      <c r="BY328" s="285"/>
      <c r="BZ328" s="285"/>
      <c r="CA328" s="285"/>
      <c r="CB328" s="285"/>
    </row>
    <row r="329" spans="2:80" s="133" customFormat="1" ht="18.75" thickBot="1">
      <c r="B329" s="135"/>
      <c r="C329" s="426"/>
      <c r="D329" s="426"/>
      <c r="E329" s="426"/>
      <c r="F329" s="429"/>
      <c r="G329" s="429"/>
      <c r="H329" s="430"/>
      <c r="I329" s="430"/>
      <c r="J329" s="430"/>
      <c r="K329" s="430"/>
      <c r="L329" s="430"/>
      <c r="M329" s="430"/>
      <c r="N329" s="430"/>
      <c r="O329" s="430"/>
      <c r="P329" s="315"/>
      <c r="Q329" s="315"/>
      <c r="R329" s="315"/>
      <c r="S329" s="315"/>
      <c r="T329" s="315"/>
      <c r="U329" s="315"/>
      <c r="V329" s="315"/>
      <c r="W329" s="315"/>
      <c r="X329" s="315"/>
      <c r="Y329" s="315"/>
      <c r="Z329" s="315"/>
      <c r="AA329" s="315"/>
      <c r="AB329" s="315"/>
      <c r="AC329" s="315"/>
      <c r="AD329" s="315"/>
      <c r="AE329" s="315"/>
      <c r="AF329" s="315"/>
      <c r="AG329" s="315"/>
      <c r="AH329" s="315"/>
      <c r="AI329" s="315"/>
      <c r="AJ329" s="315"/>
      <c r="AK329" s="315"/>
      <c r="AL329" s="315"/>
      <c r="AM329" s="315"/>
      <c r="AN329" s="315"/>
      <c r="AO329" s="315"/>
      <c r="AP329" s="315"/>
      <c r="AQ329" s="315"/>
      <c r="AR329" s="315"/>
      <c r="AS329" s="315"/>
      <c r="AT329" s="315"/>
      <c r="AU329" s="315"/>
      <c r="AV329" s="315"/>
      <c r="AW329" s="315"/>
      <c r="AX329" s="315"/>
      <c r="AY329" s="315"/>
      <c r="AZ329" s="315"/>
      <c r="BA329" s="315"/>
      <c r="BB329" s="315"/>
      <c r="BC329" s="315"/>
      <c r="BD329" s="315"/>
      <c r="BE329" s="315"/>
      <c r="BF329" s="315"/>
      <c r="BG329" s="315"/>
      <c r="BH329" s="315"/>
      <c r="BI329" s="315"/>
      <c r="BJ329" s="315"/>
      <c r="BK329" s="315"/>
      <c r="BL329" s="315"/>
      <c r="BM329" s="315"/>
      <c r="BN329" s="315"/>
      <c r="BO329" s="315"/>
      <c r="BP329" s="315"/>
      <c r="BQ329" s="315"/>
      <c r="BR329" s="315"/>
      <c r="BS329" s="315"/>
      <c r="BT329" s="315"/>
      <c r="BU329" s="315"/>
      <c r="BV329" s="315"/>
      <c r="BW329" s="315"/>
      <c r="BX329" s="315"/>
      <c r="BY329" s="315"/>
      <c r="BZ329" s="315"/>
    </row>
    <row r="330" spans="2:80" s="133" customFormat="1" ht="28.5">
      <c r="B330" s="7" t="s">
        <v>203</v>
      </c>
      <c r="C330" s="432"/>
      <c r="D330" s="433" t="s">
        <v>204</v>
      </c>
      <c r="E330" s="434" t="s">
        <v>205</v>
      </c>
      <c r="F330" s="435" t="s">
        <v>206</v>
      </c>
      <c r="G330" s="436" t="s">
        <v>207</v>
      </c>
      <c r="H330" s="1059" t="s">
        <v>208</v>
      </c>
      <c r="I330" s="639"/>
      <c r="J330" s="639"/>
      <c r="K330" s="430"/>
      <c r="L330" s="430"/>
      <c r="M330" s="430"/>
      <c r="N330" s="430"/>
      <c r="O330" s="430"/>
      <c r="P330" s="315"/>
      <c r="Q330" s="315"/>
      <c r="R330" s="315"/>
      <c r="S330" s="315"/>
      <c r="T330" s="315"/>
      <c r="U330" s="315"/>
      <c r="V330" s="315"/>
      <c r="W330" s="315"/>
      <c r="X330" s="315"/>
      <c r="Y330" s="315"/>
      <c r="Z330" s="315"/>
      <c r="AA330" s="315"/>
      <c r="AB330" s="315"/>
      <c r="AC330" s="315"/>
      <c r="AD330" s="315"/>
      <c r="AE330" s="315"/>
      <c r="AF330" s="315"/>
      <c r="AG330" s="315"/>
      <c r="AH330" s="315"/>
      <c r="AI330" s="315"/>
      <c r="AJ330" s="315"/>
      <c r="AK330" s="315"/>
      <c r="AL330" s="315"/>
      <c r="AM330" s="315"/>
      <c r="AN330" s="315"/>
      <c r="AO330" s="315"/>
      <c r="AP330" s="315"/>
      <c r="AQ330" s="315"/>
      <c r="AR330" s="315"/>
      <c r="AS330" s="315"/>
      <c r="AT330" s="315"/>
      <c r="AU330" s="315"/>
      <c r="AV330" s="315"/>
      <c r="AW330" s="315"/>
      <c r="AX330" s="315"/>
      <c r="AY330" s="315"/>
      <c r="AZ330" s="315"/>
      <c r="BA330" s="315"/>
      <c r="BB330" s="315"/>
      <c r="BC330" s="315"/>
      <c r="BD330" s="315"/>
      <c r="BE330" s="315"/>
      <c r="BF330" s="315"/>
      <c r="BG330" s="315"/>
      <c r="BH330" s="315"/>
      <c r="BI330" s="315"/>
      <c r="BJ330" s="315"/>
      <c r="BK330" s="315"/>
      <c r="BL330" s="315"/>
      <c r="BM330" s="315"/>
      <c r="BN330" s="315"/>
      <c r="BO330" s="315"/>
      <c r="BP330" s="315"/>
      <c r="BQ330" s="315"/>
      <c r="BR330" s="315"/>
      <c r="BS330" s="315"/>
      <c r="BT330" s="315"/>
      <c r="BU330" s="315"/>
      <c r="BV330" s="315"/>
      <c r="BW330" s="315"/>
      <c r="BX330" s="315"/>
      <c r="BY330" s="315"/>
      <c r="BZ330" s="315"/>
    </row>
    <row r="331" spans="2:80" s="133" customFormat="1" ht="28.5">
      <c r="B331" s="135"/>
      <c r="C331" s="437" t="s">
        <v>637</v>
      </c>
      <c r="D331" s="438">
        <f>IF(E318="",0,$C$93*E318)</f>
        <v>0</v>
      </c>
      <c r="E331" s="640" t="str">
        <f>IF($C$86&lt;&gt;0,$C$86,0)</f>
        <v>תא זה יעודכן אוטומטית עם מילוי סעיף 5.1</v>
      </c>
      <c r="F331" s="440" t="e">
        <f>IF(E331=0,0,-1*(1-D331/E331))</f>
        <v>#VALUE!</v>
      </c>
      <c r="G331" s="441"/>
      <c r="H331" s="1059"/>
      <c r="I331" s="639"/>
      <c r="J331" s="639"/>
      <c r="K331" s="430"/>
      <c r="L331" s="430"/>
      <c r="M331" s="430"/>
      <c r="N331" s="430"/>
      <c r="O331" s="430"/>
      <c r="P331" s="315"/>
      <c r="Q331" s="315"/>
      <c r="R331" s="315"/>
      <c r="S331" s="315"/>
      <c r="T331" s="315"/>
      <c r="U331" s="315"/>
      <c r="V331" s="315"/>
      <c r="W331" s="315"/>
      <c r="X331" s="315"/>
      <c r="Y331" s="315"/>
      <c r="Z331" s="315"/>
      <c r="AA331" s="315"/>
      <c r="AB331" s="315"/>
      <c r="AC331" s="315"/>
      <c r="AD331" s="315"/>
      <c r="AE331" s="315"/>
      <c r="AF331" s="315"/>
      <c r="AG331" s="315"/>
      <c r="AH331" s="315"/>
      <c r="AI331" s="315"/>
      <c r="AJ331" s="315"/>
      <c r="AK331" s="315"/>
      <c r="AL331" s="315"/>
      <c r="AM331" s="315"/>
      <c r="AN331" s="315"/>
      <c r="AO331" s="315"/>
      <c r="AP331" s="315"/>
      <c r="AQ331" s="315"/>
      <c r="AR331" s="315"/>
      <c r="AS331" s="315"/>
      <c r="AT331" s="315"/>
      <c r="AU331" s="315"/>
      <c r="AV331" s="315"/>
      <c r="AW331" s="315"/>
      <c r="AX331" s="315"/>
      <c r="AY331" s="315"/>
      <c r="AZ331" s="315"/>
      <c r="BA331" s="315"/>
      <c r="BB331" s="315"/>
      <c r="BC331" s="315"/>
      <c r="BD331" s="315"/>
      <c r="BE331" s="315"/>
      <c r="BF331" s="315"/>
      <c r="BG331" s="315"/>
      <c r="BH331" s="315"/>
      <c r="BI331" s="315"/>
      <c r="BJ331" s="315"/>
      <c r="BK331" s="315"/>
      <c r="BL331" s="315"/>
      <c r="BM331" s="315"/>
      <c r="BN331" s="315"/>
      <c r="BO331" s="315"/>
      <c r="BP331" s="315"/>
      <c r="BQ331" s="315"/>
      <c r="BR331" s="315"/>
      <c r="BS331" s="315"/>
      <c r="BT331" s="315"/>
      <c r="BU331" s="315"/>
      <c r="BV331" s="315"/>
      <c r="BW331" s="315"/>
      <c r="BX331" s="315"/>
      <c r="BY331" s="315"/>
      <c r="BZ331" s="315"/>
    </row>
    <row r="332" spans="2:80" s="133" customFormat="1" ht="28.5">
      <c r="B332" s="135"/>
      <c r="C332" s="536" t="s">
        <v>209</v>
      </c>
      <c r="D332" s="641">
        <f>D328*'10. קבועים'!$C$49</f>
        <v>0</v>
      </c>
      <c r="E332" s="640" t="str">
        <f>IF($C$154&lt;&gt;0,$C$154,0)</f>
        <v>תא זה יעודכן אוטומטית עם מילוי סעיף 5.2</v>
      </c>
      <c r="F332" s="440" t="e">
        <f>IF(E332=0,0,-1*(1-D332/E332))</f>
        <v>#VALUE!</v>
      </c>
      <c r="G332" s="441"/>
      <c r="H332" s="1059"/>
      <c r="I332" s="639"/>
      <c r="J332" s="639"/>
      <c r="K332" s="430"/>
      <c r="L332" s="430"/>
      <c r="M332" s="430"/>
      <c r="N332" s="430"/>
      <c r="O332" s="430"/>
      <c r="P332" s="315"/>
      <c r="Q332" s="315"/>
      <c r="R332" s="315"/>
      <c r="S332" s="315"/>
      <c r="T332" s="315"/>
      <c r="U332" s="315"/>
      <c r="V332" s="315"/>
      <c r="W332" s="315"/>
      <c r="X332" s="315"/>
      <c r="Y332" s="315"/>
      <c r="Z332" s="315"/>
      <c r="AA332" s="315"/>
      <c r="AB332" s="315"/>
      <c r="AC332" s="315"/>
      <c r="AD332" s="315"/>
      <c r="AE332" s="315"/>
      <c r="AF332" s="315"/>
      <c r="AG332" s="315"/>
      <c r="AH332" s="315"/>
      <c r="AI332" s="315"/>
      <c r="AJ332" s="315"/>
      <c r="AK332" s="315"/>
      <c r="AL332" s="315"/>
      <c r="AM332" s="315"/>
      <c r="AN332" s="315"/>
      <c r="AO332" s="315"/>
      <c r="AP332" s="315"/>
      <c r="AQ332" s="315"/>
      <c r="AR332" s="315"/>
      <c r="AS332" s="315"/>
      <c r="AT332" s="315"/>
      <c r="AU332" s="315"/>
      <c r="AV332" s="315"/>
      <c r="AW332" s="315"/>
      <c r="AX332" s="315"/>
      <c r="AY332" s="315"/>
      <c r="AZ332" s="315"/>
      <c r="BA332" s="315"/>
      <c r="BB332" s="315"/>
      <c r="BC332" s="315"/>
      <c r="BD332" s="315"/>
      <c r="BE332" s="315"/>
      <c r="BF332" s="315"/>
      <c r="BG332" s="315"/>
      <c r="BH332" s="315"/>
      <c r="BI332" s="315"/>
      <c r="BJ332" s="315"/>
      <c r="BK332" s="315"/>
      <c r="BL332" s="315"/>
      <c r="BM332" s="315"/>
      <c r="BN332" s="315"/>
      <c r="BO332" s="315"/>
      <c r="BP332" s="315"/>
      <c r="BQ332" s="315"/>
      <c r="BR332" s="315"/>
      <c r="BS332" s="315"/>
      <c r="BT332" s="315"/>
      <c r="BU332" s="315"/>
      <c r="BV332" s="315"/>
      <c r="BW332" s="315"/>
      <c r="BX332" s="315"/>
      <c r="BY332" s="315"/>
      <c r="BZ332" s="315"/>
    </row>
    <row r="333" spans="2:80" s="133" customFormat="1" ht="29.25" thickBot="1">
      <c r="B333" s="135"/>
      <c r="C333" s="537" t="s">
        <v>210</v>
      </c>
      <c r="D333" s="444">
        <f>D331-D332</f>
        <v>0</v>
      </c>
      <c r="E333" s="445" t="str">
        <f>IF($C$158&lt;&gt;0,$C$158,0)</f>
        <v>תא זה יעודכן אוטומטית עם מילוי סעיפים: 5.1 ו- 5.2</v>
      </c>
      <c r="F333" s="446" t="e">
        <f>IF(E333=0,0,-1*(1-D333/E333))</f>
        <v>#VALUE!</v>
      </c>
      <c r="G333" s="447"/>
      <c r="H333" s="1059"/>
      <c r="I333" s="639"/>
      <c r="J333" s="639"/>
      <c r="K333" s="430"/>
      <c r="L333" s="430"/>
      <c r="M333" s="430"/>
      <c r="N333" s="430"/>
      <c r="O333" s="430"/>
      <c r="P333" s="315"/>
      <c r="Q333" s="315"/>
      <c r="R333" s="315"/>
      <c r="S333" s="315"/>
      <c r="T333" s="315"/>
      <c r="U333" s="315"/>
      <c r="V333" s="315"/>
      <c r="W333" s="315"/>
      <c r="X333" s="315"/>
      <c r="Y333" s="315"/>
      <c r="Z333" s="315"/>
      <c r="AA333" s="315"/>
      <c r="AB333" s="315"/>
      <c r="AC333" s="315"/>
      <c r="AD333" s="315"/>
      <c r="AE333" s="315"/>
      <c r="AF333" s="315"/>
      <c r="AG333" s="315"/>
      <c r="AH333" s="315"/>
      <c r="AI333" s="315"/>
      <c r="AJ333" s="315"/>
      <c r="AK333" s="315"/>
      <c r="AL333" s="315"/>
      <c r="AM333" s="315"/>
      <c r="AN333" s="315"/>
      <c r="AO333" s="315"/>
      <c r="AP333" s="315"/>
      <c r="AQ333" s="315"/>
      <c r="AR333" s="315"/>
      <c r="AS333" s="315"/>
      <c r="AT333" s="315"/>
      <c r="AU333" s="315"/>
      <c r="AV333" s="315"/>
      <c r="AW333" s="315"/>
      <c r="AX333" s="315"/>
      <c r="AY333" s="315"/>
      <c r="AZ333" s="315"/>
      <c r="BA333" s="315"/>
      <c r="BB333" s="315"/>
      <c r="BC333" s="315"/>
      <c r="BD333" s="315"/>
      <c r="BE333" s="315"/>
      <c r="BF333" s="315"/>
      <c r="BG333" s="315"/>
      <c r="BH333" s="315"/>
      <c r="BI333" s="315"/>
      <c r="BJ333" s="315"/>
      <c r="BK333" s="315"/>
      <c r="BL333" s="315"/>
      <c r="BM333" s="315"/>
      <c r="BN333" s="315"/>
      <c r="BO333" s="315"/>
      <c r="BP333" s="315"/>
      <c r="BQ333" s="315"/>
      <c r="BR333" s="315"/>
      <c r="BS333" s="315"/>
      <c r="BT333" s="315"/>
      <c r="BU333" s="315"/>
      <c r="BV333" s="315"/>
      <c r="BW333" s="315"/>
      <c r="BX333" s="315"/>
      <c r="BY333" s="315"/>
      <c r="BZ333" s="315"/>
    </row>
    <row r="334" spans="2:80" s="133" customFormat="1" ht="15.75" thickBot="1">
      <c r="B334" s="289"/>
      <c r="C334" s="3"/>
      <c r="D334" s="345"/>
      <c r="E334" s="5"/>
      <c r="F334" s="346"/>
      <c r="G334" s="2"/>
      <c r="H334" s="2"/>
      <c r="I334" s="2"/>
      <c r="J334" s="2"/>
      <c r="K334" s="430"/>
      <c r="L334" s="430"/>
      <c r="M334" s="430"/>
      <c r="N334" s="430"/>
      <c r="O334" s="430"/>
      <c r="P334" s="315"/>
      <c r="Q334" s="315"/>
      <c r="R334" s="315"/>
      <c r="S334" s="315"/>
      <c r="T334" s="315"/>
      <c r="U334" s="315"/>
      <c r="V334" s="315"/>
      <c r="W334" s="315"/>
      <c r="X334" s="315"/>
      <c r="Y334" s="315"/>
      <c r="Z334" s="315"/>
      <c r="AA334" s="315"/>
      <c r="AB334" s="315"/>
      <c r="AC334" s="315"/>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5"/>
      <c r="AY334" s="315"/>
      <c r="AZ334" s="315"/>
      <c r="BA334" s="315"/>
      <c r="BB334" s="315"/>
      <c r="BC334" s="315"/>
      <c r="BD334" s="315"/>
      <c r="BE334" s="315"/>
      <c r="BF334" s="315"/>
      <c r="BG334" s="315"/>
      <c r="BH334" s="315"/>
      <c r="BI334" s="315"/>
      <c r="BJ334" s="315"/>
      <c r="BK334" s="315"/>
      <c r="BL334" s="315"/>
      <c r="BM334" s="315"/>
      <c r="BN334" s="315"/>
      <c r="BO334" s="315"/>
      <c r="BP334" s="315"/>
      <c r="BQ334" s="315"/>
      <c r="BR334" s="315"/>
      <c r="BS334" s="315"/>
      <c r="BT334" s="315"/>
      <c r="BU334" s="315"/>
      <c r="BV334" s="315"/>
      <c r="BW334" s="315"/>
      <c r="BX334" s="315"/>
      <c r="BY334" s="315"/>
      <c r="BZ334" s="315"/>
    </row>
    <row r="335" spans="2:80" s="133" customFormat="1" ht="28.5">
      <c r="B335" s="8" t="s">
        <v>218</v>
      </c>
      <c r="C335" s="448"/>
      <c r="D335" s="449" t="s">
        <v>204</v>
      </c>
      <c r="E335" s="450" t="s">
        <v>205</v>
      </c>
      <c r="F335" s="449" t="s">
        <v>206</v>
      </c>
      <c r="G335" s="451" t="s">
        <v>207</v>
      </c>
      <c r="H335" s="1040" t="s">
        <v>208</v>
      </c>
      <c r="I335" s="4"/>
      <c r="J335" s="4"/>
      <c r="K335" s="315"/>
      <c r="L335" s="315"/>
      <c r="M335" s="315"/>
      <c r="N335" s="315"/>
      <c r="O335" s="315"/>
      <c r="P335" s="315"/>
      <c r="Q335" s="315"/>
      <c r="R335" s="315"/>
      <c r="S335" s="315"/>
      <c r="T335" s="315"/>
      <c r="U335" s="315"/>
      <c r="V335" s="315"/>
      <c r="W335" s="315"/>
      <c r="X335" s="315"/>
      <c r="Y335" s="315"/>
      <c r="Z335" s="315"/>
      <c r="AA335" s="315"/>
      <c r="AB335" s="315"/>
      <c r="AC335" s="315"/>
      <c r="AD335" s="315"/>
      <c r="AE335" s="315"/>
      <c r="AF335" s="315"/>
      <c r="AG335" s="315"/>
      <c r="AH335" s="315"/>
      <c r="AI335" s="315"/>
      <c r="AJ335" s="315"/>
      <c r="AK335" s="315"/>
      <c r="AL335" s="315"/>
      <c r="AM335" s="315"/>
      <c r="AN335" s="315"/>
      <c r="AO335" s="315"/>
      <c r="AP335" s="315"/>
      <c r="AQ335" s="315"/>
      <c r="AR335" s="315"/>
      <c r="AS335" s="315"/>
      <c r="AT335" s="315"/>
      <c r="AU335" s="315"/>
      <c r="AV335" s="315"/>
      <c r="AW335" s="315"/>
      <c r="AX335" s="315"/>
      <c r="AY335" s="315"/>
      <c r="AZ335" s="315"/>
      <c r="BA335" s="315"/>
      <c r="BB335" s="315"/>
      <c r="BC335" s="315"/>
      <c r="BD335" s="315"/>
      <c r="BE335" s="315"/>
      <c r="BF335" s="315"/>
      <c r="BG335" s="315"/>
      <c r="BH335" s="315"/>
      <c r="BI335" s="315"/>
      <c r="BJ335" s="315"/>
      <c r="BK335" s="315"/>
      <c r="BL335" s="315"/>
      <c r="BM335" s="315"/>
      <c r="BN335" s="315"/>
      <c r="BO335" s="315"/>
      <c r="BP335" s="315"/>
      <c r="BQ335" s="315"/>
      <c r="BR335" s="315"/>
      <c r="BS335" s="315"/>
      <c r="BT335" s="315"/>
      <c r="BU335" s="315"/>
      <c r="BV335" s="315"/>
      <c r="BW335" s="315"/>
      <c r="BX335" s="315"/>
      <c r="BY335" s="315"/>
      <c r="BZ335" s="315"/>
      <c r="CA335" s="315"/>
    </row>
    <row r="336" spans="2:80" s="133" customFormat="1" ht="30">
      <c r="B336" s="289"/>
      <c r="C336" s="337" t="s">
        <v>638</v>
      </c>
      <c r="D336" s="442">
        <f>IF(E318="",0,$E$93*E318)</f>
        <v>0</v>
      </c>
      <c r="E336" s="640" t="str">
        <f>IF($E$86&lt;&gt;0,$E$86,0)</f>
        <v>תא זה יעודכן אוטומטית עם מילוי סעיף 5.1</v>
      </c>
      <c r="F336" s="440" t="e">
        <f>IF(E336=0,0,-1*(1-D336/E336))</f>
        <v>#VALUE!</v>
      </c>
      <c r="G336" s="441"/>
      <c r="H336" s="1040"/>
      <c r="I336" s="4"/>
      <c r="J336" s="4"/>
      <c r="K336" s="315"/>
      <c r="L336" s="315"/>
      <c r="M336" s="315"/>
      <c r="N336" s="315"/>
      <c r="O336" s="315"/>
      <c r="P336" s="315"/>
      <c r="Q336" s="315"/>
      <c r="R336" s="315"/>
      <c r="S336" s="315"/>
      <c r="T336" s="315"/>
      <c r="U336" s="315"/>
      <c r="V336" s="315"/>
      <c r="W336" s="315"/>
      <c r="X336" s="315"/>
      <c r="Y336" s="315"/>
      <c r="Z336" s="315"/>
      <c r="AA336" s="315"/>
      <c r="AB336" s="315"/>
      <c r="AC336" s="315"/>
      <c r="AD336" s="315"/>
      <c r="AE336" s="315"/>
      <c r="AF336" s="315"/>
      <c r="AG336" s="315"/>
      <c r="AH336" s="315"/>
      <c r="AI336" s="315"/>
      <c r="AJ336" s="315"/>
      <c r="AK336" s="315"/>
      <c r="AL336" s="315"/>
      <c r="AM336" s="315"/>
      <c r="AN336" s="315"/>
      <c r="AO336" s="315"/>
      <c r="AP336" s="315"/>
      <c r="AQ336" s="315"/>
      <c r="AR336" s="315"/>
      <c r="AS336" s="315"/>
      <c r="AT336" s="315"/>
      <c r="AU336" s="315"/>
      <c r="AV336" s="315"/>
      <c r="AW336" s="315"/>
      <c r="AX336" s="315"/>
      <c r="AY336" s="315"/>
      <c r="AZ336" s="315"/>
      <c r="BA336" s="315"/>
      <c r="BB336" s="315"/>
      <c r="BC336" s="315"/>
      <c r="BD336" s="315"/>
      <c r="BE336" s="315"/>
      <c r="BF336" s="315"/>
      <c r="BG336" s="315"/>
      <c r="BH336" s="315"/>
      <c r="BI336" s="315"/>
      <c r="BJ336" s="315"/>
      <c r="BK336" s="315"/>
      <c r="BL336" s="315"/>
      <c r="BM336" s="315"/>
      <c r="BN336" s="315"/>
      <c r="BO336" s="315"/>
      <c r="BP336" s="315"/>
      <c r="BQ336" s="315"/>
      <c r="BR336" s="315"/>
      <c r="BS336" s="315"/>
      <c r="BT336" s="315"/>
      <c r="BU336" s="315"/>
      <c r="BV336" s="315"/>
      <c r="BW336" s="315"/>
      <c r="BX336" s="315"/>
      <c r="BY336" s="315"/>
      <c r="BZ336" s="315"/>
      <c r="CA336" s="315"/>
    </row>
    <row r="337" spans="1:79" s="133" customFormat="1" ht="28.5">
      <c r="B337" s="289"/>
      <c r="C337" s="337" t="s">
        <v>440</v>
      </c>
      <c r="D337" s="442">
        <f>D328</f>
        <v>0</v>
      </c>
      <c r="E337" s="640" t="str">
        <f>IF($E$154&lt;&gt;0,$E$154,0)</f>
        <v>תא זה יעודכן אוטומטית עם מילוי סעיף 5.2</v>
      </c>
      <c r="F337" s="440" t="e">
        <f>IF(E337=0,0,-1*(1-D337/E337))</f>
        <v>#VALUE!</v>
      </c>
      <c r="G337" s="441"/>
      <c r="H337" s="1040"/>
      <c r="I337" s="4"/>
      <c r="J337" s="4"/>
      <c r="K337" s="315"/>
      <c r="L337" s="315"/>
      <c r="M337" s="315"/>
      <c r="N337" s="315"/>
      <c r="O337" s="315"/>
      <c r="P337" s="315"/>
      <c r="Q337" s="315"/>
      <c r="R337" s="315"/>
      <c r="S337" s="315"/>
      <c r="T337" s="315"/>
      <c r="U337" s="315"/>
      <c r="V337" s="315"/>
      <c r="W337" s="315"/>
      <c r="X337" s="315"/>
      <c r="Y337" s="315"/>
      <c r="Z337" s="315"/>
      <c r="AA337" s="315"/>
      <c r="AB337" s="315"/>
      <c r="AC337" s="315"/>
      <c r="AD337" s="315"/>
      <c r="AE337" s="315"/>
      <c r="AF337" s="315"/>
      <c r="AG337" s="315"/>
      <c r="AH337" s="315"/>
      <c r="AI337" s="315"/>
      <c r="AJ337" s="315"/>
      <c r="AK337" s="315"/>
      <c r="AL337" s="315"/>
      <c r="AM337" s="315"/>
      <c r="AN337" s="315"/>
      <c r="AO337" s="315"/>
      <c r="AP337" s="315"/>
      <c r="AQ337" s="315"/>
      <c r="AR337" s="315"/>
      <c r="AS337" s="315"/>
      <c r="AT337" s="315"/>
      <c r="AU337" s="315"/>
      <c r="AV337" s="315"/>
      <c r="AW337" s="315"/>
      <c r="AX337" s="315"/>
      <c r="AY337" s="315"/>
      <c r="AZ337" s="315"/>
      <c r="BA337" s="315"/>
      <c r="BB337" s="315"/>
      <c r="BC337" s="315"/>
      <c r="BD337" s="315"/>
      <c r="BE337" s="315"/>
      <c r="BF337" s="315"/>
      <c r="BG337" s="315"/>
      <c r="BH337" s="315"/>
      <c r="BI337" s="315"/>
      <c r="BJ337" s="315"/>
      <c r="BK337" s="315"/>
      <c r="BL337" s="315"/>
      <c r="BM337" s="315"/>
      <c r="BN337" s="315"/>
      <c r="BO337" s="315"/>
      <c r="BP337" s="315"/>
      <c r="BQ337" s="315"/>
      <c r="BR337" s="315"/>
      <c r="BS337" s="315"/>
      <c r="BT337" s="315"/>
      <c r="BU337" s="315"/>
      <c r="BV337" s="315"/>
      <c r="BW337" s="315"/>
      <c r="BX337" s="315"/>
      <c r="BY337" s="315"/>
      <c r="BZ337" s="315"/>
      <c r="CA337" s="315"/>
    </row>
    <row r="338" spans="1:79" s="133" customFormat="1" ht="29.25" thickBot="1">
      <c r="A338" s="275"/>
      <c r="B338" s="289"/>
      <c r="C338" s="341" t="s">
        <v>441</v>
      </c>
      <c r="D338" s="444">
        <f>D336-D337</f>
        <v>0</v>
      </c>
      <c r="E338" s="445" t="str">
        <f>IF($E$158&lt;&gt;0,$E$158,0)</f>
        <v>תא זה יעודכן אוטומטית עם מילוי סעיפים: 5.1 ו- 5.2</v>
      </c>
      <c r="F338" s="446" t="e">
        <f>IF(E338=0,0,-1*(1-D338/E338))</f>
        <v>#VALUE!</v>
      </c>
      <c r="G338" s="447"/>
      <c r="H338" s="1040"/>
      <c r="I338" s="4"/>
      <c r="J338" s="4"/>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c r="AG338" s="315"/>
      <c r="AH338" s="315"/>
      <c r="AI338" s="315"/>
      <c r="AJ338" s="315"/>
      <c r="AK338" s="315"/>
      <c r="AL338" s="315"/>
      <c r="AM338" s="315"/>
      <c r="AN338" s="315"/>
      <c r="AO338" s="315"/>
      <c r="AP338" s="315"/>
      <c r="AQ338" s="315"/>
      <c r="AR338" s="315"/>
      <c r="AS338" s="315"/>
      <c r="AT338" s="315"/>
      <c r="AU338" s="315"/>
      <c r="AV338" s="315"/>
      <c r="AW338" s="315"/>
      <c r="AX338" s="315"/>
      <c r="AY338" s="315"/>
      <c r="AZ338" s="315"/>
      <c r="BA338" s="315"/>
      <c r="BB338" s="315"/>
      <c r="BC338" s="315"/>
      <c r="BD338" s="315"/>
      <c r="BE338" s="315"/>
      <c r="BF338" s="315"/>
      <c r="BG338" s="315"/>
      <c r="BH338" s="315"/>
      <c r="BI338" s="315"/>
      <c r="BJ338" s="315"/>
      <c r="BK338" s="315"/>
      <c r="BL338" s="315"/>
      <c r="BM338" s="315"/>
      <c r="BN338" s="315"/>
      <c r="BO338" s="315"/>
      <c r="BP338" s="315"/>
      <c r="BQ338" s="315"/>
      <c r="BR338" s="315"/>
      <c r="BS338" s="315"/>
      <c r="BT338" s="315"/>
      <c r="BU338" s="315"/>
      <c r="BV338" s="315"/>
      <c r="BW338" s="315"/>
      <c r="BX338" s="315"/>
      <c r="BY338" s="315"/>
      <c r="BZ338" s="315"/>
      <c r="CA338" s="315"/>
    </row>
    <row r="339" spans="1:79" s="133" customFormat="1" ht="15.75" thickBot="1">
      <c r="A339" s="275"/>
      <c r="B339" s="289"/>
      <c r="C339" s="3"/>
      <c r="D339" s="345"/>
      <c r="E339" s="5"/>
      <c r="F339" s="2"/>
      <c r="G339" s="2"/>
      <c r="H339" s="2"/>
      <c r="I339" s="2"/>
      <c r="J339" s="2"/>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c r="AG339" s="315"/>
      <c r="AH339" s="315"/>
      <c r="AI339" s="315"/>
      <c r="AJ339" s="315"/>
      <c r="AK339" s="315"/>
      <c r="AL339" s="315"/>
      <c r="AM339" s="315"/>
      <c r="AN339" s="315"/>
      <c r="AO339" s="315"/>
      <c r="AP339" s="315"/>
      <c r="AQ339" s="315"/>
      <c r="AR339" s="315"/>
      <c r="AS339" s="315"/>
      <c r="AT339" s="315"/>
      <c r="AU339" s="315"/>
      <c r="AV339" s="315"/>
      <c r="AW339" s="315"/>
      <c r="AX339" s="315"/>
      <c r="AY339" s="315"/>
      <c r="AZ339" s="315"/>
      <c r="BA339" s="315"/>
      <c r="BB339" s="315"/>
      <c r="BC339" s="315"/>
      <c r="BD339" s="315"/>
      <c r="BE339" s="315"/>
      <c r="BF339" s="315"/>
      <c r="BG339" s="315"/>
      <c r="BH339" s="315"/>
      <c r="BI339" s="315"/>
      <c r="BJ339" s="315"/>
      <c r="BK339" s="315"/>
      <c r="BL339" s="315"/>
      <c r="BM339" s="315"/>
      <c r="BN339" s="315"/>
      <c r="BO339" s="315"/>
      <c r="BP339" s="315"/>
      <c r="BQ339" s="315"/>
      <c r="BR339" s="315"/>
      <c r="BS339" s="315"/>
      <c r="BT339" s="315"/>
      <c r="BU339" s="315"/>
      <c r="BV339" s="315"/>
      <c r="BW339" s="315"/>
      <c r="BX339" s="315"/>
      <c r="BY339" s="315"/>
      <c r="BZ339" s="315"/>
      <c r="CA339" s="315"/>
    </row>
    <row r="340" spans="1:79" s="133" customFormat="1" ht="30">
      <c r="B340" s="452" t="s">
        <v>211</v>
      </c>
      <c r="C340" s="453" t="s">
        <v>188</v>
      </c>
      <c r="D340" s="454" t="s">
        <v>189</v>
      </c>
      <c r="E340" s="455" t="s">
        <v>307</v>
      </c>
      <c r="F340" s="455" t="s">
        <v>478</v>
      </c>
      <c r="G340" s="456" t="s">
        <v>213</v>
      </c>
      <c r="H340" s="2"/>
      <c r="I340" s="2"/>
      <c r="J340" s="2"/>
      <c r="K340" s="285"/>
      <c r="L340" s="315"/>
      <c r="M340" s="315"/>
      <c r="N340" s="315"/>
      <c r="O340" s="315"/>
      <c r="P340" s="315"/>
      <c r="Q340" s="285"/>
      <c r="R340" s="285"/>
      <c r="S340" s="285"/>
      <c r="T340" s="285"/>
      <c r="U340" s="285"/>
      <c r="V340" s="285"/>
      <c r="W340" s="285"/>
      <c r="X340" s="285"/>
      <c r="Y340" s="285"/>
      <c r="Z340" s="285"/>
      <c r="AA340" s="285"/>
      <c r="AB340" s="285"/>
      <c r="AC340" s="285"/>
      <c r="AD340" s="285"/>
      <c r="AE340" s="285"/>
      <c r="AF340" s="285"/>
      <c r="AG340" s="285"/>
      <c r="AH340" s="285"/>
      <c r="AI340" s="285"/>
      <c r="AJ340" s="285"/>
      <c r="AK340" s="285"/>
      <c r="AL340" s="285"/>
      <c r="AM340" s="285"/>
      <c r="AN340" s="285"/>
      <c r="AO340" s="285"/>
      <c r="AP340" s="285"/>
      <c r="AQ340" s="285"/>
      <c r="AR340" s="285"/>
      <c r="AS340" s="285"/>
      <c r="AT340" s="285"/>
      <c r="AU340" s="285"/>
      <c r="AV340" s="285"/>
      <c r="AW340" s="285"/>
      <c r="AX340" s="285"/>
      <c r="AY340" s="285"/>
      <c r="AZ340" s="285"/>
      <c r="BA340" s="285"/>
      <c r="BB340" s="285"/>
      <c r="BC340" s="285"/>
      <c r="BD340" s="285"/>
      <c r="BE340" s="285"/>
      <c r="BF340" s="285"/>
      <c r="BG340" s="285"/>
      <c r="BH340" s="285"/>
      <c r="BI340" s="285"/>
      <c r="BJ340" s="285"/>
      <c r="BK340" s="285"/>
      <c r="BL340" s="285"/>
      <c r="BM340" s="285"/>
      <c r="BN340" s="285"/>
      <c r="BO340" s="285"/>
      <c r="BP340" s="285"/>
      <c r="BQ340" s="285"/>
      <c r="BR340" s="285"/>
      <c r="BS340" s="285"/>
      <c r="BT340" s="285"/>
      <c r="BU340" s="285"/>
      <c r="BV340" s="285"/>
      <c r="BW340" s="285"/>
      <c r="BX340" s="285"/>
      <c r="BY340" s="285"/>
      <c r="BZ340" s="285"/>
      <c r="CA340" s="285"/>
    </row>
    <row r="341" spans="1:79" s="133" customFormat="1" ht="15" thickBot="1">
      <c r="C341" s="457" t="s">
        <v>56</v>
      </c>
      <c r="D341" s="458" t="s">
        <v>67</v>
      </c>
      <c r="E341" s="459">
        <f>D328</f>
        <v>0</v>
      </c>
      <c r="F341" s="642">
        <f>IF(E318="",0,E318*'10. קבועים'!$B$663)</f>
        <v>0</v>
      </c>
      <c r="G341" s="643">
        <f>F341-E341</f>
        <v>0</v>
      </c>
      <c r="H341" s="2"/>
      <c r="I341" s="2"/>
      <c r="J341" s="2"/>
      <c r="K341" s="285"/>
      <c r="L341" s="315"/>
      <c r="M341" s="315"/>
      <c r="N341" s="315"/>
      <c r="O341" s="315"/>
      <c r="P341" s="315"/>
      <c r="Q341" s="285"/>
      <c r="R341" s="285"/>
      <c r="S341" s="285"/>
      <c r="T341" s="285"/>
      <c r="U341" s="285"/>
      <c r="V341" s="285"/>
      <c r="W341" s="285"/>
      <c r="X341" s="285"/>
      <c r="Y341" s="285"/>
      <c r="Z341" s="285"/>
      <c r="AA341" s="285"/>
      <c r="AB341" s="285"/>
      <c r="AC341" s="285"/>
      <c r="AD341" s="285"/>
      <c r="AE341" s="285"/>
      <c r="AF341" s="285"/>
      <c r="AG341" s="285"/>
      <c r="AH341" s="285"/>
      <c r="AI341" s="285"/>
      <c r="AJ341" s="285"/>
      <c r="AK341" s="285"/>
      <c r="AL341" s="285"/>
      <c r="AM341" s="285"/>
      <c r="AN341" s="285"/>
      <c r="AO341" s="285"/>
      <c r="AP341" s="285"/>
      <c r="AQ341" s="285"/>
      <c r="AR341" s="285"/>
      <c r="AS341" s="285"/>
      <c r="AT341" s="285"/>
      <c r="AU341" s="285"/>
      <c r="AV341" s="285"/>
      <c r="AW341" s="285"/>
      <c r="AX341" s="285"/>
      <c r="AY341" s="285"/>
      <c r="AZ341" s="285"/>
      <c r="BA341" s="285"/>
      <c r="BB341" s="285"/>
      <c r="BC341" s="285"/>
      <c r="BD341" s="285"/>
      <c r="BE341" s="285"/>
      <c r="BF341" s="285"/>
      <c r="BG341" s="285"/>
      <c r="BH341" s="285"/>
      <c r="BI341" s="285"/>
      <c r="BJ341" s="285"/>
      <c r="BK341" s="285"/>
      <c r="BL341" s="285"/>
      <c r="BM341" s="285"/>
      <c r="BN341" s="285"/>
      <c r="BO341" s="285"/>
      <c r="BP341" s="285"/>
      <c r="BQ341" s="285"/>
      <c r="BR341" s="285"/>
      <c r="BS341" s="285"/>
      <c r="BT341" s="285"/>
      <c r="BU341" s="285"/>
      <c r="BV341" s="285"/>
      <c r="BW341" s="285"/>
      <c r="BX341" s="285"/>
      <c r="BY341" s="285"/>
      <c r="BZ341" s="285"/>
      <c r="CA341" s="285"/>
    </row>
    <row r="342" spans="1:79" s="133" customFormat="1">
      <c r="C342" s="645"/>
      <c r="D342" s="646"/>
      <c r="E342" s="646"/>
      <c r="F342" s="646"/>
      <c r="G342" s="646"/>
      <c r="H342" s="2"/>
      <c r="I342" s="2"/>
      <c r="J342" s="2"/>
      <c r="K342" s="285"/>
      <c r="L342" s="315"/>
      <c r="M342" s="315"/>
      <c r="N342" s="315"/>
      <c r="O342" s="315"/>
      <c r="P342" s="315"/>
      <c r="Q342" s="285"/>
      <c r="R342" s="285"/>
      <c r="S342" s="285"/>
      <c r="T342" s="285"/>
      <c r="U342" s="285"/>
      <c r="V342" s="285"/>
      <c r="W342" s="285"/>
      <c r="X342" s="285"/>
      <c r="Y342" s="285"/>
      <c r="Z342" s="285"/>
      <c r="AA342" s="285"/>
      <c r="AB342" s="285"/>
      <c r="AC342" s="285"/>
      <c r="AD342" s="285"/>
      <c r="AE342" s="285"/>
      <c r="AF342" s="285"/>
      <c r="AG342" s="285"/>
      <c r="AH342" s="285"/>
      <c r="AI342" s="285"/>
      <c r="AJ342" s="285"/>
      <c r="AK342" s="285"/>
      <c r="AL342" s="285"/>
      <c r="AM342" s="285"/>
      <c r="AN342" s="285"/>
      <c r="AO342" s="285"/>
      <c r="AP342" s="285"/>
      <c r="AQ342" s="285"/>
      <c r="AR342" s="285"/>
      <c r="AS342" s="285"/>
      <c r="AT342" s="285"/>
      <c r="AU342" s="285"/>
      <c r="AV342" s="285"/>
      <c r="AW342" s="285"/>
      <c r="AX342" s="285"/>
      <c r="AY342" s="285"/>
      <c r="AZ342" s="285"/>
      <c r="BA342" s="285"/>
      <c r="BB342" s="285"/>
      <c r="BC342" s="285"/>
      <c r="BD342" s="285"/>
      <c r="BE342" s="285"/>
      <c r="BF342" s="285"/>
      <c r="BG342" s="285"/>
      <c r="BH342" s="285"/>
      <c r="BI342" s="285"/>
      <c r="BJ342" s="285"/>
      <c r="BK342" s="285"/>
      <c r="BL342" s="285"/>
      <c r="BM342" s="285"/>
      <c r="BN342" s="285"/>
      <c r="BO342" s="285"/>
      <c r="BP342" s="285"/>
      <c r="BQ342" s="285"/>
      <c r="BR342" s="285"/>
      <c r="BS342" s="285"/>
      <c r="BT342" s="285"/>
      <c r="BU342" s="285"/>
      <c r="BV342" s="285"/>
      <c r="BW342" s="285"/>
      <c r="BX342" s="285"/>
      <c r="BY342" s="285"/>
      <c r="BZ342" s="285"/>
      <c r="CA342" s="285"/>
    </row>
    <row r="343" spans="1:79" s="133" customFormat="1">
      <c r="BP343" s="174"/>
    </row>
    <row r="344" spans="1:79" s="133" customFormat="1">
      <c r="BP344" s="174"/>
    </row>
    <row r="345" spans="1:79" s="133" customFormat="1">
      <c r="BP345" s="174"/>
    </row>
    <row r="346" spans="1:79" s="133" customFormat="1">
      <c r="BP346" s="174"/>
    </row>
    <row r="347" spans="1:79" s="133" customFormat="1">
      <c r="BP347" s="174"/>
    </row>
    <row r="348" spans="1:79" s="133" customFormat="1">
      <c r="BP348" s="174"/>
    </row>
    <row r="349" spans="1:79" s="133" customFormat="1">
      <c r="BP349" s="174"/>
    </row>
    <row r="350" spans="1:79" s="133" customFormat="1">
      <c r="BP350" s="174"/>
    </row>
    <row r="351" spans="1:79" s="133" customFormat="1">
      <c r="BP351" s="174"/>
    </row>
    <row r="352" spans="1:79" s="133" customFormat="1">
      <c r="BP352" s="174"/>
    </row>
    <row r="353" spans="68:68" s="133" customFormat="1">
      <c r="BP353" s="174"/>
    </row>
    <row r="354" spans="68:68" s="133" customFormat="1">
      <c r="BP354" s="174"/>
    </row>
    <row r="355" spans="68:68" s="133" customFormat="1">
      <c r="BP355" s="174"/>
    </row>
    <row r="356" spans="68:68" s="133" customFormat="1">
      <c r="BP356" s="174"/>
    </row>
    <row r="357" spans="68:68" s="133" customFormat="1">
      <c r="BP357" s="174"/>
    </row>
    <row r="358" spans="68:68" s="133" customFormat="1">
      <c r="BP358" s="174"/>
    </row>
    <row r="359" spans="68:68" s="133" customFormat="1">
      <c r="BP359" s="174"/>
    </row>
    <row r="360" spans="68:68" s="133" customFormat="1">
      <c r="BP360" s="174"/>
    </row>
    <row r="361" spans="68:68" s="133" customFormat="1">
      <c r="BP361" s="174"/>
    </row>
    <row r="362" spans="68:68" s="133" customFormat="1">
      <c r="BP362" s="174"/>
    </row>
    <row r="363" spans="68:68" s="133" customFormat="1">
      <c r="BP363" s="174"/>
    </row>
    <row r="364" spans="68:68" s="133" customFormat="1">
      <c r="BP364" s="174"/>
    </row>
    <row r="365" spans="68:68" s="133" customFormat="1">
      <c r="BP365" s="174"/>
    </row>
    <row r="366" spans="68:68" s="133" customFormat="1">
      <c r="BP366" s="174"/>
    </row>
    <row r="367" spans="68:68" s="133" customFormat="1">
      <c r="BP367" s="174"/>
    </row>
    <row r="368" spans="68:68" s="133" customFormat="1">
      <c r="BP368" s="174"/>
    </row>
    <row r="369" spans="68:68" s="133" customFormat="1">
      <c r="BP369" s="174"/>
    </row>
    <row r="370" spans="68:68" s="133" customFormat="1">
      <c r="BP370" s="174"/>
    </row>
    <row r="371" spans="68:68" s="133" customFormat="1">
      <c r="BP371" s="174"/>
    </row>
    <row r="372" spans="68:68" s="133" customFormat="1">
      <c r="BP372" s="174"/>
    </row>
    <row r="373" spans="68:68" s="133" customFormat="1">
      <c r="BP373" s="174"/>
    </row>
    <row r="374" spans="68:68" s="133" customFormat="1">
      <c r="BP374" s="174"/>
    </row>
    <row r="375" spans="68:68" s="133" customFormat="1">
      <c r="BP375" s="174"/>
    </row>
    <row r="376" spans="68:68" s="133" customFormat="1">
      <c r="BP376" s="174"/>
    </row>
    <row r="377" spans="68:68" s="133" customFormat="1">
      <c r="BP377" s="174"/>
    </row>
    <row r="378" spans="68:68" s="133" customFormat="1">
      <c r="BP378" s="174"/>
    </row>
    <row r="379" spans="68:68" s="133" customFormat="1">
      <c r="BP379" s="174"/>
    </row>
    <row r="380" spans="68:68" s="133" customFormat="1">
      <c r="BP380" s="174"/>
    </row>
    <row r="381" spans="68:68" s="133" customFormat="1">
      <c r="BP381" s="174"/>
    </row>
    <row r="382" spans="68:68" s="133" customFormat="1">
      <c r="BP382" s="174"/>
    </row>
    <row r="383" spans="68:68" s="133" customFormat="1">
      <c r="BP383" s="174"/>
    </row>
    <row r="384" spans="68:68" s="133" customFormat="1">
      <c r="BP384" s="174"/>
    </row>
    <row r="385" spans="68:68" s="133" customFormat="1">
      <c r="BP385" s="174"/>
    </row>
    <row r="386" spans="68:68" s="133" customFormat="1">
      <c r="BP386" s="174"/>
    </row>
    <row r="387" spans="68:68" s="133" customFormat="1">
      <c r="BP387" s="174"/>
    </row>
    <row r="388" spans="68:68" s="133" customFormat="1">
      <c r="BP388" s="174"/>
    </row>
    <row r="389" spans="68:68" s="133" customFormat="1">
      <c r="BP389" s="174"/>
    </row>
    <row r="390" spans="68:68" s="133" customFormat="1">
      <c r="BP390" s="174"/>
    </row>
    <row r="391" spans="68:68" s="133" customFormat="1">
      <c r="BP391" s="174"/>
    </row>
    <row r="392" spans="68:68" s="133" customFormat="1">
      <c r="BP392" s="174"/>
    </row>
    <row r="393" spans="68:68" s="133" customFormat="1">
      <c r="BP393" s="174"/>
    </row>
    <row r="394" spans="68:68" s="133" customFormat="1">
      <c r="BP394" s="174"/>
    </row>
    <row r="395" spans="68:68" s="133" customFormat="1">
      <c r="BP395" s="174"/>
    </row>
    <row r="396" spans="68:68" s="133" customFormat="1">
      <c r="BP396" s="174"/>
    </row>
    <row r="397" spans="68:68" s="133" customFormat="1">
      <c r="BP397" s="174"/>
    </row>
    <row r="398" spans="68:68" s="133" customFormat="1">
      <c r="BP398" s="174"/>
    </row>
    <row r="399" spans="68:68" s="133" customFormat="1">
      <c r="BP399" s="174"/>
    </row>
    <row r="400" spans="68:68" s="133" customFormat="1">
      <c r="BP400" s="174"/>
    </row>
    <row r="401" spans="68:68" s="133" customFormat="1">
      <c r="BP401" s="174"/>
    </row>
    <row r="402" spans="68:68" s="133" customFormat="1">
      <c r="BP402" s="174"/>
    </row>
    <row r="403" spans="68:68" s="133" customFormat="1">
      <c r="BP403" s="174"/>
    </row>
    <row r="404" spans="68:68" s="133" customFormat="1">
      <c r="BP404" s="174"/>
    </row>
    <row r="405" spans="68:68" s="133" customFormat="1">
      <c r="BP405" s="174"/>
    </row>
    <row r="406" spans="68:68" s="133" customFormat="1">
      <c r="BP406" s="174"/>
    </row>
    <row r="407" spans="68:68" s="133" customFormat="1">
      <c r="BP407" s="174"/>
    </row>
    <row r="408" spans="68:68" s="133" customFormat="1">
      <c r="BP408" s="174"/>
    </row>
    <row r="409" spans="68:68" s="133" customFormat="1">
      <c r="BP409" s="174"/>
    </row>
    <row r="410" spans="68:68" s="133" customFormat="1">
      <c r="BP410" s="174"/>
    </row>
    <row r="411" spans="68:68" s="133" customFormat="1">
      <c r="BP411" s="174"/>
    </row>
    <row r="412" spans="68:68" s="133" customFormat="1">
      <c r="BP412" s="174"/>
    </row>
    <row r="413" spans="68:68" s="133" customFormat="1">
      <c r="BP413" s="174"/>
    </row>
    <row r="414" spans="68:68" s="133" customFormat="1">
      <c r="BP414" s="174"/>
    </row>
    <row r="415" spans="68:68" s="133" customFormat="1">
      <c r="BP415" s="174"/>
    </row>
    <row r="416" spans="68:68" s="133" customFormat="1">
      <c r="BP416" s="174"/>
    </row>
    <row r="417" spans="68:68" s="133" customFormat="1">
      <c r="BP417" s="174"/>
    </row>
    <row r="418" spans="68:68" s="133" customFormat="1">
      <c r="BP418" s="174"/>
    </row>
    <row r="419" spans="68:68" s="133" customFormat="1">
      <c r="BP419" s="174"/>
    </row>
    <row r="420" spans="68:68" s="133" customFormat="1">
      <c r="BP420" s="174"/>
    </row>
    <row r="421" spans="68:68" s="133" customFormat="1">
      <c r="BP421" s="174"/>
    </row>
    <row r="422" spans="68:68" s="133" customFormat="1">
      <c r="BP422" s="174"/>
    </row>
    <row r="423" spans="68:68" s="133" customFormat="1">
      <c r="BP423" s="174"/>
    </row>
    <row r="424" spans="68:68" s="133" customFormat="1">
      <c r="BP424" s="174"/>
    </row>
    <row r="425" spans="68:68" s="133" customFormat="1">
      <c r="BP425" s="174"/>
    </row>
    <row r="426" spans="68:68" s="133" customFormat="1">
      <c r="BP426" s="174"/>
    </row>
    <row r="427" spans="68:68" s="133" customFormat="1">
      <c r="BP427" s="174"/>
    </row>
    <row r="428" spans="68:68" s="133" customFormat="1">
      <c r="BP428" s="174"/>
    </row>
    <row r="429" spans="68:68" s="133" customFormat="1">
      <c r="BP429" s="174"/>
    </row>
    <row r="430" spans="68:68" s="133" customFormat="1">
      <c r="BP430" s="174"/>
    </row>
    <row r="431" spans="68:68" s="133" customFormat="1">
      <c r="BP431" s="174"/>
    </row>
    <row r="432" spans="68:68" s="133" customFormat="1">
      <c r="BP432" s="174"/>
    </row>
    <row r="433" spans="68:68" s="133" customFormat="1">
      <c r="BP433" s="174"/>
    </row>
    <row r="434" spans="68:68" s="133" customFormat="1">
      <c r="BP434" s="174"/>
    </row>
    <row r="435" spans="68:68" s="133" customFormat="1">
      <c r="BP435" s="174"/>
    </row>
    <row r="436" spans="68:68" s="133" customFormat="1">
      <c r="BP436" s="174"/>
    </row>
    <row r="437" spans="68:68" s="133" customFormat="1">
      <c r="BP437" s="174"/>
    </row>
    <row r="438" spans="68:68" s="133" customFormat="1">
      <c r="BP438" s="174"/>
    </row>
    <row r="439" spans="68:68" s="133" customFormat="1">
      <c r="BP439" s="174"/>
    </row>
    <row r="440" spans="68:68" s="133" customFormat="1">
      <c r="BP440" s="174"/>
    </row>
    <row r="441" spans="68:68" s="133" customFormat="1">
      <c r="BP441" s="174"/>
    </row>
    <row r="442" spans="68:68" s="133" customFormat="1">
      <c r="BP442" s="174"/>
    </row>
    <row r="443" spans="68:68" s="133" customFormat="1">
      <c r="BP443" s="174"/>
    </row>
    <row r="444" spans="68:68" s="133" customFormat="1">
      <c r="BP444" s="174"/>
    </row>
    <row r="445" spans="68:68" s="133" customFormat="1">
      <c r="BP445" s="174"/>
    </row>
    <row r="446" spans="68:68" s="133" customFormat="1">
      <c r="BP446" s="174"/>
    </row>
    <row r="447" spans="68:68" s="133" customFormat="1">
      <c r="BP447" s="174"/>
    </row>
    <row r="448" spans="68:68" s="133" customFormat="1">
      <c r="BP448" s="174"/>
    </row>
    <row r="449" spans="68:68" s="133" customFormat="1">
      <c r="BP449" s="174"/>
    </row>
    <row r="450" spans="68:68" s="133" customFormat="1">
      <c r="BP450" s="174"/>
    </row>
    <row r="451" spans="68:68" s="133" customFormat="1">
      <c r="BP451" s="174"/>
    </row>
    <row r="452" spans="68:68" s="133" customFormat="1">
      <c r="BP452" s="174"/>
    </row>
    <row r="453" spans="68:68" s="133" customFormat="1">
      <c r="BP453" s="174"/>
    </row>
    <row r="454" spans="68:68" s="133" customFormat="1">
      <c r="BP454" s="174"/>
    </row>
    <row r="455" spans="68:68" s="133" customFormat="1">
      <c r="BP455" s="174"/>
    </row>
    <row r="456" spans="68:68" s="133" customFormat="1">
      <c r="BP456" s="174"/>
    </row>
    <row r="457" spans="68:68" s="133" customFormat="1">
      <c r="BP457" s="174"/>
    </row>
    <row r="458" spans="68:68" s="133" customFormat="1">
      <c r="BP458" s="174"/>
    </row>
    <row r="459" spans="68:68" s="133" customFormat="1">
      <c r="BP459" s="174"/>
    </row>
    <row r="460" spans="68:68" s="133" customFormat="1">
      <c r="BP460" s="174"/>
    </row>
    <row r="461" spans="68:68" s="133" customFormat="1">
      <c r="BP461" s="174"/>
    </row>
    <row r="462" spans="68:68" s="133" customFormat="1">
      <c r="BP462" s="174"/>
    </row>
    <row r="463" spans="68:68" s="133" customFormat="1">
      <c r="BP463" s="174"/>
    </row>
    <row r="464" spans="68:68" s="133" customFormat="1">
      <c r="BP464" s="174"/>
    </row>
    <row r="465" spans="68:68" s="133" customFormat="1">
      <c r="BP465" s="174"/>
    </row>
    <row r="466" spans="68:68" s="133" customFormat="1">
      <c r="BP466" s="174"/>
    </row>
    <row r="467" spans="68:68" s="133" customFormat="1">
      <c r="BP467" s="174"/>
    </row>
    <row r="468" spans="68:68" s="133" customFormat="1">
      <c r="BP468" s="174"/>
    </row>
    <row r="469" spans="68:68" s="133" customFormat="1">
      <c r="BP469" s="174"/>
    </row>
    <row r="470" spans="68:68" s="133" customFormat="1">
      <c r="BP470" s="174"/>
    </row>
    <row r="471" spans="68:68" s="133" customFormat="1">
      <c r="BP471" s="174"/>
    </row>
    <row r="472" spans="68:68" s="133" customFormat="1">
      <c r="BP472" s="174"/>
    </row>
    <row r="473" spans="68:68" s="133" customFormat="1">
      <c r="BP473" s="174"/>
    </row>
    <row r="474" spans="68:68" s="133" customFormat="1">
      <c r="BP474" s="174"/>
    </row>
    <row r="475" spans="68:68" s="133" customFormat="1">
      <c r="BP475" s="174"/>
    </row>
    <row r="476" spans="68:68" s="133" customFormat="1">
      <c r="BP476" s="174"/>
    </row>
    <row r="477" spans="68:68" s="133" customFormat="1">
      <c r="BP477" s="174"/>
    </row>
    <row r="478" spans="68:68" s="133" customFormat="1">
      <c r="BP478" s="174"/>
    </row>
    <row r="479" spans="68:68" s="133" customFormat="1">
      <c r="BP479" s="174"/>
    </row>
    <row r="480" spans="68:68" s="133" customFormat="1">
      <c r="BP480" s="174"/>
    </row>
    <row r="481" spans="68:68" s="133" customFormat="1">
      <c r="BP481" s="174"/>
    </row>
    <row r="482" spans="68:68" s="133" customFormat="1">
      <c r="BP482" s="174"/>
    </row>
    <row r="483" spans="68:68" s="133" customFormat="1">
      <c r="BP483" s="174"/>
    </row>
    <row r="484" spans="68:68" s="133" customFormat="1">
      <c r="BP484" s="174"/>
    </row>
    <row r="485" spans="68:68" s="133" customFormat="1">
      <c r="BP485" s="174"/>
    </row>
    <row r="486" spans="68:68" s="133" customFormat="1">
      <c r="BP486" s="174"/>
    </row>
    <row r="487" spans="68:68" s="133" customFormat="1">
      <c r="BP487" s="174"/>
    </row>
    <row r="488" spans="68:68" s="133" customFormat="1">
      <c r="BP488" s="174"/>
    </row>
    <row r="489" spans="68:68" s="133" customFormat="1">
      <c r="BP489" s="174"/>
    </row>
    <row r="490" spans="68:68" s="133" customFormat="1">
      <c r="BP490" s="174"/>
    </row>
    <row r="491" spans="68:68" s="133" customFormat="1">
      <c r="BP491" s="174"/>
    </row>
    <row r="492" spans="68:68" s="133" customFormat="1">
      <c r="BP492" s="174"/>
    </row>
    <row r="493" spans="68:68" s="133" customFormat="1">
      <c r="BP493" s="174"/>
    </row>
    <row r="494" spans="68:68" s="133" customFormat="1">
      <c r="BP494" s="174"/>
    </row>
    <row r="495" spans="68:68" s="133" customFormat="1">
      <c r="BP495" s="174"/>
    </row>
    <row r="496" spans="68:68" s="133" customFormat="1">
      <c r="BP496" s="174"/>
    </row>
    <row r="497" spans="68:68" s="133" customFormat="1">
      <c r="BP497" s="174"/>
    </row>
    <row r="498" spans="68:68" s="133" customFormat="1">
      <c r="BP498" s="174"/>
    </row>
    <row r="499" spans="68:68" s="133" customFormat="1">
      <c r="BP499" s="174"/>
    </row>
    <row r="500" spans="68:68" s="133" customFormat="1">
      <c r="BP500" s="174"/>
    </row>
    <row r="501" spans="68:68" s="133" customFormat="1">
      <c r="BP501" s="174"/>
    </row>
  </sheetData>
  <sheetProtection password="CC86" sheet="1" objects="1" scenarios="1" selectLockedCells="1"/>
  <dataConsolidate/>
  <customSheetViews>
    <customSheetView guid="{2DAA1D84-496C-43B3-9B3D-F6443FDB70D2}" scale="90" hiddenRows="1" hiddenColumns="1" topLeftCell="A54">
      <selection activeCell="E71" sqref="E71"/>
      <pageMargins left="0.7" right="0.7" top="0.75" bottom="0.75" header="0.3" footer="0.3"/>
      <pageSetup paperSize="9" orientation="portrait" verticalDpi="0" r:id="rId1"/>
    </customSheetView>
    <customSheetView guid="{4795D392-B56F-435A-BCD0-DB99C7E0A0B0}" scale="90" hiddenRows="1" hiddenColumns="1" topLeftCell="A54">
      <selection activeCell="E71" sqref="E71"/>
      <pageMargins left="0.7" right="0.7" top="0.75" bottom="0.75" header="0.3" footer="0.3"/>
      <pageSetup paperSize="9" orientation="portrait" verticalDpi="0" r:id="rId2"/>
    </customSheetView>
  </customSheetViews>
  <mergeCells count="22">
    <mergeCell ref="E180:G180"/>
    <mergeCell ref="C180:D180"/>
    <mergeCell ref="C1:F1"/>
    <mergeCell ref="D2:E2"/>
    <mergeCell ref="K254:K257"/>
    <mergeCell ref="E183:E186"/>
    <mergeCell ref="B95:C95"/>
    <mergeCell ref="A204:C204"/>
    <mergeCell ref="H330:H333"/>
    <mergeCell ref="H335:H338"/>
    <mergeCell ref="H254:H257"/>
    <mergeCell ref="H259:H262"/>
    <mergeCell ref="B183:B186"/>
    <mergeCell ref="C183:C186"/>
    <mergeCell ref="D183:D186"/>
    <mergeCell ref="H292:H295"/>
    <mergeCell ref="H297:H300"/>
    <mergeCell ref="B196:B199"/>
    <mergeCell ref="C196:C199"/>
    <mergeCell ref="D196:D199"/>
    <mergeCell ref="E196:E199"/>
    <mergeCell ref="B206:C206"/>
  </mergeCells>
  <conditionalFormatting sqref="A270:XFD282 A290:XFD341 A283:D289 F283:XFD289">
    <cfRule type="expression" dxfId="33" priority="49">
      <formula>OR($C$269="",$C$269="לא")</formula>
    </cfRule>
  </conditionalFormatting>
  <conditionalFormatting sqref="A308:XFD341">
    <cfRule type="expression" dxfId="32" priority="48">
      <formula>OR($C$307="",$C$307="לא")</formula>
    </cfRule>
  </conditionalFormatting>
  <conditionalFormatting sqref="A208:XFD244 A252:XFD282 A245:D251 F245:XFD251 A290:XFD341 A283:D289 F283:XFD289">
    <cfRule type="expression" dxfId="31" priority="31">
      <formula>OR($C$207="לא", $C$207="")</formula>
    </cfRule>
  </conditionalFormatting>
  <conditionalFormatting sqref="A129:XFD133 A55:XFD59 A77:XFD82 A60:I76 K60:XFD76 A152:XFD152 B145:C150 A136:C144 D136:I150 A134:I135 K134:XFD144">
    <cfRule type="expression" dxfId="30" priority="39">
      <formula>$C$28="כן"</formula>
    </cfRule>
  </conditionalFormatting>
  <conditionalFormatting sqref="A80:XFD82">
    <cfRule type="expression" dxfId="29" priority="19">
      <formula>$C$78="לא"</formula>
    </cfRule>
  </conditionalFormatting>
  <conditionalFormatting sqref="A107:XFD125 A30:XFD32 A35:XFD53 A33:F34 H33:XFD34">
    <cfRule type="expression" dxfId="28" priority="30">
      <formula>$C$28="לא"</formula>
    </cfRule>
  </conditionalFormatting>
  <conditionalFormatting sqref="J60">
    <cfRule type="expression" dxfId="27" priority="10">
      <formula>$C$28="כן"</formula>
    </cfRule>
  </conditionalFormatting>
  <conditionalFormatting sqref="J61:J76">
    <cfRule type="expression" dxfId="26" priority="9">
      <formula>$C$28="כן"</formula>
    </cfRule>
  </conditionalFormatting>
  <conditionalFormatting sqref="G33">
    <cfRule type="expression" dxfId="25" priority="8">
      <formula>$C$28="לא"</formula>
    </cfRule>
  </conditionalFormatting>
  <conditionalFormatting sqref="G34">
    <cfRule type="expression" dxfId="24" priority="7">
      <formula>$C$28="לא"</formula>
    </cfRule>
  </conditionalFormatting>
  <conditionalFormatting sqref="E283">
    <cfRule type="expression" dxfId="23" priority="6">
      <formula>OR($C$269="",$C$269="לא")</formula>
    </cfRule>
  </conditionalFormatting>
  <conditionalFormatting sqref="E283">
    <cfRule type="expression" dxfId="22" priority="5">
      <formula>OR($C$207="לא", $C$207="")</formula>
    </cfRule>
  </conditionalFormatting>
  <conditionalFormatting sqref="E284:E289">
    <cfRule type="expression" dxfId="21" priority="4">
      <formula>OR($C$269="",$C$269="לא")</formula>
    </cfRule>
  </conditionalFormatting>
  <conditionalFormatting sqref="E284:E289">
    <cfRule type="expression" dxfId="20" priority="3">
      <formula>OR($C$207="לא", $C$207="")</formula>
    </cfRule>
  </conditionalFormatting>
  <conditionalFormatting sqref="E245">
    <cfRule type="expression" dxfId="19" priority="2">
      <formula>OR($C$207="לא", $C$207="")</formula>
    </cfRule>
  </conditionalFormatting>
  <conditionalFormatting sqref="E246:E251">
    <cfRule type="expression" dxfId="18" priority="1">
      <formula>OR($C$207="לא", $C$207="")</formula>
    </cfRule>
  </conditionalFormatting>
  <dataValidations count="11">
    <dataValidation type="list" allowBlank="1" showInputMessage="1" showErrorMessage="1" sqref="C307 C269 C207 C28 C78">
      <formula1>כן_לא</formula1>
    </dataValidation>
    <dataValidation type="decimal" operator="greaterThanOrEqual" allowBlank="1" showInputMessage="1" showErrorMessage="1" sqref="D322:D328 D157:E157 E318 D246:D252 D284:D290 E242 E280 E21 E135:F151 D102 E61:F76 F34 L12:M14">
      <formula1>אפס</formula1>
    </dataValidation>
    <dataValidation type="list" allowBlank="1" showInputMessage="1" showErrorMessage="1" sqref="F310:F311 F272:F273 F234:F235">
      <formula1>ימים</formula1>
    </dataValidation>
    <dataValidation type="list" allowBlank="1" showInputMessage="1" showErrorMessage="1" sqref="D310:D311 D272:D273 D234:D235">
      <formula1>שנה</formula1>
    </dataValidation>
    <dataValidation type="list" allowBlank="1" showInputMessage="1" showErrorMessage="1" sqref="E310:E311 E272:E273 E234:E235">
      <formula1>חודשים</formula1>
    </dataValidation>
    <dataValidation type="whole" operator="greaterThanOrEqual" allowBlank="1" showInputMessage="1" showErrorMessage="1" sqref="D164 E84:E85">
      <formula1>אפס</formula1>
    </dataValidation>
    <dataValidation operator="greaterThanOrEqual" allowBlank="1" showInputMessage="1" showErrorMessage="1" sqref="J151 E321 H135:I151 H61:I76 E283 E245"/>
    <dataValidation type="decimal" operator="greaterThanOrEqual" allowBlank="1" showInputMessage="1" showErrorMessage="1" sqref="N134:N151 O37:O53 N60:N76">
      <formula1>0</formula1>
    </dataValidation>
    <dataValidation type="decimal" allowBlank="1" showInputMessage="1" showErrorMessage="1" sqref="D110:D125 G61:G76 G135:G151">
      <formula1>0</formula1>
      <formula2>1</formula2>
    </dataValidation>
    <dataValidation type="list" allowBlank="1" showInputMessage="1" showErrorMessage="1" sqref="E20">
      <formula1>יחידת_מידה_מנועים</formula1>
    </dataValidation>
    <dataValidation type="list" allowBlank="1" showInputMessage="1" showErrorMessage="1" sqref="F20:F21 G34 J61:J76 J135:J150">
      <formula1>אסמכתאות</formula1>
    </dataValidation>
  </dataValidations>
  <pageMargins left="0.7" right="0.7" top="0.75" bottom="0.75" header="0.3" footer="0.3"/>
  <pageSetup paperSize="9"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Q703"/>
  <sheetViews>
    <sheetView rightToLeft="1" zoomScale="90" zoomScaleNormal="90" workbookViewId="0">
      <selection activeCell="A3" sqref="A3"/>
    </sheetView>
  </sheetViews>
  <sheetFormatPr defaultColWidth="9" defaultRowHeight="14.25" outlineLevelRow="1" outlineLevelCol="1"/>
  <cols>
    <col min="1" max="1" width="5.375" style="133" customWidth="1"/>
    <col min="2" max="2" width="32.125" style="133" customWidth="1"/>
    <col min="3" max="3" width="30.25" style="168" customWidth="1"/>
    <col min="4" max="5" width="20.625" style="168" customWidth="1"/>
    <col min="6" max="6" width="24.375" style="168" customWidth="1"/>
    <col min="7" max="7" width="17.375" style="168" customWidth="1"/>
    <col min="8" max="8" width="24" style="168" customWidth="1"/>
    <col min="9" max="9" width="24.375" style="168" hidden="1" customWidth="1" outlineLevel="1"/>
    <col min="10" max="10" width="19.25" style="168" hidden="1" customWidth="1" outlineLevel="1"/>
    <col min="11" max="13" width="19.25" style="133" hidden="1" customWidth="1" outlineLevel="1"/>
    <col min="14" max="14" width="20.875" style="133" customWidth="1" collapsed="1"/>
    <col min="15" max="15" width="13.875" style="133" customWidth="1"/>
    <col min="16" max="16" width="28.375" style="168" customWidth="1"/>
    <col min="17" max="17" width="11" style="168" customWidth="1"/>
    <col min="18" max="18" width="34.625" style="168" customWidth="1"/>
    <col min="19" max="19" width="26.25" style="168" customWidth="1"/>
    <col min="20" max="20" width="29.625" style="168" customWidth="1"/>
    <col min="21" max="21" width="18.125" style="168" customWidth="1"/>
    <col min="22" max="27" width="29.375" style="168" customWidth="1"/>
    <col min="28" max="28" width="10.625" style="168" customWidth="1"/>
    <col min="29" max="29" width="29.875" style="168" customWidth="1"/>
    <col min="30" max="30" width="14.625" style="168" customWidth="1"/>
    <col min="31" max="31" width="28.25" style="168" customWidth="1"/>
    <col min="32" max="32" width="20.375" style="168" customWidth="1"/>
    <col min="33" max="33" width="29.375" style="168" customWidth="1"/>
    <col min="34" max="34" width="20.75" style="168" customWidth="1"/>
    <col min="35" max="35" width="16.625" style="168" customWidth="1"/>
    <col min="36" max="36" width="15.625" style="168" customWidth="1"/>
    <col min="37" max="37" width="18.75" style="168" customWidth="1"/>
    <col min="38" max="38" width="20.875" style="168" customWidth="1"/>
    <col min="39" max="39" width="27.125" style="168" customWidth="1"/>
    <col min="40" max="40" width="27" style="168" customWidth="1"/>
    <col min="41" max="41" width="18.25" style="168" customWidth="1"/>
    <col min="42" max="42" width="23.375" style="168" customWidth="1"/>
    <col min="43" max="43" width="20.25" style="168" customWidth="1"/>
    <col min="44" max="44" width="20.125" style="168" customWidth="1"/>
    <col min="45" max="45" width="16.375" style="168" customWidth="1"/>
    <col min="46" max="46" width="24.875" style="168" customWidth="1"/>
    <col min="47" max="47" width="14.375" style="168" customWidth="1"/>
    <col min="48" max="48" width="28.75" style="168" customWidth="1"/>
    <col min="49" max="49" width="19.125" style="168" customWidth="1"/>
    <col min="50" max="50" width="20.875" style="168" customWidth="1"/>
    <col min="51" max="51" width="22.375" style="168" customWidth="1"/>
    <col min="52" max="52" width="25.875" style="168" customWidth="1"/>
    <col min="53" max="53" width="21.875" style="168" customWidth="1"/>
    <col min="54" max="54" width="25.125" style="168" customWidth="1"/>
    <col min="55" max="55" width="22" style="168" bestFit="1" customWidth="1"/>
    <col min="56" max="56" width="11.75" style="168" customWidth="1"/>
    <col min="57" max="57" width="27.375" style="168" customWidth="1"/>
    <col min="58" max="58" width="22.375" style="168" customWidth="1"/>
    <col min="59" max="59" width="26.25" style="168" customWidth="1"/>
    <col min="60" max="60" width="20.875" style="168" customWidth="1"/>
    <col min="61" max="62" width="26.375" style="168" customWidth="1"/>
    <col min="63" max="63" width="15.375" style="168" customWidth="1"/>
    <col min="64" max="64" width="11.25" style="168" customWidth="1"/>
    <col min="65" max="65" width="13.25" style="168" customWidth="1"/>
    <col min="66" max="66" width="11" style="168" customWidth="1"/>
    <col min="67" max="67" width="22" style="169" bestFit="1" customWidth="1"/>
    <col min="68" max="68" width="13.75" style="168" customWidth="1"/>
    <col min="69" max="69" width="26.375" style="168" customWidth="1"/>
    <col min="70" max="70" width="14.875" style="168" customWidth="1"/>
    <col min="71" max="71" width="13.75" style="168" customWidth="1"/>
    <col min="72" max="72" width="14.375" style="168" customWidth="1"/>
    <col min="73" max="73" width="17.75" style="168" customWidth="1"/>
    <col min="74" max="74" width="20.875" style="168" customWidth="1"/>
    <col min="75" max="75" width="12.125" style="168" customWidth="1"/>
    <col min="76" max="76" width="14.375" style="168" customWidth="1"/>
    <col min="77" max="77" width="20.375" style="168" customWidth="1"/>
    <col min="78" max="78" width="15.125" style="168" customWidth="1"/>
    <col min="79" max="79" width="22" style="168" bestFit="1" customWidth="1"/>
    <col min="80" max="80" width="13.375" style="168" customWidth="1"/>
    <col min="81" max="81" width="20" style="168" customWidth="1"/>
    <col min="82" max="82" width="12.25" style="168" customWidth="1"/>
    <col min="83" max="83" width="15.625" style="168" customWidth="1"/>
    <col min="84" max="84" width="26" style="168" customWidth="1"/>
    <col min="85" max="85" width="14.625" style="168" customWidth="1"/>
    <col min="86" max="86" width="20.875" style="168" customWidth="1"/>
    <col min="87" max="87" width="11.625" style="168" customWidth="1"/>
    <col min="88" max="88" width="20.125" style="168" bestFit="1" customWidth="1"/>
    <col min="89" max="89" width="9" style="168"/>
    <col min="90" max="90" width="11.75" style="168" bestFit="1" customWidth="1"/>
    <col min="91" max="91" width="22" style="168" bestFit="1" customWidth="1"/>
    <col min="92" max="94" width="9" style="168"/>
    <col min="95" max="95" width="13.375" style="168" customWidth="1"/>
    <col min="96" max="96" width="13.125" style="168" customWidth="1"/>
    <col min="97" max="97" width="10.375" style="168" customWidth="1"/>
    <col min="98" max="98" width="20.875" style="168" customWidth="1"/>
    <col min="99" max="99" width="9" style="168" customWidth="1"/>
    <col min="100" max="100" width="20.125" style="168" bestFit="1" customWidth="1"/>
    <col min="101" max="101" width="9" style="168"/>
    <col min="102" max="102" width="11.75" style="168" bestFit="1" customWidth="1"/>
    <col min="103" max="103" width="22" style="168" bestFit="1" customWidth="1"/>
    <col min="104" max="106" width="9" style="168"/>
    <col min="107" max="107" width="13.375" style="168" customWidth="1"/>
    <col min="108" max="108" width="13.125" style="168" customWidth="1"/>
    <col min="109" max="109" width="10.375" style="168" customWidth="1"/>
    <col min="110" max="110" width="20.875" style="168" customWidth="1"/>
    <col min="111" max="111" width="9" style="168" customWidth="1"/>
    <col min="112" max="112" width="20.125" style="168" bestFit="1" customWidth="1"/>
    <col min="113" max="113" width="9" style="168"/>
    <col min="114" max="114" width="11.75" style="168" bestFit="1" customWidth="1"/>
    <col min="115" max="115" width="22" style="168" bestFit="1" customWidth="1"/>
    <col min="116" max="118" width="9" style="168"/>
    <col min="119" max="119" width="13.375" style="168" customWidth="1"/>
    <col min="120" max="120" width="20.125" style="168" customWidth="1"/>
    <col min="121" max="121" width="10.375" style="168" customWidth="1"/>
    <col min="122" max="122" width="20.875" style="168" customWidth="1"/>
    <col min="123" max="123" width="9" style="168" customWidth="1"/>
    <col min="124" max="16384" width="9" style="168"/>
  </cols>
  <sheetData>
    <row r="1" spans="1:303" s="114" customFormat="1" ht="42" customHeight="1">
      <c r="C1" s="1020" t="s">
        <v>339</v>
      </c>
      <c r="D1" s="1021"/>
      <c r="E1" s="1021"/>
      <c r="F1" s="1021"/>
    </row>
    <row r="2" spans="1:303" s="114" customFormat="1" ht="88.5" customHeight="1">
      <c r="C2" s="115"/>
      <c r="D2" s="1022" t="s">
        <v>2598</v>
      </c>
      <c r="E2" s="1022"/>
      <c r="F2" s="116"/>
    </row>
    <row r="3" spans="1:303" s="133" customFormat="1" ht="36" customHeight="1">
      <c r="A3" s="122" t="s">
        <v>2756</v>
      </c>
      <c r="C3" s="173"/>
    </row>
    <row r="4" spans="1:303" s="133" customFormat="1" ht="15">
      <c r="B4" s="137"/>
      <c r="C4" s="137"/>
      <c r="JX4" s="647"/>
      <c r="JY4" s="647"/>
      <c r="JZ4" s="647"/>
      <c r="KA4" s="647"/>
      <c r="KB4" s="647"/>
      <c r="KC4" s="647"/>
      <c r="KD4" s="647"/>
      <c r="KE4" s="647"/>
      <c r="KF4" s="647"/>
      <c r="KG4" s="647"/>
      <c r="KH4" s="647"/>
      <c r="KI4" s="647"/>
      <c r="KJ4" s="647"/>
      <c r="KK4" s="647"/>
      <c r="KL4" s="647"/>
      <c r="KM4" s="647"/>
      <c r="KN4" s="647"/>
      <c r="KO4" s="647"/>
      <c r="KP4" s="647"/>
      <c r="KQ4" s="647"/>
    </row>
    <row r="5" spans="1:303" ht="15">
      <c r="C5" s="137"/>
      <c r="D5" s="133"/>
      <c r="E5" s="133"/>
      <c r="F5" s="133"/>
      <c r="G5" s="133"/>
      <c r="H5" s="133"/>
      <c r="I5" s="133"/>
      <c r="J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c r="CY5" s="133"/>
      <c r="CZ5" s="133"/>
      <c r="DA5" s="133"/>
      <c r="DB5" s="133"/>
      <c r="DC5" s="133"/>
      <c r="DD5" s="133"/>
      <c r="DE5" s="133"/>
      <c r="DF5" s="133"/>
      <c r="DG5" s="133"/>
      <c r="DH5" s="133"/>
      <c r="DI5" s="133"/>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c r="IW5" s="133"/>
      <c r="IX5" s="133"/>
      <c r="IY5" s="133"/>
      <c r="IZ5" s="133"/>
      <c r="JA5" s="133"/>
      <c r="JB5" s="133"/>
      <c r="JC5" s="133"/>
      <c r="JD5" s="133"/>
      <c r="JE5" s="133"/>
      <c r="JF5" s="133"/>
      <c r="JG5" s="133"/>
      <c r="JH5" s="133"/>
      <c r="JI5" s="133"/>
      <c r="JJ5" s="133"/>
      <c r="JK5" s="133"/>
      <c r="JL5" s="133"/>
      <c r="JM5" s="133"/>
      <c r="JN5" s="133"/>
      <c r="JO5" s="133"/>
      <c r="JP5" s="133"/>
      <c r="JQ5" s="133"/>
      <c r="JR5" s="133"/>
      <c r="JS5" s="133"/>
      <c r="JT5" s="133"/>
      <c r="JU5" s="133"/>
      <c r="JV5" s="133"/>
      <c r="JW5" s="133"/>
      <c r="JX5" s="647"/>
      <c r="JY5" s="647"/>
      <c r="JZ5" s="647"/>
      <c r="KA5" s="647"/>
      <c r="KB5" s="647"/>
      <c r="KC5" s="647"/>
      <c r="KD5" s="647"/>
      <c r="KE5" s="647"/>
      <c r="KF5" s="647"/>
      <c r="KG5" s="647"/>
      <c r="KH5" s="647"/>
      <c r="KI5" s="647"/>
      <c r="KJ5" s="647"/>
      <c r="KK5" s="647"/>
      <c r="KL5" s="647"/>
      <c r="KM5" s="647"/>
      <c r="KN5" s="647"/>
      <c r="KO5" s="647"/>
      <c r="KP5" s="647"/>
      <c r="KQ5" s="647"/>
    </row>
    <row r="6" spans="1:303">
      <c r="A6" s="648"/>
      <c r="B6" s="648"/>
      <c r="C6" s="133"/>
      <c r="D6" s="175" t="s">
        <v>41</v>
      </c>
      <c r="E6" s="176" t="s">
        <v>33</v>
      </c>
      <c r="F6" s="133"/>
      <c r="G6" s="133"/>
      <c r="H6" s="133"/>
      <c r="I6" s="133"/>
      <c r="J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647"/>
      <c r="BR6" s="647"/>
      <c r="BS6" s="647"/>
      <c r="BT6" s="647"/>
      <c r="BU6" s="647"/>
      <c r="BV6" s="647"/>
      <c r="BW6" s="647"/>
      <c r="BX6" s="133"/>
      <c r="BY6" s="133"/>
      <c r="BZ6" s="133"/>
      <c r="CA6" s="133"/>
      <c r="CB6" s="133"/>
      <c r="CC6" s="647"/>
      <c r="CD6" s="647"/>
      <c r="CE6" s="647"/>
      <c r="CF6" s="647"/>
      <c r="CG6" s="647"/>
      <c r="CH6" s="647"/>
      <c r="CI6" s="647"/>
      <c r="CJ6" s="647"/>
      <c r="CK6" s="647"/>
      <c r="CL6" s="647"/>
      <c r="CM6" s="647"/>
      <c r="CN6" s="647"/>
      <c r="CO6" s="647"/>
      <c r="CP6" s="647"/>
      <c r="CQ6" s="647"/>
      <c r="CR6" s="647"/>
      <c r="CS6" s="647"/>
      <c r="CT6" s="647"/>
      <c r="CU6" s="647"/>
      <c r="CV6" s="647"/>
      <c r="CW6" s="647"/>
      <c r="CX6" s="647"/>
      <c r="CY6" s="647"/>
      <c r="CZ6" s="647"/>
      <c r="DA6" s="647"/>
      <c r="DB6" s="647"/>
      <c r="DC6" s="647"/>
      <c r="DD6" s="647"/>
      <c r="DE6" s="647"/>
      <c r="DF6" s="647"/>
      <c r="DG6" s="647"/>
      <c r="DH6" s="647"/>
      <c r="DI6" s="647"/>
      <c r="DJ6" s="647"/>
      <c r="DK6" s="647"/>
      <c r="DL6" s="647"/>
      <c r="DM6" s="647"/>
      <c r="DN6" s="647"/>
      <c r="DO6" s="647"/>
      <c r="DP6" s="647"/>
      <c r="DQ6" s="647"/>
      <c r="DR6" s="647"/>
      <c r="DS6" s="647"/>
      <c r="DT6" s="647"/>
      <c r="DU6" s="647"/>
      <c r="DV6" s="647"/>
      <c r="DW6" s="647"/>
      <c r="DX6" s="647"/>
      <c r="DY6" s="647"/>
      <c r="DZ6" s="647"/>
      <c r="EA6" s="647"/>
      <c r="EB6" s="647"/>
      <c r="EC6" s="647"/>
      <c r="ED6" s="647"/>
      <c r="EE6" s="647"/>
      <c r="EF6" s="647"/>
      <c r="EG6" s="647"/>
      <c r="EH6" s="647"/>
      <c r="EI6" s="647"/>
      <c r="EJ6" s="647"/>
      <c r="EK6" s="647"/>
      <c r="EL6" s="647"/>
      <c r="EM6" s="647"/>
      <c r="EN6" s="647"/>
      <c r="EO6" s="647"/>
      <c r="EP6" s="647"/>
      <c r="EQ6" s="647"/>
      <c r="ER6" s="647"/>
      <c r="ES6" s="647"/>
      <c r="ET6" s="647"/>
      <c r="EU6" s="647"/>
      <c r="EV6" s="647"/>
      <c r="EW6" s="647"/>
      <c r="EX6" s="647"/>
      <c r="EY6" s="647"/>
      <c r="EZ6" s="647"/>
      <c r="FA6" s="647"/>
      <c r="FB6" s="647"/>
      <c r="FC6" s="647"/>
      <c r="FD6" s="647"/>
      <c r="FE6" s="647"/>
      <c r="FF6" s="647"/>
      <c r="FG6" s="647"/>
      <c r="FH6" s="647"/>
      <c r="FI6" s="647"/>
      <c r="FJ6" s="647"/>
      <c r="FK6" s="647"/>
      <c r="FL6" s="647"/>
      <c r="FM6" s="647"/>
      <c r="FN6" s="647"/>
      <c r="FO6" s="647"/>
      <c r="FP6" s="647"/>
      <c r="FQ6" s="647"/>
      <c r="FR6" s="647"/>
      <c r="FS6" s="647"/>
      <c r="FT6" s="647"/>
      <c r="FU6" s="647"/>
      <c r="FV6" s="647"/>
      <c r="FW6" s="647"/>
      <c r="FX6" s="647"/>
      <c r="FY6" s="647"/>
      <c r="FZ6" s="647"/>
      <c r="GA6" s="647"/>
      <c r="GB6" s="647"/>
      <c r="GC6" s="647"/>
      <c r="GD6" s="647"/>
      <c r="GE6" s="647"/>
      <c r="GF6" s="647"/>
      <c r="GG6" s="647"/>
      <c r="GH6" s="647"/>
      <c r="GI6" s="647"/>
      <c r="GJ6" s="647"/>
      <c r="GK6" s="647"/>
      <c r="GL6" s="647"/>
      <c r="GM6" s="647"/>
      <c r="GN6" s="647"/>
      <c r="GO6" s="647"/>
      <c r="GP6" s="647"/>
      <c r="GQ6" s="647"/>
      <c r="GR6" s="647"/>
      <c r="GS6" s="647"/>
      <c r="GT6" s="647"/>
      <c r="GU6" s="647"/>
      <c r="GV6" s="647"/>
      <c r="GW6" s="647"/>
      <c r="GX6" s="647"/>
      <c r="GY6" s="647"/>
      <c r="GZ6" s="647"/>
      <c r="HA6" s="647"/>
      <c r="HB6" s="647"/>
      <c r="HC6" s="647"/>
      <c r="HD6" s="647"/>
      <c r="HE6" s="647"/>
      <c r="HF6" s="647"/>
      <c r="HG6" s="647"/>
      <c r="HH6" s="647"/>
      <c r="HI6" s="647"/>
      <c r="HJ6" s="647"/>
      <c r="HK6" s="647"/>
      <c r="HL6" s="647"/>
      <c r="HM6" s="647"/>
      <c r="HN6" s="647"/>
      <c r="HO6" s="647"/>
      <c r="HP6" s="647"/>
      <c r="HQ6" s="647"/>
      <c r="HR6" s="647"/>
      <c r="HS6" s="647"/>
      <c r="HT6" s="647"/>
      <c r="HU6" s="647"/>
      <c r="HV6" s="647"/>
      <c r="HW6" s="647"/>
      <c r="HX6" s="647"/>
      <c r="HY6" s="647"/>
      <c r="HZ6" s="647"/>
      <c r="IA6" s="647"/>
      <c r="IB6" s="647"/>
      <c r="IC6" s="647"/>
      <c r="ID6" s="647"/>
      <c r="IE6" s="647"/>
      <c r="IF6" s="647"/>
      <c r="IG6" s="647"/>
      <c r="IH6" s="647"/>
      <c r="II6" s="647"/>
      <c r="IJ6" s="647"/>
      <c r="IK6" s="647"/>
      <c r="IL6" s="647"/>
      <c r="IM6" s="647"/>
      <c r="IN6" s="647"/>
      <c r="IO6" s="647"/>
      <c r="IP6" s="647"/>
      <c r="IQ6" s="647"/>
      <c r="IR6" s="647"/>
      <c r="IS6" s="647"/>
      <c r="IT6" s="647"/>
      <c r="IU6" s="647"/>
      <c r="IV6" s="647"/>
      <c r="IW6" s="647"/>
      <c r="IX6" s="647"/>
      <c r="IY6" s="647"/>
      <c r="IZ6" s="647"/>
      <c r="JA6" s="647"/>
      <c r="JB6" s="647"/>
      <c r="JC6" s="647"/>
      <c r="JD6" s="647"/>
      <c r="JE6" s="647"/>
      <c r="JF6" s="647"/>
      <c r="JG6" s="647"/>
      <c r="JH6" s="647"/>
      <c r="JI6" s="647"/>
      <c r="JJ6" s="647"/>
      <c r="JK6" s="647"/>
      <c r="JL6" s="647"/>
      <c r="JM6" s="647"/>
      <c r="JN6" s="647"/>
      <c r="JO6" s="647"/>
      <c r="JP6" s="647"/>
      <c r="JQ6" s="647"/>
      <c r="JR6" s="647"/>
      <c r="JS6" s="647"/>
      <c r="JT6" s="647"/>
      <c r="JU6" s="647"/>
      <c r="JV6" s="647"/>
      <c r="JW6" s="647"/>
      <c r="JX6" s="133"/>
      <c r="JY6" s="133"/>
      <c r="JZ6" s="133"/>
      <c r="KA6" s="133"/>
      <c r="KB6" s="133"/>
      <c r="KC6" s="133"/>
      <c r="KD6" s="133"/>
      <c r="KE6" s="133"/>
      <c r="KF6" s="133"/>
      <c r="KG6" s="133"/>
      <c r="KH6" s="133"/>
      <c r="KI6" s="133"/>
      <c r="KJ6" s="133"/>
      <c r="KK6" s="133"/>
      <c r="KL6" s="133"/>
      <c r="KM6" s="133"/>
      <c r="KN6" s="133"/>
      <c r="KO6" s="133"/>
      <c r="KP6" s="133"/>
      <c r="KQ6" s="133"/>
    </row>
    <row r="7" spans="1:303" s="135" customFormat="1" ht="18">
      <c r="A7" s="648"/>
      <c r="B7" s="648"/>
      <c r="C7" s="133"/>
      <c r="D7" s="133"/>
      <c r="E7" s="177" t="s">
        <v>34</v>
      </c>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647"/>
      <c r="BR7" s="647"/>
      <c r="BS7" s="647"/>
      <c r="BT7" s="647"/>
      <c r="BU7" s="647"/>
      <c r="BV7" s="647"/>
      <c r="BW7" s="647"/>
      <c r="BX7" s="133"/>
      <c r="BY7" s="133"/>
      <c r="BZ7" s="133"/>
      <c r="CA7" s="133"/>
      <c r="CB7" s="133"/>
      <c r="CC7" s="647"/>
      <c r="CD7" s="647"/>
      <c r="CE7" s="647"/>
      <c r="CF7" s="647"/>
      <c r="CG7" s="647"/>
      <c r="CH7" s="647"/>
      <c r="CI7" s="647"/>
      <c r="CJ7" s="647"/>
      <c r="CK7" s="647"/>
      <c r="CL7" s="647"/>
      <c r="CM7" s="647"/>
      <c r="CN7" s="647"/>
      <c r="CO7" s="647"/>
      <c r="CP7" s="647"/>
      <c r="CQ7" s="647"/>
      <c r="CR7" s="647"/>
      <c r="CS7" s="647"/>
      <c r="CT7" s="647"/>
      <c r="CU7" s="647"/>
      <c r="CV7" s="647"/>
      <c r="CW7" s="647"/>
      <c r="CX7" s="647"/>
      <c r="CY7" s="647"/>
      <c r="CZ7" s="647"/>
      <c r="DA7" s="647"/>
      <c r="DB7" s="647"/>
      <c r="DC7" s="647"/>
      <c r="DD7" s="647"/>
      <c r="DE7" s="647"/>
      <c r="DF7" s="647"/>
      <c r="DG7" s="647"/>
      <c r="DH7" s="647"/>
      <c r="DI7" s="647"/>
      <c r="DJ7" s="647"/>
      <c r="DK7" s="647"/>
      <c r="DL7" s="647"/>
      <c r="DM7" s="647"/>
      <c r="DN7" s="647"/>
      <c r="DO7" s="647"/>
      <c r="DP7" s="647"/>
      <c r="DQ7" s="647"/>
      <c r="DR7" s="647"/>
      <c r="DS7" s="647"/>
      <c r="DT7" s="647"/>
      <c r="DU7" s="647"/>
      <c r="DV7" s="647"/>
      <c r="DW7" s="647"/>
      <c r="DX7" s="647"/>
      <c r="DY7" s="647"/>
      <c r="DZ7" s="647"/>
      <c r="EA7" s="647"/>
      <c r="EB7" s="647"/>
      <c r="EC7" s="647"/>
      <c r="ED7" s="647"/>
      <c r="EE7" s="647"/>
      <c r="EF7" s="647"/>
      <c r="EG7" s="647"/>
      <c r="EH7" s="647"/>
      <c r="EI7" s="647"/>
      <c r="EJ7" s="647"/>
      <c r="EK7" s="647"/>
      <c r="EL7" s="647"/>
      <c r="EM7" s="647"/>
      <c r="EN7" s="647"/>
      <c r="EO7" s="647"/>
      <c r="EP7" s="647"/>
      <c r="EQ7" s="647"/>
      <c r="ER7" s="647"/>
      <c r="ES7" s="647"/>
      <c r="ET7" s="647"/>
      <c r="EU7" s="647"/>
      <c r="EV7" s="647"/>
      <c r="EW7" s="647"/>
      <c r="EX7" s="647"/>
      <c r="EY7" s="647"/>
      <c r="EZ7" s="647"/>
      <c r="FA7" s="647"/>
      <c r="FB7" s="647"/>
      <c r="FC7" s="647"/>
      <c r="FD7" s="647"/>
      <c r="FE7" s="647"/>
      <c r="FF7" s="647"/>
      <c r="FG7" s="647"/>
      <c r="FH7" s="647"/>
      <c r="FI7" s="647"/>
      <c r="FJ7" s="647"/>
      <c r="FK7" s="647"/>
      <c r="FL7" s="647"/>
      <c r="FM7" s="647"/>
      <c r="FN7" s="647"/>
      <c r="FO7" s="647"/>
      <c r="FP7" s="647"/>
      <c r="FQ7" s="647"/>
      <c r="FR7" s="647"/>
      <c r="FS7" s="647"/>
      <c r="FT7" s="647"/>
      <c r="FU7" s="647"/>
      <c r="FV7" s="647"/>
      <c r="FW7" s="647"/>
      <c r="FX7" s="647"/>
      <c r="FY7" s="647"/>
      <c r="FZ7" s="647"/>
      <c r="GA7" s="647"/>
      <c r="GB7" s="647"/>
      <c r="GC7" s="647"/>
      <c r="GD7" s="647"/>
      <c r="GE7" s="647"/>
      <c r="GF7" s="647"/>
      <c r="GG7" s="647"/>
      <c r="GH7" s="647"/>
      <c r="GI7" s="647"/>
      <c r="GJ7" s="647"/>
      <c r="GK7" s="647"/>
      <c r="GL7" s="647"/>
      <c r="GM7" s="647"/>
      <c r="GN7" s="647"/>
      <c r="GO7" s="647"/>
      <c r="GP7" s="647"/>
      <c r="GQ7" s="647"/>
      <c r="GR7" s="647"/>
      <c r="GS7" s="647"/>
      <c r="GT7" s="647"/>
      <c r="GU7" s="647"/>
      <c r="GV7" s="647"/>
      <c r="GW7" s="647"/>
      <c r="GX7" s="647"/>
      <c r="GY7" s="647"/>
      <c r="GZ7" s="647"/>
      <c r="HA7" s="647"/>
      <c r="HB7" s="647"/>
      <c r="HC7" s="647"/>
      <c r="HD7" s="647"/>
      <c r="HE7" s="647"/>
      <c r="HF7" s="647"/>
      <c r="HG7" s="647"/>
      <c r="HH7" s="647"/>
      <c r="HI7" s="647"/>
      <c r="HJ7" s="647"/>
      <c r="HK7" s="647"/>
      <c r="HL7" s="647"/>
      <c r="HM7" s="647"/>
      <c r="HN7" s="647"/>
      <c r="HO7" s="647"/>
      <c r="HP7" s="647"/>
      <c r="HQ7" s="647"/>
      <c r="HR7" s="647"/>
      <c r="HS7" s="647"/>
      <c r="HT7" s="647"/>
      <c r="HU7" s="647"/>
      <c r="HV7" s="647"/>
      <c r="HW7" s="647"/>
      <c r="HX7" s="647"/>
      <c r="HY7" s="647"/>
      <c r="HZ7" s="647"/>
      <c r="IA7" s="647"/>
      <c r="IB7" s="647"/>
      <c r="IC7" s="647"/>
      <c r="ID7" s="647"/>
      <c r="IE7" s="647"/>
      <c r="IF7" s="647"/>
      <c r="IG7" s="647"/>
      <c r="IH7" s="647"/>
      <c r="II7" s="647"/>
      <c r="IJ7" s="647"/>
      <c r="IK7" s="647"/>
      <c r="IL7" s="647"/>
      <c r="IM7" s="647"/>
      <c r="IN7" s="647"/>
      <c r="IO7" s="647"/>
      <c r="IP7" s="647"/>
      <c r="IQ7" s="647"/>
      <c r="IR7" s="647"/>
      <c r="IS7" s="647"/>
      <c r="IT7" s="647"/>
      <c r="IU7" s="647"/>
      <c r="IV7" s="647"/>
      <c r="IW7" s="647"/>
      <c r="IX7" s="647"/>
      <c r="IY7" s="647"/>
      <c r="IZ7" s="647"/>
      <c r="JA7" s="647"/>
      <c r="JB7" s="647"/>
      <c r="JC7" s="647"/>
      <c r="JD7" s="647"/>
      <c r="JE7" s="647"/>
      <c r="JF7" s="647"/>
      <c r="JG7" s="647"/>
      <c r="JH7" s="647"/>
      <c r="JI7" s="647"/>
      <c r="JJ7" s="647"/>
      <c r="JK7" s="647"/>
      <c r="JL7" s="647"/>
      <c r="JM7" s="647"/>
      <c r="JN7" s="647"/>
      <c r="JO7" s="647"/>
      <c r="JP7" s="647"/>
      <c r="JQ7" s="647"/>
      <c r="JR7" s="647"/>
      <c r="JS7" s="647"/>
      <c r="JT7" s="647"/>
      <c r="JU7" s="647"/>
      <c r="JV7" s="647"/>
      <c r="JW7" s="647"/>
      <c r="JX7" s="130"/>
      <c r="JY7" s="130"/>
      <c r="JZ7" s="130"/>
      <c r="KA7" s="130"/>
      <c r="KB7" s="130"/>
      <c r="KC7" s="130"/>
      <c r="KD7" s="130"/>
      <c r="KE7" s="130"/>
      <c r="KF7" s="130"/>
      <c r="KG7" s="130"/>
      <c r="KH7" s="130"/>
      <c r="KI7" s="130"/>
      <c r="KJ7" s="130"/>
      <c r="KK7" s="130"/>
      <c r="KL7" s="130"/>
      <c r="KM7" s="130"/>
      <c r="KN7" s="130"/>
      <c r="KO7" s="130"/>
      <c r="KP7" s="130"/>
      <c r="KQ7" s="130"/>
    </row>
    <row r="8" spans="1:303" s="135" customFormat="1" ht="18">
      <c r="A8" s="133"/>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3"/>
      <c r="JW8" s="133"/>
      <c r="JX8" s="134"/>
      <c r="JY8" s="134"/>
      <c r="JZ8" s="134"/>
      <c r="KA8" s="134"/>
      <c r="KB8" s="134"/>
      <c r="KC8" s="134"/>
      <c r="KD8" s="134"/>
      <c r="KE8" s="134"/>
      <c r="KF8" s="134"/>
      <c r="KG8" s="134"/>
      <c r="KH8" s="134"/>
      <c r="KI8" s="134"/>
      <c r="KJ8" s="134"/>
      <c r="KK8" s="134"/>
      <c r="KL8" s="134"/>
      <c r="KM8" s="134"/>
      <c r="KN8" s="134"/>
      <c r="KO8" s="134"/>
      <c r="KP8" s="134"/>
      <c r="KQ8" s="134"/>
    </row>
    <row r="9" spans="1:303" s="135" customFormat="1" ht="18">
      <c r="A9" s="130"/>
      <c r="B9" s="178" t="s">
        <v>740</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0"/>
      <c r="JW9" s="130"/>
      <c r="JX9" s="134"/>
      <c r="JY9" s="134"/>
      <c r="JZ9" s="134"/>
      <c r="KA9" s="134"/>
      <c r="KB9" s="134"/>
      <c r="KC9" s="134"/>
      <c r="KD9" s="134"/>
      <c r="KE9" s="134"/>
      <c r="KF9" s="134"/>
      <c r="KG9" s="134"/>
      <c r="KH9" s="134"/>
      <c r="KI9" s="134"/>
      <c r="KJ9" s="134"/>
      <c r="KK9" s="134"/>
      <c r="KL9" s="134"/>
      <c r="KM9" s="134"/>
      <c r="KN9" s="134"/>
      <c r="KO9" s="134"/>
      <c r="KP9" s="134"/>
      <c r="KQ9" s="134"/>
    </row>
    <row r="10" spans="1:303" s="135" customFormat="1" ht="18">
      <c r="A10" s="179" t="s">
        <v>340</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3"/>
      <c r="JW10" s="133"/>
      <c r="JX10" s="134"/>
      <c r="JY10" s="134"/>
      <c r="JZ10" s="134"/>
      <c r="KA10" s="134"/>
      <c r="KB10" s="134"/>
      <c r="KC10" s="134"/>
      <c r="KD10" s="134"/>
      <c r="KE10" s="134"/>
      <c r="KF10" s="134"/>
      <c r="KG10" s="134"/>
      <c r="KH10" s="134"/>
      <c r="KI10" s="134"/>
      <c r="KJ10" s="134"/>
      <c r="KK10" s="134"/>
      <c r="KL10" s="134"/>
      <c r="KM10" s="134"/>
      <c r="KN10" s="134"/>
      <c r="KO10" s="134"/>
      <c r="KP10" s="134"/>
      <c r="KQ10" s="134"/>
    </row>
    <row r="11" spans="1:303" s="133" customFormat="1"/>
    <row r="12" spans="1:303" s="133" customFormat="1" ht="171" customHeight="1">
      <c r="A12" s="133">
        <v>6.1</v>
      </c>
      <c r="B12" s="245" t="s">
        <v>753</v>
      </c>
      <c r="C12" s="1" t="s">
        <v>752</v>
      </c>
    </row>
    <row r="13" spans="1:303" s="133" customFormat="1"/>
    <row r="14" spans="1:303" s="133" customFormat="1" ht="15" hidden="1" outlineLevel="1">
      <c r="C14" s="137" t="s">
        <v>341</v>
      </c>
      <c r="D14" s="137" t="s">
        <v>131</v>
      </c>
    </row>
    <row r="15" spans="1:303" s="133" customFormat="1" hidden="1" outlineLevel="1">
      <c r="B15" s="649" t="s">
        <v>2732</v>
      </c>
      <c r="C15" s="650"/>
      <c r="D15" s="114"/>
    </row>
    <row r="16" spans="1:303" s="133" customFormat="1" hidden="1" outlineLevel="1"/>
    <row r="17" spans="1:13" s="133" customFormat="1" ht="15" hidden="1" outlineLevel="1">
      <c r="C17" s="137" t="s">
        <v>130</v>
      </c>
      <c r="D17" s="10" t="s">
        <v>132</v>
      </c>
      <c r="E17" s="137" t="s">
        <v>133</v>
      </c>
      <c r="F17" s="137" t="s">
        <v>131</v>
      </c>
    </row>
    <row r="18" spans="1:13" s="133" customFormat="1" ht="28.5" hidden="1" outlineLevel="1">
      <c r="B18" s="651" t="s">
        <v>642</v>
      </c>
      <c r="C18" s="114"/>
      <c r="D18" s="114"/>
      <c r="E18" s="114"/>
      <c r="F18" s="114"/>
    </row>
    <row r="19" spans="1:13" s="133" customFormat="1" hidden="1" outlineLevel="1">
      <c r="B19" s="651"/>
      <c r="C19" s="114"/>
      <c r="D19" s="114"/>
      <c r="E19" s="114"/>
      <c r="F19" s="114"/>
    </row>
    <row r="20" spans="1:13" s="133" customFormat="1" hidden="1" outlineLevel="1"/>
    <row r="21" spans="1:13" s="133" customFormat="1" ht="28.5" hidden="1" outlineLevel="1">
      <c r="B21" s="651" t="s">
        <v>642</v>
      </c>
      <c r="C21" s="137" t="s">
        <v>130</v>
      </c>
      <c r="D21" s="10" t="s">
        <v>132</v>
      </c>
      <c r="E21" s="137" t="s">
        <v>133</v>
      </c>
      <c r="F21" s="137" t="s">
        <v>131</v>
      </c>
    </row>
    <row r="22" spans="1:13" s="133" customFormat="1" hidden="1" outlineLevel="1">
      <c r="C22" s="114"/>
      <c r="D22" s="114"/>
      <c r="E22" s="114"/>
      <c r="F22" s="114"/>
    </row>
    <row r="23" spans="1:13" s="133" customFormat="1" hidden="1" outlineLevel="1">
      <c r="C23" s="114"/>
      <c r="D23" s="114"/>
      <c r="E23" s="114"/>
      <c r="F23" s="114"/>
    </row>
    <row r="24" spans="1:13" s="133" customFormat="1" ht="15" collapsed="1">
      <c r="A24" s="133">
        <v>6.2</v>
      </c>
      <c r="B24" s="185" t="s">
        <v>671</v>
      </c>
    </row>
    <row r="25" spans="1:13" s="133" customFormat="1">
      <c r="B25" s="652" t="s">
        <v>541</v>
      </c>
    </row>
    <row r="26" spans="1:13" s="133" customFormat="1">
      <c r="B26" s="653" t="s">
        <v>342</v>
      </c>
    </row>
    <row r="27" spans="1:13" s="133" customFormat="1">
      <c r="B27" s="653"/>
    </row>
    <row r="28" spans="1:13" s="133" customFormat="1" ht="15.75">
      <c r="D28" s="654"/>
    </row>
    <row r="29" spans="1:13" s="133" customFormat="1" ht="16.899999999999999" customHeight="1">
      <c r="B29" s="188" t="s">
        <v>343</v>
      </c>
      <c r="C29" s="1"/>
    </row>
    <row r="30" spans="1:13" s="135" customFormat="1" ht="30">
      <c r="B30" s="188" t="s">
        <v>344</v>
      </c>
      <c r="C30" s="655" t="s">
        <v>253</v>
      </c>
      <c r="D30" s="655" t="s">
        <v>345</v>
      </c>
      <c r="E30" s="655" t="s">
        <v>346</v>
      </c>
      <c r="F30" s="655" t="s">
        <v>89</v>
      </c>
      <c r="G30" s="655" t="s">
        <v>347</v>
      </c>
      <c r="H30" s="656"/>
      <c r="I30" s="192" t="s">
        <v>138</v>
      </c>
      <c r="J30" s="578" t="s">
        <v>139</v>
      </c>
      <c r="K30" s="192" t="s">
        <v>134</v>
      </c>
      <c r="L30" s="192" t="s">
        <v>140</v>
      </c>
      <c r="M30" s="185" t="s">
        <v>131</v>
      </c>
    </row>
    <row r="31" spans="1:13" s="133" customFormat="1" ht="15">
      <c r="B31" s="248" t="s">
        <v>29</v>
      </c>
      <c r="C31" s="657"/>
      <c r="D31" s="472"/>
      <c r="E31" s="472"/>
      <c r="F31" s="472"/>
      <c r="G31" s="658"/>
      <c r="H31" s="659"/>
      <c r="I31" s="650"/>
      <c r="J31" s="196"/>
      <c r="K31" s="650"/>
      <c r="L31" s="650"/>
      <c r="M31" s="650"/>
    </row>
    <row r="32" spans="1:13" s="133" customFormat="1" ht="15">
      <c r="B32" s="248"/>
      <c r="C32" s="657"/>
      <c r="D32" s="472"/>
      <c r="E32" s="472"/>
      <c r="F32" s="472"/>
      <c r="G32" s="658"/>
      <c r="H32" s="659"/>
      <c r="I32" s="650"/>
      <c r="J32" s="196"/>
      <c r="K32" s="650"/>
      <c r="L32" s="650"/>
      <c r="M32" s="650"/>
    </row>
    <row r="33" spans="2:13" s="133" customFormat="1" ht="15">
      <c r="B33" s="248"/>
      <c r="C33" s="657"/>
      <c r="D33" s="472"/>
      <c r="E33" s="472"/>
      <c r="F33" s="472"/>
      <c r="G33" s="658"/>
      <c r="H33" s="659"/>
      <c r="I33" s="650"/>
      <c r="J33" s="196"/>
      <c r="K33" s="650"/>
      <c r="L33" s="650"/>
      <c r="M33" s="650"/>
    </row>
    <row r="34" spans="2:13" s="133" customFormat="1" ht="15">
      <c r="C34" s="660"/>
      <c r="D34" s="472"/>
      <c r="E34" s="472"/>
      <c r="F34" s="472"/>
      <c r="G34" s="661"/>
      <c r="H34" s="662"/>
      <c r="I34" s="650"/>
      <c r="J34" s="196"/>
      <c r="K34" s="650"/>
      <c r="L34" s="650"/>
      <c r="M34" s="650"/>
    </row>
    <row r="35" spans="2:13" s="133" customFormat="1" ht="15">
      <c r="C35" s="660"/>
      <c r="D35" s="472"/>
      <c r="E35" s="232"/>
      <c r="F35" s="472"/>
      <c r="G35" s="663"/>
      <c r="H35" s="659"/>
      <c r="I35" s="650"/>
      <c r="J35" s="196"/>
      <c r="K35" s="650"/>
      <c r="L35" s="650"/>
      <c r="M35" s="650"/>
    </row>
    <row r="36" spans="2:13" s="133" customFormat="1">
      <c r="C36" s="226"/>
      <c r="D36" s="226"/>
      <c r="E36" s="226"/>
      <c r="F36" s="226"/>
      <c r="G36" s="664"/>
      <c r="H36" s="664"/>
    </row>
    <row r="37" spans="2:13" s="133" customFormat="1" ht="15.75">
      <c r="B37" s="188" t="s">
        <v>348</v>
      </c>
      <c r="C37" s="1"/>
      <c r="D37" s="226"/>
      <c r="E37" s="665"/>
      <c r="F37" s="226"/>
      <c r="G37" s="664"/>
      <c r="H37" s="664"/>
    </row>
    <row r="38" spans="2:13" s="135" customFormat="1" ht="30">
      <c r="B38" s="188" t="s">
        <v>349</v>
      </c>
      <c r="C38" s="655" t="s">
        <v>253</v>
      </c>
      <c r="D38" s="655" t="s">
        <v>345</v>
      </c>
      <c r="E38" s="655" t="s">
        <v>346</v>
      </c>
      <c r="F38" s="655" t="s">
        <v>89</v>
      </c>
      <c r="G38" s="666" t="s">
        <v>347</v>
      </c>
      <c r="H38" s="667"/>
      <c r="I38" s="192" t="s">
        <v>138</v>
      </c>
      <c r="J38" s="578" t="s">
        <v>139</v>
      </c>
      <c r="K38" s="192" t="s">
        <v>134</v>
      </c>
      <c r="L38" s="192" t="s">
        <v>140</v>
      </c>
      <c r="M38" s="185" t="s">
        <v>131</v>
      </c>
    </row>
    <row r="39" spans="2:13" s="133" customFormat="1" ht="15">
      <c r="B39" s="248" t="s">
        <v>29</v>
      </c>
      <c r="C39" s="660"/>
      <c r="D39" s="472"/>
      <c r="E39" s="472"/>
      <c r="F39" s="472"/>
      <c r="G39" s="668"/>
      <c r="H39" s="662"/>
      <c r="I39" s="650"/>
      <c r="J39" s="196"/>
      <c r="K39" s="650"/>
      <c r="L39" s="650"/>
      <c r="M39" s="650"/>
    </row>
    <row r="40" spans="2:13" s="133" customFormat="1" ht="15">
      <c r="B40" s="248"/>
      <c r="C40" s="660"/>
      <c r="D40" s="472"/>
      <c r="E40" s="472"/>
      <c r="F40" s="472"/>
      <c r="G40" s="668"/>
      <c r="H40" s="662"/>
      <c r="I40" s="650"/>
      <c r="J40" s="196"/>
      <c r="K40" s="650"/>
      <c r="L40" s="650"/>
      <c r="M40" s="650"/>
    </row>
    <row r="41" spans="2:13" s="133" customFormat="1" ht="15">
      <c r="B41" s="248"/>
      <c r="C41" s="660"/>
      <c r="D41" s="472"/>
      <c r="E41" s="472"/>
      <c r="F41" s="472"/>
      <c r="G41" s="668"/>
      <c r="H41" s="662"/>
      <c r="I41" s="650"/>
      <c r="J41" s="196"/>
      <c r="K41" s="650"/>
      <c r="L41" s="650"/>
      <c r="M41" s="650"/>
    </row>
    <row r="42" spans="2:13" s="133" customFormat="1" ht="15">
      <c r="C42" s="660"/>
      <c r="D42" s="232"/>
      <c r="E42" s="232"/>
      <c r="F42" s="232"/>
      <c r="G42" s="663"/>
      <c r="H42" s="659"/>
      <c r="I42" s="650"/>
      <c r="J42" s="196"/>
      <c r="K42" s="650"/>
      <c r="L42" s="650"/>
      <c r="M42" s="650"/>
    </row>
    <row r="43" spans="2:13" s="133" customFormat="1" ht="15">
      <c r="C43" s="660"/>
      <c r="D43" s="472"/>
      <c r="E43" s="232"/>
      <c r="F43" s="472"/>
      <c r="G43" s="663"/>
      <c r="H43" s="659"/>
      <c r="I43" s="650"/>
      <c r="J43" s="196"/>
      <c r="K43" s="650"/>
      <c r="L43" s="650"/>
      <c r="M43" s="650"/>
    </row>
    <row r="44" spans="2:13" s="133" customFormat="1">
      <c r="C44" s="226"/>
      <c r="D44" s="226"/>
      <c r="E44" s="226"/>
      <c r="F44" s="226"/>
      <c r="G44" s="664"/>
      <c r="H44" s="664"/>
    </row>
    <row r="45" spans="2:13" s="133" customFormat="1" ht="15.75">
      <c r="B45" s="188" t="s">
        <v>350</v>
      </c>
      <c r="C45" s="1"/>
      <c r="D45" s="226"/>
      <c r="E45" s="665"/>
      <c r="F45" s="226"/>
      <c r="G45" s="664"/>
      <c r="H45" s="664"/>
    </row>
    <row r="46" spans="2:13" s="135" customFormat="1" ht="30">
      <c r="B46" s="188" t="s">
        <v>351</v>
      </c>
      <c r="C46" s="655" t="s">
        <v>253</v>
      </c>
      <c r="D46" s="655" t="s">
        <v>345</v>
      </c>
      <c r="E46" s="655" t="s">
        <v>346</v>
      </c>
      <c r="F46" s="655" t="s">
        <v>89</v>
      </c>
      <c r="G46" s="666" t="s">
        <v>347</v>
      </c>
      <c r="H46" s="667"/>
      <c r="I46" s="192" t="s">
        <v>138</v>
      </c>
      <c r="J46" s="578" t="s">
        <v>139</v>
      </c>
      <c r="K46" s="192" t="s">
        <v>134</v>
      </c>
      <c r="L46" s="192" t="s">
        <v>140</v>
      </c>
      <c r="M46" s="185" t="s">
        <v>131</v>
      </c>
    </row>
    <row r="47" spans="2:13" s="133" customFormat="1" ht="15">
      <c r="B47" s="248" t="s">
        <v>29</v>
      </c>
      <c r="C47" s="660"/>
      <c r="D47" s="472"/>
      <c r="E47" s="472"/>
      <c r="F47" s="472"/>
      <c r="G47" s="658"/>
      <c r="H47" s="659"/>
      <c r="I47" s="650"/>
      <c r="J47" s="196"/>
      <c r="K47" s="650"/>
      <c r="L47" s="650"/>
      <c r="M47" s="650"/>
    </row>
    <row r="48" spans="2:13" s="133" customFormat="1" ht="15">
      <c r="C48" s="660"/>
      <c r="D48" s="660"/>
      <c r="E48" s="660"/>
      <c r="F48" s="232"/>
      <c r="G48" s="663"/>
      <c r="H48" s="659"/>
      <c r="I48" s="650"/>
      <c r="J48" s="196"/>
      <c r="K48" s="650"/>
      <c r="L48" s="650"/>
      <c r="M48" s="650"/>
    </row>
    <row r="49" spans="2:13" s="133" customFormat="1" ht="15">
      <c r="C49" s="660"/>
      <c r="D49" s="232"/>
      <c r="E49" s="232"/>
      <c r="F49" s="232"/>
      <c r="G49" s="669"/>
      <c r="H49" s="164"/>
      <c r="I49" s="650"/>
      <c r="J49" s="196"/>
      <c r="K49" s="650"/>
      <c r="L49" s="650"/>
      <c r="M49" s="650"/>
    </row>
    <row r="50" spans="2:13" s="133" customFormat="1" ht="15">
      <c r="C50" s="660"/>
      <c r="D50" s="232"/>
      <c r="E50" s="232"/>
      <c r="F50" s="232"/>
      <c r="G50" s="663"/>
      <c r="H50" s="659"/>
      <c r="I50" s="650"/>
      <c r="J50" s="196"/>
      <c r="K50" s="650"/>
      <c r="L50" s="650"/>
      <c r="M50" s="650"/>
    </row>
    <row r="51" spans="2:13" s="133" customFormat="1" ht="15">
      <c r="C51" s="660"/>
      <c r="D51" s="232"/>
      <c r="E51" s="232"/>
      <c r="F51" s="232"/>
      <c r="G51" s="670"/>
      <c r="H51" s="265"/>
      <c r="I51" s="650"/>
      <c r="J51" s="196"/>
      <c r="K51" s="650"/>
      <c r="L51" s="650"/>
      <c r="M51" s="650"/>
    </row>
    <row r="52" spans="2:13" s="133" customFormat="1" ht="15" thickBot="1"/>
    <row r="53" spans="2:13" s="133" customFormat="1" ht="45.75" thickBot="1">
      <c r="B53" s="671" t="s">
        <v>474</v>
      </c>
      <c r="C53" s="672"/>
      <c r="E53" s="238" t="s">
        <v>473</v>
      </c>
      <c r="F53" s="672"/>
    </row>
    <row r="54" spans="2:13" s="133" customFormat="1" ht="15" thickBot="1">
      <c r="B54" s="265"/>
      <c r="C54" s="265"/>
      <c r="E54" s="265"/>
      <c r="F54" s="265"/>
    </row>
    <row r="55" spans="2:13" s="133" customFormat="1" ht="15" hidden="1" outlineLevel="1">
      <c r="B55" s="223" t="s">
        <v>131</v>
      </c>
      <c r="C55" s="241"/>
      <c r="E55" s="223" t="s">
        <v>131</v>
      </c>
      <c r="F55" s="241"/>
    </row>
    <row r="56" spans="2:13" s="133" customFormat="1" ht="30" hidden="1" outlineLevel="1">
      <c r="B56" s="224" t="s">
        <v>135</v>
      </c>
      <c r="C56" s="241"/>
      <c r="E56" s="242" t="s">
        <v>322</v>
      </c>
      <c r="F56" s="241"/>
    </row>
    <row r="57" spans="2:13" s="133" customFormat="1" ht="15" hidden="1" outlineLevel="1">
      <c r="B57" s="224"/>
      <c r="C57" s="243"/>
      <c r="E57" s="224"/>
      <c r="F57" s="243"/>
    </row>
    <row r="58" spans="2:13" s="133" customFormat="1" ht="45" hidden="1" outlineLevel="1">
      <c r="B58" s="245" t="s">
        <v>657</v>
      </c>
      <c r="C58" s="241"/>
      <c r="E58" s="245" t="s">
        <v>658</v>
      </c>
      <c r="F58" s="241"/>
    </row>
    <row r="59" spans="2:13" s="133" customFormat="1" ht="15" hidden="1" outlineLevel="1" thickBot="1"/>
    <row r="60" spans="2:13" s="133" customFormat="1" ht="60" collapsed="1" thickBot="1">
      <c r="B60" s="671" t="s">
        <v>2733</v>
      </c>
      <c r="C60" s="672"/>
      <c r="E60" s="238" t="s">
        <v>2734</v>
      </c>
      <c r="F60" s="673"/>
    </row>
    <row r="61" spans="2:13" s="133" customFormat="1" ht="15">
      <c r="B61" s="158"/>
    </row>
    <row r="62" spans="2:13" s="133" customFormat="1" ht="15" hidden="1" outlineLevel="1">
      <c r="B62" s="223" t="s">
        <v>131</v>
      </c>
      <c r="C62" s="241"/>
    </row>
    <row r="63" spans="2:13" s="133" customFormat="1" ht="15" hidden="1" outlineLevel="1">
      <c r="B63" s="223"/>
      <c r="C63" s="223"/>
    </row>
    <row r="64" spans="2:13" s="133" customFormat="1" ht="15" collapsed="1">
      <c r="B64" s="223"/>
      <c r="C64" s="223"/>
    </row>
    <row r="65" spans="1:13" s="133" customFormat="1" ht="30">
      <c r="B65" s="674" t="s">
        <v>723</v>
      </c>
      <c r="C65" s="675" t="s">
        <v>347</v>
      </c>
      <c r="I65" s="192" t="s">
        <v>138</v>
      </c>
      <c r="J65" s="578" t="s">
        <v>139</v>
      </c>
      <c r="K65" s="185" t="s">
        <v>134</v>
      </c>
      <c r="L65" s="185" t="s">
        <v>140</v>
      </c>
      <c r="M65" s="185" t="s">
        <v>131</v>
      </c>
    </row>
    <row r="66" spans="1:13" s="133" customFormat="1" ht="15">
      <c r="B66" s="676" t="s">
        <v>2735</v>
      </c>
      <c r="C66" s="471"/>
      <c r="I66" s="650"/>
      <c r="J66" s="196"/>
      <c r="K66" s="650"/>
      <c r="L66" s="650"/>
      <c r="M66" s="650"/>
    </row>
    <row r="67" spans="1:13" s="133" customFormat="1" ht="15">
      <c r="B67" s="677" t="s">
        <v>2736</v>
      </c>
      <c r="C67" s="476"/>
      <c r="I67" s="650"/>
      <c r="J67" s="196"/>
      <c r="K67" s="650"/>
      <c r="L67" s="650"/>
      <c r="M67" s="650"/>
    </row>
    <row r="68" spans="1:13" s="133" customFormat="1" ht="15">
      <c r="B68" s="677" t="s">
        <v>2737</v>
      </c>
      <c r="C68" s="476"/>
      <c r="I68" s="650"/>
      <c r="J68" s="196"/>
      <c r="K68" s="650"/>
      <c r="L68" s="650"/>
      <c r="M68" s="650"/>
    </row>
    <row r="69" spans="1:13" s="133" customFormat="1" ht="15">
      <c r="B69" s="677" t="s">
        <v>2738</v>
      </c>
      <c r="C69" s="660"/>
      <c r="I69" s="650"/>
      <c r="J69" s="196"/>
      <c r="K69" s="650"/>
      <c r="L69" s="650"/>
      <c r="M69" s="650"/>
    </row>
    <row r="70" spans="1:13" s="133" customFormat="1" ht="15">
      <c r="B70" s="677" t="s">
        <v>2739</v>
      </c>
      <c r="C70" s="660"/>
      <c r="I70" s="650"/>
      <c r="J70" s="196"/>
      <c r="K70" s="650"/>
      <c r="L70" s="650"/>
      <c r="M70" s="650"/>
    </row>
    <row r="71" spans="1:13" s="133" customFormat="1" ht="15">
      <c r="B71" s="223"/>
      <c r="C71" s="223"/>
    </row>
    <row r="72" spans="1:13" s="133" customFormat="1" ht="15">
      <c r="A72" s="133">
        <v>6.3</v>
      </c>
      <c r="B72" s="185" t="s">
        <v>452</v>
      </c>
    </row>
    <row r="73" spans="1:13" s="133" customFormat="1">
      <c r="B73" s="652" t="s">
        <v>399</v>
      </c>
    </row>
    <row r="74" spans="1:13" s="133" customFormat="1">
      <c r="B74" s="653" t="s">
        <v>342</v>
      </c>
    </row>
    <row r="75" spans="1:13" s="133" customFormat="1" ht="15.75">
      <c r="E75" s="654"/>
    </row>
    <row r="76" spans="1:13" s="133" customFormat="1">
      <c r="B76" s="188" t="s">
        <v>343</v>
      </c>
      <c r="C76" s="1"/>
    </row>
    <row r="77" spans="1:13" s="135" customFormat="1" ht="30">
      <c r="B77" s="188" t="s">
        <v>344</v>
      </c>
      <c r="C77" s="655" t="s">
        <v>253</v>
      </c>
      <c r="D77" s="655" t="s">
        <v>345</v>
      </c>
      <c r="E77" s="655" t="s">
        <v>346</v>
      </c>
      <c r="F77" s="655" t="s">
        <v>89</v>
      </c>
      <c r="G77" s="655" t="s">
        <v>347</v>
      </c>
      <c r="H77" s="656"/>
      <c r="I77" s="192" t="s">
        <v>138</v>
      </c>
      <c r="J77" s="578" t="s">
        <v>139</v>
      </c>
      <c r="K77" s="185" t="s">
        <v>134</v>
      </c>
      <c r="L77" s="185" t="s">
        <v>140</v>
      </c>
      <c r="M77" s="185" t="s">
        <v>131</v>
      </c>
    </row>
    <row r="78" spans="1:13" s="133" customFormat="1" ht="15">
      <c r="B78" s="248" t="s">
        <v>29</v>
      </c>
      <c r="C78" s="471"/>
      <c r="D78" s="472"/>
      <c r="E78" s="219"/>
      <c r="F78" s="219"/>
      <c r="G78" s="678"/>
      <c r="H78" s="576"/>
      <c r="I78" s="650"/>
      <c r="J78" s="196"/>
      <c r="K78" s="650"/>
      <c r="L78" s="650"/>
      <c r="M78" s="650"/>
    </row>
    <row r="79" spans="1:13" s="133" customFormat="1" ht="15">
      <c r="C79" s="476"/>
      <c r="D79" s="472"/>
      <c r="E79" s="219"/>
      <c r="F79" s="219"/>
      <c r="G79" s="679"/>
      <c r="H79" s="135"/>
      <c r="I79" s="650"/>
      <c r="J79" s="196"/>
      <c r="K79" s="650"/>
      <c r="L79" s="650"/>
      <c r="M79" s="650"/>
    </row>
    <row r="80" spans="1:13" s="133" customFormat="1" ht="15">
      <c r="C80" s="476"/>
      <c r="D80" s="232"/>
      <c r="E80" s="232"/>
      <c r="F80" s="232"/>
      <c r="G80" s="669"/>
      <c r="H80" s="164"/>
      <c r="I80" s="650"/>
      <c r="J80" s="196"/>
      <c r="K80" s="650"/>
      <c r="L80" s="650"/>
      <c r="M80" s="650"/>
    </row>
    <row r="81" spans="2:13" s="133" customFormat="1" ht="15">
      <c r="C81" s="660"/>
      <c r="D81" s="232"/>
      <c r="E81" s="232"/>
      <c r="F81" s="232"/>
      <c r="G81" s="663"/>
      <c r="H81" s="659"/>
      <c r="I81" s="650"/>
      <c r="J81" s="196"/>
      <c r="K81" s="650"/>
      <c r="L81" s="650"/>
      <c r="M81" s="650"/>
    </row>
    <row r="82" spans="2:13" s="133" customFormat="1" ht="15">
      <c r="C82" s="660"/>
      <c r="D82" s="232"/>
      <c r="E82" s="232"/>
      <c r="F82" s="232"/>
      <c r="G82" s="670"/>
      <c r="H82" s="265"/>
      <c r="I82" s="650"/>
      <c r="J82" s="196"/>
      <c r="K82" s="650"/>
      <c r="L82" s="650"/>
      <c r="M82" s="650"/>
    </row>
    <row r="83" spans="2:13" s="133" customFormat="1" ht="15.75">
      <c r="E83" s="680"/>
    </row>
    <row r="84" spans="2:13" s="133" customFormat="1">
      <c r="B84" s="188" t="s">
        <v>348</v>
      </c>
      <c r="C84" s="1"/>
      <c r="D84" s="647"/>
    </row>
    <row r="85" spans="2:13" s="135" customFormat="1" ht="30">
      <c r="B85" s="188" t="s">
        <v>349</v>
      </c>
      <c r="C85" s="655" t="s">
        <v>253</v>
      </c>
      <c r="D85" s="655" t="s">
        <v>345</v>
      </c>
      <c r="E85" s="655" t="s">
        <v>346</v>
      </c>
      <c r="F85" s="655" t="s">
        <v>89</v>
      </c>
      <c r="G85" s="655" t="s">
        <v>347</v>
      </c>
      <c r="H85" s="656"/>
      <c r="I85" s="192" t="s">
        <v>138</v>
      </c>
      <c r="J85" s="578" t="s">
        <v>139</v>
      </c>
      <c r="K85" s="192" t="s">
        <v>134</v>
      </c>
      <c r="L85" s="192" t="s">
        <v>140</v>
      </c>
      <c r="M85" s="185" t="s">
        <v>131</v>
      </c>
    </row>
    <row r="86" spans="2:13" s="133" customFormat="1" ht="15">
      <c r="B86" s="248" t="s">
        <v>29</v>
      </c>
      <c r="C86" s="471"/>
      <c r="D86" s="472"/>
      <c r="E86" s="219"/>
      <c r="F86" s="219"/>
      <c r="G86" s="681"/>
      <c r="H86" s="135"/>
      <c r="I86" s="650"/>
      <c r="J86" s="196"/>
      <c r="K86" s="650"/>
      <c r="L86" s="650"/>
      <c r="M86" s="650"/>
    </row>
    <row r="87" spans="2:13" s="133" customFormat="1" ht="15">
      <c r="B87" s="248"/>
      <c r="C87" s="471"/>
      <c r="D87" s="472"/>
      <c r="E87" s="219"/>
      <c r="F87" s="219"/>
      <c r="G87" s="681"/>
      <c r="H87" s="135"/>
      <c r="I87" s="650"/>
      <c r="J87" s="196"/>
      <c r="K87" s="650"/>
      <c r="L87" s="650"/>
      <c r="M87" s="650"/>
    </row>
    <row r="88" spans="2:13" s="133" customFormat="1" ht="15">
      <c r="B88" s="248"/>
      <c r="C88" s="471"/>
      <c r="D88" s="472"/>
      <c r="E88" s="472"/>
      <c r="F88" s="472"/>
      <c r="G88" s="682"/>
      <c r="H88" s="265"/>
      <c r="I88" s="650"/>
      <c r="J88" s="196"/>
      <c r="K88" s="650"/>
      <c r="L88" s="650"/>
      <c r="M88" s="650"/>
    </row>
    <row r="89" spans="2:13" s="133" customFormat="1" ht="15">
      <c r="C89" s="683"/>
      <c r="D89" s="232"/>
      <c r="E89" s="232"/>
      <c r="F89" s="232"/>
      <c r="G89" s="684"/>
      <c r="H89" s="80"/>
      <c r="I89" s="650"/>
      <c r="J89" s="196"/>
      <c r="K89" s="650"/>
      <c r="L89" s="650"/>
      <c r="M89" s="650"/>
    </row>
    <row r="90" spans="2:13" s="133" customFormat="1" ht="15">
      <c r="C90" s="476"/>
      <c r="D90" s="232"/>
      <c r="E90" s="232"/>
      <c r="F90" s="232"/>
      <c r="G90" s="685"/>
      <c r="H90" s="237"/>
      <c r="I90" s="650"/>
      <c r="J90" s="196"/>
      <c r="K90" s="650"/>
      <c r="L90" s="650"/>
      <c r="M90" s="650"/>
    </row>
    <row r="91" spans="2:13" s="133" customFormat="1"/>
    <row r="92" spans="2:13" s="133" customFormat="1">
      <c r="B92" s="188" t="s">
        <v>350</v>
      </c>
      <c r="C92" s="1"/>
      <c r="D92" s="647"/>
    </row>
    <row r="93" spans="2:13" s="135" customFormat="1" ht="30">
      <c r="B93" s="188" t="s">
        <v>351</v>
      </c>
      <c r="C93" s="655" t="s">
        <v>253</v>
      </c>
      <c r="D93" s="655" t="s">
        <v>345</v>
      </c>
      <c r="E93" s="655" t="s">
        <v>346</v>
      </c>
      <c r="F93" s="655" t="s">
        <v>89</v>
      </c>
      <c r="G93" s="655" t="s">
        <v>347</v>
      </c>
      <c r="H93" s="656"/>
      <c r="I93" s="192" t="s">
        <v>138</v>
      </c>
      <c r="J93" s="578" t="s">
        <v>139</v>
      </c>
      <c r="K93" s="192" t="s">
        <v>134</v>
      </c>
      <c r="L93" s="192" t="s">
        <v>140</v>
      </c>
      <c r="M93" s="185" t="s">
        <v>131</v>
      </c>
    </row>
    <row r="94" spans="2:13" s="133" customFormat="1" ht="15">
      <c r="B94" s="248" t="s">
        <v>29</v>
      </c>
      <c r="C94" s="471"/>
      <c r="D94" s="472"/>
      <c r="E94" s="219"/>
      <c r="F94" s="219"/>
      <c r="G94" s="681"/>
      <c r="H94" s="135"/>
      <c r="I94" s="650"/>
      <c r="J94" s="196"/>
      <c r="K94" s="650"/>
      <c r="L94" s="650"/>
      <c r="M94" s="650"/>
    </row>
    <row r="95" spans="2:13" s="133" customFormat="1" ht="15">
      <c r="B95" s="248"/>
      <c r="C95" s="471"/>
      <c r="D95" s="472"/>
      <c r="E95" s="219"/>
      <c r="F95" s="219"/>
      <c r="G95" s="681"/>
      <c r="H95" s="135"/>
      <c r="I95" s="650"/>
      <c r="J95" s="196"/>
      <c r="K95" s="650"/>
      <c r="L95" s="650"/>
      <c r="M95" s="650"/>
    </row>
    <row r="96" spans="2:13" s="133" customFormat="1" ht="15">
      <c r="B96" s="248"/>
      <c r="C96" s="471"/>
      <c r="D96" s="472"/>
      <c r="E96" s="472"/>
      <c r="F96" s="472"/>
      <c r="G96" s="682"/>
      <c r="H96" s="265"/>
      <c r="I96" s="650"/>
      <c r="J96" s="196"/>
      <c r="K96" s="650"/>
      <c r="L96" s="650"/>
      <c r="M96" s="650"/>
    </row>
    <row r="97" spans="2:13" s="133" customFormat="1" ht="15">
      <c r="C97" s="683"/>
      <c r="D97" s="232"/>
      <c r="E97" s="232"/>
      <c r="F97" s="232"/>
      <c r="G97" s="684"/>
      <c r="H97" s="80"/>
      <c r="I97" s="650"/>
      <c r="J97" s="196"/>
      <c r="K97" s="650"/>
      <c r="L97" s="650"/>
      <c r="M97" s="650"/>
    </row>
    <row r="98" spans="2:13" s="133" customFormat="1" ht="15">
      <c r="C98" s="476"/>
      <c r="D98" s="232"/>
      <c r="E98" s="232"/>
      <c r="F98" s="232"/>
      <c r="G98" s="685"/>
      <c r="H98" s="237"/>
      <c r="I98" s="650"/>
      <c r="J98" s="196"/>
      <c r="K98" s="650"/>
      <c r="L98" s="650"/>
      <c r="M98" s="650"/>
    </row>
    <row r="99" spans="2:13" s="133" customFormat="1" ht="15" thickBot="1">
      <c r="D99" s="265"/>
    </row>
    <row r="100" spans="2:13" s="133" customFormat="1" ht="68.25" customHeight="1" thickBot="1">
      <c r="B100" s="686" t="s">
        <v>404</v>
      </c>
      <c r="C100" s="687"/>
      <c r="D100" s="265"/>
      <c r="E100" s="688" t="s">
        <v>464</v>
      </c>
      <c r="F100" s="687"/>
    </row>
    <row r="101" spans="2:13" s="133" customFormat="1" ht="15.75" thickBot="1">
      <c r="B101" s="265"/>
      <c r="C101" s="265"/>
      <c r="D101" s="265"/>
      <c r="E101" s="224"/>
      <c r="F101" s="243"/>
    </row>
    <row r="102" spans="2:13" s="133" customFormat="1" ht="36" hidden="1" customHeight="1" outlineLevel="1">
      <c r="B102" s="245" t="s">
        <v>232</v>
      </c>
      <c r="C102" s="241"/>
      <c r="D102" s="265"/>
      <c r="E102" s="245" t="s">
        <v>658</v>
      </c>
      <c r="F102" s="241"/>
    </row>
    <row r="103" spans="2:13" s="133" customFormat="1" ht="19.5" hidden="1" customHeight="1" outlineLevel="1" thickBot="1">
      <c r="D103" s="265"/>
    </row>
    <row r="104" spans="2:13" s="133" customFormat="1" ht="54" customHeight="1" collapsed="1" thickBot="1">
      <c r="B104" s="689" t="s">
        <v>405</v>
      </c>
      <c r="C104" s="687"/>
      <c r="D104" s="265"/>
      <c r="E104" s="689" t="s">
        <v>436</v>
      </c>
      <c r="F104" s="687"/>
    </row>
    <row r="105" spans="2:13" s="133" customFormat="1" ht="15.75" thickBot="1">
      <c r="B105" s="256"/>
      <c r="C105" s="256"/>
      <c r="D105" s="265"/>
      <c r="E105" s="265"/>
      <c r="F105" s="135"/>
    </row>
    <row r="106" spans="2:13" s="133" customFormat="1" ht="30" hidden="1" outlineLevel="1">
      <c r="B106" s="223" t="s">
        <v>244</v>
      </c>
      <c r="C106" s="257"/>
      <c r="D106" s="265"/>
      <c r="E106" s="242" t="s">
        <v>244</v>
      </c>
      <c r="F106" s="257"/>
    </row>
    <row r="107" spans="2:13" s="133" customFormat="1" ht="15" hidden="1" outlineLevel="1">
      <c r="B107" s="223" t="s">
        <v>131</v>
      </c>
      <c r="C107" s="257"/>
      <c r="D107" s="265"/>
      <c r="E107" s="223" t="s">
        <v>131</v>
      </c>
      <c r="F107" s="257"/>
    </row>
    <row r="108" spans="2:13" s="133" customFormat="1" ht="15.75" hidden="1" outlineLevel="1" thickBot="1">
      <c r="B108" s="256"/>
      <c r="D108" s="265"/>
      <c r="E108" s="256"/>
    </row>
    <row r="109" spans="2:13" s="133" customFormat="1" ht="51" customHeight="1" collapsed="1" thickBot="1">
      <c r="B109" s="689" t="s">
        <v>407</v>
      </c>
      <c r="C109" s="690" t="str">
        <f>IF(C104="","תא זה יעודכן אוטומטית עם מילוי סעיף 6.3",C104*'1. פרטים כלליים ועלויות'!$D$53)</f>
        <v>תא זה יעודכן אוטומטית עם מילוי סעיף 6.3</v>
      </c>
      <c r="D109" s="265"/>
      <c r="E109" s="689" t="s">
        <v>535</v>
      </c>
      <c r="F109" s="690" t="str">
        <f>IF(F104="","תא זה יעודכן אוטומטית עם מילוי סעיף 6.3",F104*'1. פרטים כלליים ועלויות'!$D$53)</f>
        <v>תא זה יעודכן אוטומטית עם מילוי סעיף 6.3</v>
      </c>
    </row>
    <row r="110" spans="2:13" s="133" customFormat="1" ht="15" hidden="1" outlineLevel="1">
      <c r="B110" s="256"/>
      <c r="D110" s="265"/>
    </row>
    <row r="111" spans="2:13" s="133" customFormat="1" ht="45" hidden="1" outlineLevel="1">
      <c r="B111" s="223" t="s">
        <v>135</v>
      </c>
      <c r="C111" s="257"/>
      <c r="D111" s="265"/>
      <c r="E111" s="242" t="s">
        <v>225</v>
      </c>
      <c r="F111" s="114"/>
    </row>
    <row r="112" spans="2:13" s="133" customFormat="1" ht="15" hidden="1" outlineLevel="1">
      <c r="B112" s="223" t="s">
        <v>131</v>
      </c>
      <c r="C112" s="257"/>
      <c r="D112" s="265"/>
      <c r="E112" s="223" t="s">
        <v>131</v>
      </c>
      <c r="F112" s="114"/>
    </row>
    <row r="113" spans="1:66" s="133" customFormat="1" hidden="1" outlineLevel="1"/>
    <row r="114" spans="1:66" s="133" customFormat="1" collapsed="1"/>
    <row r="115" spans="1:66" s="133" customFormat="1" ht="30">
      <c r="B115" s="674" t="s">
        <v>727</v>
      </c>
      <c r="C115" s="675" t="s">
        <v>347</v>
      </c>
      <c r="I115" s="192" t="s">
        <v>138</v>
      </c>
      <c r="J115" s="578" t="s">
        <v>139</v>
      </c>
      <c r="K115" s="185" t="s">
        <v>134</v>
      </c>
      <c r="L115" s="185" t="s">
        <v>140</v>
      </c>
      <c r="M115" s="185" t="s">
        <v>131</v>
      </c>
    </row>
    <row r="116" spans="1:66" s="133" customFormat="1" ht="15">
      <c r="B116" s="676" t="s">
        <v>2735</v>
      </c>
      <c r="C116" s="471"/>
      <c r="I116" s="650"/>
      <c r="J116" s="196"/>
      <c r="K116" s="650"/>
      <c r="L116" s="650"/>
      <c r="M116" s="650"/>
    </row>
    <row r="117" spans="1:66" s="133" customFormat="1" ht="15">
      <c r="B117" s="677" t="s">
        <v>2736</v>
      </c>
      <c r="C117" s="476"/>
      <c r="I117" s="650"/>
      <c r="J117" s="196"/>
      <c r="K117" s="650"/>
      <c r="L117" s="650"/>
      <c r="M117" s="650"/>
    </row>
    <row r="118" spans="1:66" s="133" customFormat="1" ht="15">
      <c r="B118" s="677" t="s">
        <v>2737</v>
      </c>
      <c r="C118" s="476"/>
      <c r="I118" s="650"/>
      <c r="J118" s="196"/>
      <c r="K118" s="650"/>
      <c r="L118" s="650"/>
      <c r="M118" s="650"/>
    </row>
    <row r="119" spans="1:66" s="133" customFormat="1" ht="15">
      <c r="B119" s="677" t="s">
        <v>2738</v>
      </c>
      <c r="C119" s="660"/>
      <c r="I119" s="650"/>
      <c r="J119" s="196"/>
      <c r="K119" s="650"/>
      <c r="L119" s="650"/>
      <c r="M119" s="650"/>
    </row>
    <row r="120" spans="1:66" s="133" customFormat="1" ht="15">
      <c r="B120" s="677" t="s">
        <v>2739</v>
      </c>
      <c r="C120" s="660"/>
      <c r="I120" s="650"/>
      <c r="J120" s="196"/>
      <c r="K120" s="650"/>
      <c r="L120" s="650"/>
      <c r="M120" s="650"/>
    </row>
    <row r="121" spans="1:66" s="133" customFormat="1"/>
    <row r="122" spans="1:66" s="133" customFormat="1" ht="15.75" thickBot="1">
      <c r="B122" s="137" t="s">
        <v>537</v>
      </c>
      <c r="H122" s="224"/>
      <c r="BN122" s="174"/>
    </row>
    <row r="123" spans="1:66" s="133" customFormat="1" ht="15">
      <c r="B123" s="691" t="s">
        <v>69</v>
      </c>
      <c r="C123" s="692" t="s">
        <v>146</v>
      </c>
      <c r="D123" s="693" t="s">
        <v>147</v>
      </c>
      <c r="E123" s="694" t="s">
        <v>148</v>
      </c>
      <c r="G123" s="224"/>
      <c r="BM123" s="174"/>
    </row>
    <row r="124" spans="1:66" s="133" customFormat="1" ht="43.5" thickBot="1">
      <c r="B124" s="695" t="s">
        <v>56</v>
      </c>
      <c r="C124" s="696" t="s">
        <v>67</v>
      </c>
      <c r="D124" s="491" t="str">
        <f>IF('10. קבועים'!F769,'10. קבועים'!F769,"תא זה יעודכן אוטומטית עם מילוי סעיפים: 6.1 ו- 6.2")</f>
        <v>תא זה יעודכן אוטומטית עם מילוי סעיפים: 6.1 ו- 6.2</v>
      </c>
      <c r="E124" s="697" t="str">
        <f>IF(AND(E76&gt;0,'1. פרטים כלליים ועלויות'!$D$53&gt;0),'10. קבועים'!G769,"תא זה יעודכן אוטומטית עם מילוי סעיפים: 2.7, 6.1 ו- 6.2")</f>
        <v>תא זה יעודכן אוטומטית עם מילוי סעיפים: 2.7, 6.1 ו- 6.2</v>
      </c>
      <c r="G124" s="224"/>
      <c r="BM124" s="174"/>
    </row>
    <row r="125" spans="1:66" s="133" customFormat="1" ht="15">
      <c r="G125" s="224"/>
      <c r="BM125" s="174"/>
    </row>
    <row r="126" spans="1:66" s="130" customFormat="1" ht="18">
      <c r="A126" s="698"/>
      <c r="B126" s="178" t="s">
        <v>741</v>
      </c>
    </row>
    <row r="127" spans="1:66" s="133" customFormat="1"/>
    <row r="128" spans="1:66" s="133" customFormat="1" ht="15">
      <c r="B128" s="153" t="s">
        <v>2740</v>
      </c>
    </row>
    <row r="129" spans="1:8" s="133" customFormat="1" ht="15">
      <c r="B129" s="153" t="s">
        <v>352</v>
      </c>
    </row>
    <row r="130" spans="1:8" s="133" customFormat="1" ht="15">
      <c r="B130" s="154" t="s">
        <v>353</v>
      </c>
    </row>
    <row r="131" spans="1:8" s="133" customFormat="1" ht="15">
      <c r="B131" s="153"/>
    </row>
    <row r="132" spans="1:8" s="133" customFormat="1" ht="174.75" customHeight="1">
      <c r="A132" s="133" t="s">
        <v>453</v>
      </c>
      <c r="B132" s="186" t="s">
        <v>2741</v>
      </c>
      <c r="C132" s="1081"/>
      <c r="D132" s="1081"/>
      <c r="E132" s="1081"/>
    </row>
    <row r="133" spans="1:8" s="133" customFormat="1" ht="19.5" customHeight="1">
      <c r="B133" s="265"/>
      <c r="C133" s="265"/>
      <c r="D133" s="265"/>
      <c r="E133" s="265"/>
    </row>
    <row r="134" spans="1:8" s="133" customFormat="1" ht="28.5">
      <c r="B134" s="186" t="s">
        <v>756</v>
      </c>
      <c r="C134" s="1"/>
    </row>
    <row r="135" spans="1:8" s="133" customFormat="1"/>
    <row r="136" spans="1:8" s="133" customFormat="1"/>
    <row r="137" spans="1:8" s="135" customFormat="1">
      <c r="A137" s="135" t="s">
        <v>454</v>
      </c>
      <c r="B137" s="133" t="s">
        <v>354</v>
      </c>
      <c r="C137" s="655" t="s">
        <v>253</v>
      </c>
      <c r="D137" s="655" t="s">
        <v>345</v>
      </c>
      <c r="E137" s="655" t="s">
        <v>89</v>
      </c>
      <c r="F137" s="655" t="s">
        <v>14</v>
      </c>
      <c r="G137" s="655" t="s">
        <v>32</v>
      </c>
      <c r="H137" s="655" t="s">
        <v>355</v>
      </c>
    </row>
    <row r="138" spans="1:8" s="133" customFormat="1">
      <c r="B138" s="248" t="s">
        <v>29</v>
      </c>
      <c r="C138" s="219"/>
      <c r="D138" s="472"/>
      <c r="E138" s="472"/>
      <c r="F138" s="682"/>
      <c r="G138" s="682"/>
      <c r="H138" s="682"/>
    </row>
    <row r="139" spans="1:8" s="133" customFormat="1">
      <c r="C139" s="205"/>
      <c r="D139" s="205"/>
      <c r="E139" s="205"/>
      <c r="F139" s="679"/>
      <c r="G139" s="679"/>
      <c r="H139" s="670"/>
    </row>
    <row r="140" spans="1:8" s="133" customFormat="1">
      <c r="C140" s="205"/>
      <c r="D140" s="205"/>
      <c r="E140" s="205"/>
      <c r="F140" s="670"/>
      <c r="G140" s="679"/>
      <c r="H140" s="679"/>
    </row>
    <row r="141" spans="1:8" s="133" customFormat="1"/>
    <row r="142" spans="1:8" s="133" customFormat="1" ht="15">
      <c r="C142" s="192" t="s">
        <v>130</v>
      </c>
      <c r="D142" s="192" t="s">
        <v>132</v>
      </c>
      <c r="E142" s="192" t="s">
        <v>133</v>
      </c>
      <c r="F142" s="267" t="s">
        <v>131</v>
      </c>
    </row>
    <row r="143" spans="1:8" s="133" customFormat="1" ht="15">
      <c r="B143" s="248" t="s">
        <v>356</v>
      </c>
      <c r="C143" s="650"/>
      <c r="D143" s="196"/>
      <c r="E143" s="650"/>
      <c r="F143" s="114"/>
    </row>
    <row r="144" spans="1:8" s="133" customFormat="1"/>
    <row r="145" spans="1:13" s="133" customFormat="1"/>
    <row r="146" spans="1:13" s="133" customFormat="1" ht="15">
      <c r="B146" s="133" t="s">
        <v>354</v>
      </c>
      <c r="C146" s="192" t="s">
        <v>130</v>
      </c>
      <c r="D146" s="192" t="s">
        <v>132</v>
      </c>
      <c r="E146" s="192" t="s">
        <v>133</v>
      </c>
      <c r="F146" s="267" t="s">
        <v>131</v>
      </c>
    </row>
    <row r="147" spans="1:13" s="133" customFormat="1" ht="15">
      <c r="B147" s="248" t="s">
        <v>357</v>
      </c>
      <c r="C147" s="650"/>
      <c r="D147" s="196"/>
      <c r="E147" s="650"/>
      <c r="F147" s="114"/>
    </row>
    <row r="148" spans="1:13" s="133" customFormat="1" ht="15">
      <c r="B148" s="248" t="s">
        <v>357</v>
      </c>
      <c r="C148" s="650"/>
      <c r="D148" s="196"/>
      <c r="E148" s="650"/>
      <c r="F148" s="114"/>
    </row>
    <row r="149" spans="1:13" s="133" customFormat="1" collapsed="1"/>
    <row r="150" spans="1:13" s="133" customFormat="1">
      <c r="A150" s="133" t="s">
        <v>455</v>
      </c>
      <c r="B150" s="269" t="s">
        <v>731</v>
      </c>
    </row>
    <row r="151" spans="1:13" s="133" customFormat="1">
      <c r="B151" s="652" t="s">
        <v>479</v>
      </c>
    </row>
    <row r="152" spans="1:13" s="133" customFormat="1">
      <c r="B152" s="653" t="s">
        <v>342</v>
      </c>
    </row>
    <row r="153" spans="1:13" s="133" customFormat="1">
      <c r="B153" s="653"/>
    </row>
    <row r="154" spans="1:13" s="133" customFormat="1">
      <c r="B154" s="188" t="s">
        <v>343</v>
      </c>
      <c r="C154" s="187"/>
    </row>
    <row r="155" spans="1:13" s="135" customFormat="1" ht="30">
      <c r="B155" s="188" t="s">
        <v>344</v>
      </c>
      <c r="C155" s="655" t="s">
        <v>253</v>
      </c>
      <c r="D155" s="655" t="s">
        <v>345</v>
      </c>
      <c r="E155" s="655" t="s">
        <v>89</v>
      </c>
      <c r="F155" s="656"/>
      <c r="G155" s="656"/>
      <c r="H155" s="656"/>
      <c r="I155" s="192" t="s">
        <v>138</v>
      </c>
      <c r="J155" s="578" t="s">
        <v>139</v>
      </c>
      <c r="K155" s="192" t="s">
        <v>134</v>
      </c>
      <c r="L155" s="192" t="s">
        <v>140</v>
      </c>
      <c r="M155" s="185" t="s">
        <v>131</v>
      </c>
    </row>
    <row r="156" spans="1:13" s="133" customFormat="1" ht="15">
      <c r="B156" s="248" t="s">
        <v>29</v>
      </c>
      <c r="C156" s="657"/>
      <c r="D156" s="472"/>
      <c r="E156" s="472"/>
      <c r="F156" s="656"/>
      <c r="G156" s="656"/>
      <c r="H156" s="656"/>
      <c r="I156" s="650"/>
      <c r="J156" s="196"/>
      <c r="K156" s="650"/>
      <c r="L156" s="650"/>
      <c r="M156" s="650"/>
    </row>
    <row r="157" spans="1:13" s="133" customFormat="1" ht="15">
      <c r="C157" s="660"/>
      <c r="D157" s="472"/>
      <c r="E157" s="472"/>
      <c r="F157" s="656"/>
      <c r="G157" s="656"/>
      <c r="H157" s="656"/>
      <c r="I157" s="650"/>
      <c r="J157" s="196"/>
      <c r="K157" s="650"/>
      <c r="L157" s="650"/>
      <c r="M157" s="650"/>
    </row>
    <row r="158" spans="1:13" s="133" customFormat="1" ht="15">
      <c r="C158" s="660"/>
      <c r="D158" s="472"/>
      <c r="E158" s="472"/>
      <c r="F158" s="656"/>
      <c r="G158" s="656"/>
      <c r="H158" s="656"/>
      <c r="I158" s="650"/>
      <c r="J158" s="196"/>
      <c r="K158" s="650"/>
      <c r="L158" s="650"/>
      <c r="M158" s="650"/>
    </row>
    <row r="159" spans="1:13" s="133" customFormat="1" ht="15">
      <c r="C159" s="660"/>
      <c r="D159" s="472"/>
      <c r="E159" s="472"/>
      <c r="F159" s="656"/>
      <c r="G159" s="656"/>
      <c r="H159" s="656"/>
      <c r="I159" s="650"/>
      <c r="J159" s="196"/>
      <c r="K159" s="650"/>
      <c r="L159" s="650"/>
      <c r="M159" s="650"/>
    </row>
    <row r="160" spans="1:13" s="133" customFormat="1">
      <c r="F160" s="656"/>
      <c r="G160" s="656"/>
      <c r="H160" s="656"/>
    </row>
    <row r="161" spans="1:13" s="133" customFormat="1">
      <c r="B161" s="188" t="s">
        <v>348</v>
      </c>
      <c r="C161" s="187"/>
    </row>
    <row r="162" spans="1:13" s="135" customFormat="1" ht="30">
      <c r="B162" s="188" t="s">
        <v>349</v>
      </c>
      <c r="C162" s="655" t="s">
        <v>253</v>
      </c>
      <c r="D162" s="655" t="s">
        <v>345</v>
      </c>
      <c r="E162" s="655" t="s">
        <v>89</v>
      </c>
      <c r="F162" s="656"/>
      <c r="G162" s="656"/>
      <c r="H162" s="656"/>
      <c r="I162" s="192" t="s">
        <v>138</v>
      </c>
      <c r="J162" s="578" t="s">
        <v>139</v>
      </c>
      <c r="K162" s="192" t="s">
        <v>134</v>
      </c>
      <c r="L162" s="192" t="s">
        <v>140</v>
      </c>
      <c r="M162" s="185" t="s">
        <v>131</v>
      </c>
    </row>
    <row r="163" spans="1:13" s="133" customFormat="1" ht="15">
      <c r="B163" s="248" t="s">
        <v>29</v>
      </c>
      <c r="C163" s="657"/>
      <c r="D163" s="472"/>
      <c r="E163" s="472"/>
      <c r="F163" s="656"/>
      <c r="G163" s="656"/>
      <c r="H163" s="656"/>
      <c r="I163" s="650"/>
      <c r="J163" s="196"/>
      <c r="K163" s="650"/>
      <c r="L163" s="650"/>
      <c r="M163" s="650"/>
    </row>
    <row r="164" spans="1:13" s="133" customFormat="1" ht="15">
      <c r="C164" s="660"/>
      <c r="D164" s="472"/>
      <c r="E164" s="472"/>
      <c r="F164" s="656"/>
      <c r="G164" s="656"/>
      <c r="H164" s="656"/>
      <c r="I164" s="650"/>
      <c r="J164" s="196"/>
      <c r="K164" s="650"/>
      <c r="L164" s="650"/>
      <c r="M164" s="650"/>
    </row>
    <row r="165" spans="1:13" s="133" customFormat="1" ht="15">
      <c r="C165" s="660"/>
      <c r="D165" s="472"/>
      <c r="E165" s="472"/>
      <c r="F165" s="656"/>
      <c r="G165" s="656"/>
      <c r="H165" s="656"/>
      <c r="I165" s="650"/>
      <c r="J165" s="196"/>
      <c r="K165" s="650"/>
      <c r="L165" s="650"/>
      <c r="M165" s="650"/>
    </row>
    <row r="166" spans="1:13" s="133" customFormat="1" ht="15">
      <c r="C166" s="660"/>
      <c r="D166" s="472"/>
      <c r="E166" s="472"/>
      <c r="F166" s="656"/>
      <c r="G166" s="656"/>
      <c r="H166" s="656"/>
      <c r="I166" s="650"/>
      <c r="J166" s="196"/>
      <c r="K166" s="650"/>
      <c r="L166" s="650"/>
      <c r="M166" s="650"/>
    </row>
    <row r="167" spans="1:13" s="133" customFormat="1"/>
    <row r="168" spans="1:13" s="133" customFormat="1">
      <c r="B168" s="188" t="s">
        <v>350</v>
      </c>
      <c r="C168" s="187"/>
    </row>
    <row r="169" spans="1:13" s="135" customFormat="1" ht="30">
      <c r="B169" s="188" t="s">
        <v>351</v>
      </c>
      <c r="C169" s="655" t="s">
        <v>253</v>
      </c>
      <c r="D169" s="655" t="s">
        <v>345</v>
      </c>
      <c r="E169" s="655" t="s">
        <v>89</v>
      </c>
      <c r="F169" s="656"/>
      <c r="G169" s="656"/>
      <c r="H169" s="656"/>
      <c r="I169" s="192" t="s">
        <v>138</v>
      </c>
      <c r="J169" s="578" t="s">
        <v>139</v>
      </c>
      <c r="K169" s="192" t="s">
        <v>134</v>
      </c>
      <c r="L169" s="192" t="s">
        <v>140</v>
      </c>
      <c r="M169" s="185" t="s">
        <v>131</v>
      </c>
    </row>
    <row r="170" spans="1:13" s="133" customFormat="1" ht="15">
      <c r="B170" s="248" t="s">
        <v>29</v>
      </c>
      <c r="C170" s="657"/>
      <c r="D170" s="472"/>
      <c r="E170" s="472"/>
      <c r="F170" s="656"/>
      <c r="G170" s="656"/>
      <c r="H170" s="656"/>
      <c r="I170" s="650"/>
      <c r="J170" s="196"/>
      <c r="K170" s="650"/>
      <c r="L170" s="650"/>
      <c r="M170" s="650"/>
    </row>
    <row r="171" spans="1:13" s="133" customFormat="1" ht="15">
      <c r="C171" s="660"/>
      <c r="D171" s="472"/>
      <c r="E171" s="472"/>
      <c r="F171" s="656"/>
      <c r="G171" s="656"/>
      <c r="H171" s="656"/>
      <c r="I171" s="650"/>
      <c r="J171" s="196"/>
      <c r="K171" s="650"/>
      <c r="L171" s="650"/>
      <c r="M171" s="650"/>
    </row>
    <row r="172" spans="1:13" s="133" customFormat="1" ht="15">
      <c r="C172" s="660"/>
      <c r="D172" s="472"/>
      <c r="E172" s="472"/>
      <c r="F172" s="656"/>
      <c r="G172" s="656"/>
      <c r="H172" s="656"/>
      <c r="I172" s="650"/>
      <c r="J172" s="196"/>
      <c r="K172" s="650"/>
      <c r="L172" s="650"/>
      <c r="M172" s="650"/>
    </row>
    <row r="173" spans="1:13" s="133" customFormat="1" ht="15">
      <c r="C173" s="660"/>
      <c r="D173" s="472"/>
      <c r="E173" s="472"/>
      <c r="F173" s="656"/>
      <c r="G173" s="656"/>
      <c r="H173" s="656"/>
      <c r="I173" s="650"/>
      <c r="J173" s="196"/>
      <c r="K173" s="650"/>
      <c r="L173" s="650"/>
      <c r="M173" s="650"/>
    </row>
    <row r="174" spans="1:13" s="133" customFormat="1"/>
    <row r="175" spans="1:13" s="133" customFormat="1">
      <c r="A175" s="133" t="s">
        <v>456</v>
      </c>
      <c r="B175" s="269" t="s">
        <v>429</v>
      </c>
    </row>
    <row r="176" spans="1:13" s="133" customFormat="1">
      <c r="B176" s="652" t="s">
        <v>479</v>
      </c>
    </row>
    <row r="177" spans="2:13" s="133" customFormat="1">
      <c r="B177" s="653" t="s">
        <v>342</v>
      </c>
    </row>
    <row r="178" spans="2:13" s="133" customFormat="1">
      <c r="B178" s="653"/>
    </row>
    <row r="179" spans="2:13" s="133" customFormat="1">
      <c r="B179" s="188" t="s">
        <v>343</v>
      </c>
      <c r="C179" s="187"/>
    </row>
    <row r="180" spans="2:13" s="135" customFormat="1" ht="30">
      <c r="B180" s="188" t="s">
        <v>344</v>
      </c>
      <c r="C180" s="655" t="s">
        <v>253</v>
      </c>
      <c r="D180" s="655" t="s">
        <v>345</v>
      </c>
      <c r="E180" s="655" t="s">
        <v>89</v>
      </c>
      <c r="F180" s="656"/>
      <c r="G180" s="656"/>
      <c r="H180" s="656"/>
      <c r="I180" s="192" t="s">
        <v>138</v>
      </c>
      <c r="J180" s="578" t="s">
        <v>139</v>
      </c>
      <c r="K180" s="192" t="s">
        <v>134</v>
      </c>
      <c r="L180" s="192" t="s">
        <v>140</v>
      </c>
      <c r="M180" s="185" t="s">
        <v>131</v>
      </c>
    </row>
    <row r="181" spans="2:13" s="133" customFormat="1" ht="15">
      <c r="B181" s="248" t="s">
        <v>29</v>
      </c>
      <c r="C181" s="657"/>
      <c r="D181" s="472"/>
      <c r="E181" s="472"/>
      <c r="F181" s="656"/>
      <c r="G181" s="656"/>
      <c r="H181" s="656"/>
      <c r="I181" s="650"/>
      <c r="J181" s="196"/>
      <c r="K181" s="650"/>
      <c r="L181" s="650"/>
      <c r="M181" s="650"/>
    </row>
    <row r="182" spans="2:13" s="133" customFormat="1" ht="15">
      <c r="C182" s="660"/>
      <c r="D182" s="472"/>
      <c r="E182" s="472"/>
      <c r="F182" s="656"/>
      <c r="G182" s="656"/>
      <c r="H182" s="656"/>
      <c r="I182" s="650"/>
      <c r="J182" s="196"/>
      <c r="K182" s="650"/>
      <c r="L182" s="650"/>
      <c r="M182" s="650"/>
    </row>
    <row r="183" spans="2:13" s="133" customFormat="1" ht="15">
      <c r="C183" s="660"/>
      <c r="D183" s="472"/>
      <c r="E183" s="472"/>
      <c r="F183" s="656"/>
      <c r="G183" s="656"/>
      <c r="H183" s="656"/>
      <c r="I183" s="650"/>
      <c r="J183" s="196"/>
      <c r="K183" s="650"/>
      <c r="L183" s="650"/>
      <c r="M183" s="650"/>
    </row>
    <row r="184" spans="2:13" s="133" customFormat="1" ht="15">
      <c r="C184" s="660"/>
      <c r="D184" s="472"/>
      <c r="E184" s="472"/>
      <c r="F184" s="656"/>
      <c r="G184" s="656"/>
      <c r="H184" s="656"/>
      <c r="I184" s="650"/>
      <c r="J184" s="196"/>
      <c r="K184" s="650"/>
      <c r="L184" s="650"/>
      <c r="M184" s="650"/>
    </row>
    <row r="185" spans="2:13" s="133" customFormat="1">
      <c r="F185" s="656"/>
      <c r="G185" s="656"/>
      <c r="H185" s="656"/>
    </row>
    <row r="186" spans="2:13" s="133" customFormat="1">
      <c r="B186" s="188" t="s">
        <v>348</v>
      </c>
      <c r="C186" s="187"/>
    </row>
    <row r="187" spans="2:13" s="135" customFormat="1" ht="30">
      <c r="B187" s="188" t="s">
        <v>349</v>
      </c>
      <c r="C187" s="655" t="s">
        <v>253</v>
      </c>
      <c r="D187" s="655" t="s">
        <v>345</v>
      </c>
      <c r="E187" s="655" t="s">
        <v>89</v>
      </c>
      <c r="F187" s="656"/>
      <c r="G187" s="656"/>
      <c r="H187" s="656"/>
      <c r="I187" s="192" t="s">
        <v>138</v>
      </c>
      <c r="J187" s="578" t="s">
        <v>139</v>
      </c>
      <c r="K187" s="192" t="s">
        <v>134</v>
      </c>
      <c r="L187" s="192" t="s">
        <v>140</v>
      </c>
      <c r="M187" s="185" t="s">
        <v>131</v>
      </c>
    </row>
    <row r="188" spans="2:13" s="133" customFormat="1" ht="15">
      <c r="B188" s="248" t="s">
        <v>29</v>
      </c>
      <c r="C188" s="657"/>
      <c r="D188" s="472"/>
      <c r="E188" s="472"/>
      <c r="F188" s="656"/>
      <c r="G188" s="656"/>
      <c r="H188" s="656"/>
      <c r="I188" s="650"/>
      <c r="J188" s="196"/>
      <c r="K188" s="650"/>
      <c r="L188" s="650"/>
      <c r="M188" s="650"/>
    </row>
    <row r="189" spans="2:13" s="133" customFormat="1" ht="15">
      <c r="C189" s="660"/>
      <c r="D189" s="472"/>
      <c r="E189" s="472"/>
      <c r="F189" s="656"/>
      <c r="G189" s="656"/>
      <c r="H189" s="656"/>
      <c r="I189" s="650"/>
      <c r="J189" s="196"/>
      <c r="K189" s="650"/>
      <c r="L189" s="650"/>
      <c r="M189" s="650"/>
    </row>
    <row r="190" spans="2:13" s="133" customFormat="1" ht="15">
      <c r="C190" s="660"/>
      <c r="D190" s="472"/>
      <c r="E190" s="472"/>
      <c r="F190" s="656"/>
      <c r="G190" s="656"/>
      <c r="H190" s="656"/>
      <c r="I190" s="650"/>
      <c r="J190" s="196"/>
      <c r="K190" s="650"/>
      <c r="L190" s="650"/>
      <c r="M190" s="650"/>
    </row>
    <row r="191" spans="2:13" s="133" customFormat="1" ht="15">
      <c r="C191" s="660"/>
      <c r="D191" s="472"/>
      <c r="E191" s="472"/>
      <c r="F191" s="656"/>
      <c r="G191" s="656"/>
      <c r="H191" s="656"/>
      <c r="I191" s="650"/>
      <c r="J191" s="196"/>
      <c r="K191" s="650"/>
      <c r="L191" s="650"/>
      <c r="M191" s="650"/>
    </row>
    <row r="192" spans="2:13" s="133" customFormat="1"/>
    <row r="193" spans="1:191" s="133" customFormat="1">
      <c r="B193" s="188" t="s">
        <v>350</v>
      </c>
      <c r="C193" s="187"/>
    </row>
    <row r="194" spans="1:191" s="135" customFormat="1" ht="30">
      <c r="B194" s="188" t="s">
        <v>351</v>
      </c>
      <c r="C194" s="655" t="s">
        <v>253</v>
      </c>
      <c r="D194" s="655" t="s">
        <v>345</v>
      </c>
      <c r="E194" s="655" t="s">
        <v>89</v>
      </c>
      <c r="F194" s="656"/>
      <c r="G194" s="656"/>
      <c r="H194" s="656"/>
      <c r="I194" s="192" t="s">
        <v>138</v>
      </c>
      <c r="J194" s="578" t="s">
        <v>139</v>
      </c>
      <c r="K194" s="192" t="s">
        <v>134</v>
      </c>
      <c r="L194" s="192" t="s">
        <v>140</v>
      </c>
      <c r="M194" s="185" t="s">
        <v>131</v>
      </c>
    </row>
    <row r="195" spans="1:191" s="133" customFormat="1" ht="15">
      <c r="B195" s="248" t="s">
        <v>29</v>
      </c>
      <c r="C195" s="657"/>
      <c r="D195" s="472"/>
      <c r="E195" s="472"/>
      <c r="F195" s="656"/>
      <c r="G195" s="656"/>
      <c r="H195" s="656"/>
      <c r="I195" s="650"/>
      <c r="J195" s="196"/>
      <c r="K195" s="650"/>
      <c r="L195" s="650"/>
      <c r="M195" s="650"/>
    </row>
    <row r="196" spans="1:191" s="133" customFormat="1" ht="15">
      <c r="C196" s="660"/>
      <c r="D196" s="472"/>
      <c r="E196" s="472"/>
      <c r="F196" s="656"/>
      <c r="G196" s="656"/>
      <c r="H196" s="656"/>
      <c r="I196" s="650"/>
      <c r="J196" s="196"/>
      <c r="K196" s="650"/>
      <c r="L196" s="650"/>
      <c r="M196" s="650"/>
    </row>
    <row r="197" spans="1:191" s="133" customFormat="1" ht="15">
      <c r="C197" s="660"/>
      <c r="D197" s="472"/>
      <c r="E197" s="472"/>
      <c r="F197" s="656"/>
      <c r="G197" s="656"/>
      <c r="H197" s="656"/>
      <c r="I197" s="650"/>
      <c r="J197" s="196"/>
      <c r="K197" s="650"/>
      <c r="L197" s="650"/>
      <c r="M197" s="650"/>
    </row>
    <row r="198" spans="1:191" s="133" customFormat="1" ht="15">
      <c r="C198" s="660"/>
      <c r="D198" s="472"/>
      <c r="E198" s="472"/>
      <c r="F198" s="656"/>
      <c r="G198" s="656"/>
      <c r="H198" s="656"/>
      <c r="I198" s="650"/>
      <c r="J198" s="196"/>
      <c r="K198" s="650"/>
      <c r="L198" s="650"/>
      <c r="M198" s="650"/>
    </row>
    <row r="199" spans="1:191" s="133" customFormat="1" ht="15" hidden="1" outlineLevel="1">
      <c r="B199" s="137" t="s">
        <v>137</v>
      </c>
    </row>
    <row r="200" spans="1:191" s="133" customFormat="1" hidden="1" outlineLevel="1">
      <c r="B200" s="114"/>
    </row>
    <row r="201" spans="1:191" s="270" customFormat="1" ht="15.75" collapsed="1" thickBot="1">
      <c r="F201" s="699"/>
      <c r="G201" s="699"/>
      <c r="H201" s="699"/>
      <c r="I201" s="700"/>
      <c r="J201" s="482"/>
      <c r="K201" s="700"/>
      <c r="L201" s="700"/>
      <c r="M201" s="700"/>
    </row>
    <row r="202" spans="1:191" s="114" customFormat="1" ht="83.25" customHeight="1">
      <c r="A202" s="1044" t="s">
        <v>2742</v>
      </c>
      <c r="B202" s="1044"/>
      <c r="C202" s="1044"/>
      <c r="D202" s="1044"/>
      <c r="BM202" s="170"/>
    </row>
    <row r="203" spans="1:191" s="135" customForma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c r="BF203" s="133"/>
      <c r="BG203" s="133"/>
      <c r="BH203" s="133"/>
      <c r="BI203" s="133"/>
      <c r="BJ203" s="133"/>
      <c r="BK203" s="133"/>
      <c r="BL203" s="133"/>
      <c r="BM203" s="133"/>
      <c r="BN203" s="133"/>
      <c r="BO203" s="174"/>
      <c r="BP203" s="133"/>
      <c r="BQ203" s="133"/>
      <c r="BR203" s="133"/>
      <c r="BS203" s="133"/>
      <c r="BT203" s="133"/>
      <c r="BU203" s="133"/>
      <c r="BV203" s="133"/>
      <c r="BW203" s="133"/>
      <c r="BX203" s="133"/>
      <c r="BY203" s="133"/>
      <c r="BZ203" s="133"/>
      <c r="CA203" s="133"/>
      <c r="CB203" s="133"/>
      <c r="CC203" s="133"/>
      <c r="CD203" s="133"/>
      <c r="CE203" s="133"/>
      <c r="CF203" s="133"/>
      <c r="CG203" s="133"/>
      <c r="CH203" s="133"/>
      <c r="CI203" s="133"/>
      <c r="CJ203" s="133"/>
      <c r="CK203" s="133"/>
      <c r="CL203" s="133"/>
      <c r="CM203" s="133"/>
      <c r="CN203" s="133"/>
      <c r="CO203" s="133"/>
      <c r="CP203" s="133"/>
      <c r="CQ203" s="133"/>
      <c r="CR203" s="133"/>
      <c r="CS203" s="133"/>
      <c r="CT203" s="133"/>
      <c r="CU203" s="133"/>
      <c r="CV203" s="133"/>
      <c r="CW203" s="133"/>
      <c r="CX203" s="133"/>
      <c r="CY203" s="133"/>
      <c r="CZ203" s="133"/>
      <c r="DA203" s="133"/>
      <c r="DB203" s="133"/>
      <c r="DC203" s="133"/>
      <c r="DD203" s="133"/>
      <c r="DE203" s="133"/>
      <c r="DF203" s="133"/>
      <c r="DG203" s="133"/>
      <c r="DH203" s="133"/>
      <c r="DI203" s="133"/>
      <c r="DJ203" s="133"/>
      <c r="DK203" s="133"/>
      <c r="DL203" s="133"/>
      <c r="DM203" s="133"/>
      <c r="DN203" s="133"/>
      <c r="DO203" s="133"/>
      <c r="DP203" s="133"/>
      <c r="DQ203" s="133"/>
      <c r="DR203" s="133"/>
      <c r="DS203" s="133"/>
      <c r="DT203" s="133"/>
      <c r="DU203" s="133"/>
      <c r="DV203" s="133"/>
      <c r="DW203" s="133"/>
      <c r="DX203" s="133"/>
      <c r="DY203" s="133"/>
      <c r="DZ203" s="133"/>
      <c r="EA203" s="133"/>
      <c r="EB203" s="133"/>
      <c r="EC203" s="133"/>
      <c r="ED203" s="133"/>
      <c r="EE203" s="133"/>
      <c r="EF203" s="133"/>
      <c r="EG203" s="133"/>
      <c r="EH203" s="133"/>
      <c r="EI203" s="133"/>
      <c r="EJ203" s="133"/>
      <c r="EK203" s="133"/>
      <c r="EL203" s="133"/>
      <c r="EM203" s="133"/>
      <c r="EN203" s="133"/>
      <c r="EO203" s="133"/>
      <c r="EP203" s="133"/>
      <c r="EQ203" s="133"/>
      <c r="ER203" s="133"/>
      <c r="ES203" s="133"/>
      <c r="ET203" s="133"/>
      <c r="EU203" s="133"/>
      <c r="EV203" s="133"/>
      <c r="EW203" s="133"/>
      <c r="EX203" s="133"/>
      <c r="EY203" s="133"/>
      <c r="EZ203" s="133"/>
      <c r="FA203" s="133"/>
      <c r="FB203" s="133"/>
      <c r="FC203" s="133"/>
      <c r="FD203" s="133"/>
      <c r="FE203" s="133"/>
      <c r="FF203" s="133"/>
      <c r="FG203" s="133"/>
      <c r="FH203" s="133"/>
      <c r="FI203" s="133"/>
      <c r="FJ203" s="133"/>
      <c r="FK203" s="133"/>
      <c r="FL203" s="133"/>
      <c r="FM203" s="133"/>
      <c r="FN203" s="133"/>
      <c r="FO203" s="133"/>
      <c r="FP203" s="133"/>
      <c r="FQ203" s="133"/>
      <c r="FR203" s="133"/>
      <c r="FS203" s="133"/>
      <c r="FT203" s="133"/>
      <c r="FU203" s="133"/>
      <c r="FV203" s="133"/>
      <c r="FW203" s="133"/>
      <c r="FX203" s="133"/>
      <c r="FY203" s="133"/>
      <c r="FZ203" s="133"/>
      <c r="GA203" s="133"/>
      <c r="GB203" s="133"/>
      <c r="GC203" s="133"/>
      <c r="GD203" s="133"/>
      <c r="GE203" s="133"/>
      <c r="GF203" s="133"/>
      <c r="GG203" s="133"/>
      <c r="GH203" s="133"/>
      <c r="GI203" s="133"/>
    </row>
    <row r="204" spans="1:191" s="135" customFormat="1" ht="48" customHeight="1">
      <c r="A204" s="133"/>
      <c r="B204" s="1043" t="s">
        <v>528</v>
      </c>
      <c r="C204" s="104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c r="BF204" s="133"/>
      <c r="BG204" s="133"/>
      <c r="BH204" s="133"/>
      <c r="BI204" s="133"/>
      <c r="BJ204" s="133"/>
      <c r="BK204" s="133"/>
      <c r="BL204" s="133"/>
      <c r="BM204" s="133"/>
      <c r="BN204" s="133"/>
      <c r="BO204" s="174"/>
      <c r="BP204" s="133"/>
      <c r="BQ204" s="133"/>
      <c r="BR204" s="133"/>
      <c r="BS204" s="133"/>
      <c r="BT204" s="133"/>
      <c r="BU204" s="133"/>
      <c r="BV204" s="133"/>
      <c r="BW204" s="133"/>
      <c r="BX204" s="133"/>
      <c r="BY204" s="133"/>
      <c r="BZ204" s="133"/>
      <c r="CA204" s="133"/>
      <c r="CB204" s="133"/>
      <c r="CC204" s="133"/>
      <c r="CD204" s="133"/>
      <c r="CE204" s="133"/>
      <c r="CF204" s="133"/>
      <c r="CG204" s="133"/>
      <c r="CH204" s="133"/>
      <c r="CI204" s="133"/>
      <c r="CJ204" s="133"/>
      <c r="CK204" s="133"/>
      <c r="CL204" s="133"/>
      <c r="CM204" s="133"/>
      <c r="CN204" s="133"/>
      <c r="CO204" s="133"/>
      <c r="CP204" s="133"/>
      <c r="CQ204" s="133"/>
      <c r="CR204" s="133"/>
      <c r="CS204" s="133"/>
      <c r="CT204" s="133"/>
      <c r="CU204" s="133"/>
      <c r="CV204" s="133"/>
      <c r="CW204" s="133"/>
      <c r="CX204" s="133"/>
      <c r="CY204" s="133"/>
      <c r="CZ204" s="133"/>
      <c r="DA204" s="133"/>
      <c r="DB204" s="133"/>
      <c r="DC204" s="133"/>
      <c r="DD204" s="133"/>
      <c r="DE204" s="133"/>
      <c r="DF204" s="133"/>
      <c r="DG204" s="133"/>
      <c r="DH204" s="133"/>
      <c r="DI204" s="133"/>
      <c r="DJ204" s="133"/>
      <c r="DK204" s="133"/>
      <c r="DL204" s="133"/>
      <c r="DM204" s="133"/>
      <c r="DN204" s="133"/>
      <c r="DO204" s="133"/>
      <c r="DP204" s="133"/>
      <c r="DQ204" s="133"/>
      <c r="DR204" s="133"/>
      <c r="DS204" s="133"/>
      <c r="DT204" s="133"/>
      <c r="DU204" s="133"/>
      <c r="DV204" s="133"/>
      <c r="DW204" s="133"/>
      <c r="DX204" s="133"/>
      <c r="DY204" s="133"/>
      <c r="DZ204" s="133"/>
      <c r="EA204" s="133"/>
      <c r="EB204" s="133"/>
      <c r="EC204" s="133"/>
      <c r="ED204" s="133"/>
      <c r="EE204" s="133"/>
      <c r="EF204" s="133"/>
      <c r="EG204" s="133"/>
      <c r="EH204" s="133"/>
      <c r="EI204" s="133"/>
      <c r="EJ204" s="133"/>
      <c r="EK204" s="133"/>
      <c r="EL204" s="133"/>
      <c r="EM204" s="133"/>
      <c r="EN204" s="133"/>
      <c r="EO204" s="133"/>
      <c r="EP204" s="133"/>
      <c r="EQ204" s="133"/>
      <c r="ER204" s="133"/>
      <c r="ES204" s="133"/>
      <c r="ET204" s="133"/>
      <c r="EU204" s="133"/>
      <c r="EV204" s="133"/>
      <c r="EW204" s="133"/>
      <c r="EX204" s="133"/>
      <c r="EY204" s="133"/>
      <c r="EZ204" s="133"/>
      <c r="FA204" s="133"/>
      <c r="FB204" s="133"/>
      <c r="FC204" s="133"/>
      <c r="FD204" s="133"/>
      <c r="FE204" s="133"/>
      <c r="FF204" s="133"/>
      <c r="FG204" s="133"/>
      <c r="FH204" s="133"/>
      <c r="FI204" s="133"/>
      <c r="FJ204" s="133"/>
      <c r="FK204" s="133"/>
      <c r="FL204" s="133"/>
      <c r="FM204" s="133"/>
      <c r="FN204" s="133"/>
      <c r="FO204" s="133"/>
      <c r="FP204" s="133"/>
      <c r="FQ204" s="133"/>
      <c r="FR204" s="133"/>
      <c r="FS204" s="133"/>
      <c r="FT204" s="133"/>
      <c r="FU204" s="133"/>
      <c r="FV204" s="133"/>
      <c r="FW204" s="133"/>
      <c r="FX204" s="133"/>
      <c r="FY204" s="133"/>
      <c r="FZ204" s="133"/>
      <c r="GA204" s="133"/>
      <c r="GB204" s="133"/>
      <c r="GC204" s="133"/>
      <c r="GD204" s="133"/>
      <c r="GE204" s="133"/>
      <c r="GF204" s="133"/>
      <c r="GG204" s="133"/>
      <c r="GH204" s="133"/>
      <c r="GI204" s="133"/>
    </row>
    <row r="205" spans="1:191" s="135" customFormat="1" ht="28.5">
      <c r="A205" s="133">
        <v>6.5</v>
      </c>
      <c r="B205" s="226" t="s">
        <v>285</v>
      </c>
      <c r="C205" s="272"/>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c r="BF205" s="133"/>
      <c r="BG205" s="133"/>
      <c r="BH205" s="133"/>
      <c r="BI205" s="133"/>
      <c r="BJ205" s="133"/>
      <c r="BK205" s="133"/>
      <c r="BL205" s="133"/>
      <c r="BM205" s="133"/>
      <c r="BN205" s="133"/>
      <c r="BO205" s="174"/>
      <c r="BP205" s="133"/>
      <c r="BQ205" s="133"/>
      <c r="BR205" s="133"/>
      <c r="BS205" s="133"/>
      <c r="BT205" s="133"/>
      <c r="BU205" s="133"/>
      <c r="BV205" s="133"/>
      <c r="BW205" s="133"/>
      <c r="BX205" s="133"/>
      <c r="BY205" s="133"/>
      <c r="BZ205" s="133"/>
      <c r="CA205" s="133"/>
      <c r="CB205" s="133"/>
      <c r="CC205" s="133"/>
      <c r="CD205" s="133"/>
      <c r="CE205" s="133"/>
      <c r="CF205" s="133"/>
      <c r="CG205" s="133"/>
      <c r="CH205" s="133"/>
      <c r="CI205" s="133"/>
      <c r="CJ205" s="133"/>
      <c r="CK205" s="133"/>
      <c r="CL205" s="133"/>
      <c r="CM205" s="133"/>
      <c r="CN205" s="133"/>
      <c r="CO205" s="133"/>
      <c r="CP205" s="133"/>
      <c r="CQ205" s="133"/>
      <c r="CR205" s="133"/>
      <c r="CS205" s="133"/>
      <c r="CT205" s="133"/>
      <c r="CU205" s="133"/>
      <c r="CV205" s="133"/>
      <c r="CW205" s="133"/>
      <c r="CX205" s="133"/>
      <c r="CY205" s="133"/>
      <c r="CZ205" s="133"/>
      <c r="DA205" s="133"/>
      <c r="DB205" s="133"/>
      <c r="DC205" s="133"/>
      <c r="DD205" s="133"/>
      <c r="DE205" s="133"/>
      <c r="DF205" s="133"/>
      <c r="DG205" s="133"/>
      <c r="DH205" s="133"/>
      <c r="DI205" s="133"/>
      <c r="DJ205" s="133"/>
      <c r="DK205" s="133"/>
      <c r="DL205" s="133"/>
      <c r="DM205" s="133"/>
      <c r="DN205" s="133"/>
      <c r="DO205" s="133"/>
      <c r="DP205" s="133"/>
      <c r="DQ205" s="133"/>
      <c r="DR205" s="133"/>
      <c r="DS205" s="133"/>
      <c r="DT205" s="133"/>
      <c r="DU205" s="133"/>
      <c r="DV205" s="133"/>
      <c r="DW205" s="133"/>
      <c r="DX205" s="133"/>
      <c r="DY205" s="133"/>
      <c r="DZ205" s="133"/>
      <c r="EA205" s="133"/>
      <c r="EB205" s="133"/>
      <c r="EC205" s="133"/>
      <c r="ED205" s="133"/>
      <c r="EE205" s="133"/>
      <c r="EF205" s="133"/>
      <c r="EG205" s="133"/>
      <c r="EH205" s="133"/>
      <c r="EI205" s="133"/>
      <c r="EJ205" s="133"/>
      <c r="EK205" s="133"/>
      <c r="EL205" s="133"/>
      <c r="EM205" s="133"/>
      <c r="EN205" s="133"/>
      <c r="EO205" s="133"/>
      <c r="EP205" s="133"/>
      <c r="EQ205" s="133"/>
      <c r="ER205" s="133"/>
      <c r="ES205" s="133"/>
      <c r="ET205" s="133"/>
      <c r="EU205" s="133"/>
      <c r="EV205" s="133"/>
      <c r="EW205" s="133"/>
      <c r="EX205" s="133"/>
      <c r="EY205" s="133"/>
      <c r="EZ205" s="133"/>
      <c r="FA205" s="133"/>
      <c r="FB205" s="133"/>
      <c r="FC205" s="133"/>
      <c r="FD205" s="133"/>
      <c r="FE205" s="133"/>
      <c r="FF205" s="133"/>
      <c r="FG205" s="133"/>
      <c r="FH205" s="133"/>
      <c r="FI205" s="133"/>
      <c r="FJ205" s="133"/>
      <c r="FK205" s="133"/>
      <c r="FL205" s="133"/>
      <c r="FM205" s="133"/>
      <c r="FN205" s="133"/>
      <c r="FO205" s="133"/>
      <c r="FP205" s="133"/>
      <c r="FQ205" s="133"/>
      <c r="FR205" s="133"/>
      <c r="FS205" s="133"/>
      <c r="FT205" s="133"/>
      <c r="FU205" s="133"/>
      <c r="FV205" s="133"/>
      <c r="FW205" s="133"/>
      <c r="FX205" s="133"/>
      <c r="FY205" s="133"/>
      <c r="FZ205" s="133"/>
      <c r="GA205" s="133"/>
      <c r="GB205" s="133"/>
      <c r="GC205" s="133"/>
      <c r="GD205" s="133"/>
      <c r="GE205" s="133"/>
      <c r="GF205" s="133"/>
      <c r="GG205" s="133"/>
      <c r="GH205" s="133"/>
      <c r="GI205" s="133"/>
    </row>
    <row r="206" spans="1:191" s="135" customForma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c r="BF206" s="133"/>
      <c r="BG206" s="133"/>
      <c r="BH206" s="133"/>
      <c r="BI206" s="133"/>
      <c r="BJ206" s="133"/>
      <c r="BK206" s="133"/>
      <c r="BL206" s="133"/>
      <c r="BM206" s="133"/>
      <c r="BN206" s="133"/>
      <c r="BO206" s="174"/>
      <c r="BP206" s="133"/>
      <c r="BQ206" s="133"/>
      <c r="BR206" s="133"/>
      <c r="BS206" s="133"/>
      <c r="BT206" s="133"/>
      <c r="BU206" s="133"/>
      <c r="BV206" s="133"/>
      <c r="BW206" s="133"/>
      <c r="BX206" s="133"/>
      <c r="BY206" s="133"/>
      <c r="BZ206" s="133"/>
      <c r="CA206" s="133"/>
      <c r="CB206" s="133"/>
      <c r="CC206" s="133"/>
      <c r="CD206" s="133"/>
      <c r="CE206" s="133"/>
      <c r="CF206" s="133"/>
      <c r="CG206" s="133"/>
      <c r="CH206" s="133"/>
      <c r="CI206" s="133"/>
      <c r="CJ206" s="133"/>
      <c r="CK206" s="133"/>
      <c r="CL206" s="133"/>
      <c r="CM206" s="133"/>
      <c r="CN206" s="133"/>
      <c r="CO206" s="133"/>
      <c r="CP206" s="133"/>
      <c r="CQ206" s="133"/>
      <c r="CR206" s="133"/>
      <c r="CS206" s="133"/>
      <c r="CT206" s="133"/>
      <c r="CU206" s="133"/>
      <c r="CV206" s="133"/>
      <c r="CW206" s="133"/>
      <c r="CX206" s="133"/>
      <c r="CY206" s="133"/>
      <c r="CZ206" s="133"/>
      <c r="DA206" s="133"/>
      <c r="DB206" s="133"/>
      <c r="DC206" s="133"/>
      <c r="DD206" s="133"/>
      <c r="DE206" s="133"/>
      <c r="DF206" s="133"/>
      <c r="DG206" s="133"/>
      <c r="DH206" s="133"/>
      <c r="DI206" s="133"/>
      <c r="DJ206" s="133"/>
      <c r="DK206" s="133"/>
      <c r="DL206" s="133"/>
      <c r="DM206" s="133"/>
      <c r="DN206" s="133"/>
      <c r="DO206" s="133"/>
      <c r="DP206" s="133"/>
      <c r="DQ206" s="133"/>
      <c r="DR206" s="133"/>
      <c r="DS206" s="133"/>
      <c r="DT206" s="133"/>
      <c r="DU206" s="133"/>
      <c r="DV206" s="133"/>
      <c r="DW206" s="133"/>
      <c r="DX206" s="133"/>
      <c r="DY206" s="133"/>
      <c r="DZ206" s="133"/>
      <c r="EA206" s="133"/>
      <c r="EB206" s="133"/>
      <c r="EC206" s="133"/>
      <c r="ED206" s="133"/>
      <c r="EE206" s="133"/>
      <c r="EF206" s="133"/>
      <c r="EG206" s="133"/>
      <c r="EH206" s="133"/>
      <c r="EI206" s="133"/>
      <c r="EJ206" s="133"/>
      <c r="EK206" s="133"/>
      <c r="EL206" s="133"/>
      <c r="EM206" s="133"/>
      <c r="EN206" s="133"/>
      <c r="EO206" s="133"/>
      <c r="EP206" s="133"/>
      <c r="EQ206" s="133"/>
      <c r="ER206" s="133"/>
      <c r="ES206" s="133"/>
      <c r="ET206" s="133"/>
      <c r="EU206" s="133"/>
      <c r="EV206" s="133"/>
      <c r="EW206" s="133"/>
      <c r="EX206" s="133"/>
      <c r="EY206" s="133"/>
      <c r="EZ206" s="133"/>
      <c r="FA206" s="133"/>
      <c r="FB206" s="133"/>
      <c r="FC206" s="133"/>
      <c r="FD206" s="133"/>
      <c r="FE206" s="133"/>
      <c r="FF206" s="133"/>
      <c r="FG206" s="133"/>
      <c r="FH206" s="133"/>
      <c r="FI206" s="133"/>
      <c r="FJ206" s="133"/>
      <c r="FK206" s="133"/>
      <c r="FL206" s="133"/>
      <c r="FM206" s="133"/>
      <c r="FN206" s="133"/>
      <c r="FO206" s="133"/>
      <c r="FP206" s="133"/>
      <c r="FQ206" s="133"/>
      <c r="FR206" s="133"/>
      <c r="FS206" s="133"/>
      <c r="FT206" s="133"/>
      <c r="FU206" s="133"/>
      <c r="FV206" s="133"/>
      <c r="FW206" s="133"/>
      <c r="FX206" s="133"/>
      <c r="FY206" s="133"/>
      <c r="FZ206" s="133"/>
      <c r="GA206" s="133"/>
      <c r="GB206" s="133"/>
      <c r="GC206" s="133"/>
      <c r="GD206" s="133"/>
      <c r="GE206" s="133"/>
      <c r="GF206" s="133"/>
      <c r="GG206" s="133"/>
      <c r="GH206" s="133"/>
      <c r="GI206" s="133"/>
    </row>
    <row r="207" spans="1:191" s="135" customFormat="1" ht="18">
      <c r="A207" s="273"/>
      <c r="B207" s="274" t="s">
        <v>742</v>
      </c>
      <c r="C207" s="273"/>
      <c r="D207" s="273"/>
      <c r="E207" s="273"/>
      <c r="F207" s="273"/>
      <c r="G207" s="273"/>
      <c r="H207" s="273"/>
      <c r="I207" s="273"/>
      <c r="J207" s="273"/>
      <c r="K207" s="273"/>
      <c r="L207" s="273"/>
      <c r="M207" s="273"/>
      <c r="N207" s="273"/>
      <c r="O207" s="273"/>
      <c r="P207" s="273"/>
      <c r="Q207" s="273"/>
      <c r="R207" s="273"/>
      <c r="S207" s="273"/>
      <c r="T207" s="273"/>
      <c r="U207" s="273"/>
      <c r="V207" s="273"/>
      <c r="W207" s="273"/>
      <c r="X207" s="273"/>
      <c r="Y207" s="273"/>
      <c r="Z207" s="273"/>
      <c r="AA207" s="273"/>
      <c r="AB207" s="273"/>
      <c r="AC207" s="273"/>
      <c r="AD207" s="273"/>
      <c r="AE207" s="273"/>
      <c r="AF207" s="273"/>
      <c r="AG207" s="273"/>
      <c r="AH207" s="273"/>
      <c r="AI207" s="273"/>
      <c r="AJ207" s="273"/>
      <c r="AK207" s="273"/>
      <c r="AL207" s="273"/>
      <c r="AM207" s="273"/>
      <c r="AN207" s="273"/>
      <c r="AO207" s="273"/>
      <c r="AP207" s="273"/>
      <c r="AQ207" s="273"/>
      <c r="AR207" s="273"/>
      <c r="AS207" s="273"/>
      <c r="AT207" s="273"/>
      <c r="AU207" s="273"/>
      <c r="AV207" s="273"/>
      <c r="AW207" s="273"/>
      <c r="AX207" s="273"/>
      <c r="AY207" s="273"/>
      <c r="AZ207" s="273"/>
      <c r="BA207" s="273"/>
      <c r="BB207" s="273"/>
      <c r="BC207" s="273"/>
      <c r="BD207" s="273"/>
      <c r="BE207" s="273"/>
      <c r="BF207" s="273"/>
      <c r="BG207" s="273"/>
      <c r="BH207" s="273"/>
      <c r="BI207" s="273"/>
      <c r="BJ207" s="273"/>
      <c r="BK207" s="273"/>
      <c r="BL207" s="273"/>
      <c r="BM207" s="273"/>
      <c r="BN207" s="273"/>
      <c r="BO207" s="273"/>
      <c r="BP207" s="273"/>
      <c r="BQ207" s="273"/>
      <c r="BR207" s="273"/>
      <c r="BS207" s="273"/>
      <c r="BT207" s="273"/>
      <c r="BU207" s="273"/>
      <c r="BV207" s="273"/>
      <c r="BW207" s="273"/>
      <c r="BX207" s="273"/>
      <c r="BY207" s="273"/>
      <c r="BZ207" s="273"/>
      <c r="CA207" s="273"/>
      <c r="CB207" s="273"/>
      <c r="CC207" s="273"/>
      <c r="CD207" s="273"/>
      <c r="CE207" s="133"/>
      <c r="CF207" s="133"/>
      <c r="CG207" s="133"/>
      <c r="CH207" s="133"/>
      <c r="CI207" s="133"/>
      <c r="CJ207" s="133"/>
      <c r="CK207" s="133"/>
      <c r="CL207" s="133"/>
      <c r="CM207" s="133"/>
      <c r="CN207" s="133"/>
      <c r="CO207" s="133"/>
      <c r="CP207" s="133"/>
      <c r="CQ207" s="133"/>
      <c r="CR207" s="133"/>
      <c r="CS207" s="133"/>
      <c r="CT207" s="133"/>
      <c r="CU207" s="133"/>
      <c r="CV207" s="133"/>
      <c r="CW207" s="133"/>
      <c r="CX207" s="133"/>
      <c r="CY207" s="133"/>
      <c r="CZ207" s="133"/>
      <c r="DA207" s="133"/>
      <c r="DB207" s="133"/>
      <c r="DC207" s="133"/>
      <c r="DD207" s="133"/>
      <c r="DE207" s="133"/>
      <c r="DF207" s="133"/>
      <c r="DG207" s="133"/>
      <c r="DH207" s="133"/>
      <c r="DI207" s="133"/>
      <c r="DJ207" s="133"/>
      <c r="DK207" s="133"/>
      <c r="DL207" s="133"/>
      <c r="DM207" s="133"/>
      <c r="DN207" s="133"/>
      <c r="DO207" s="133"/>
      <c r="DP207" s="133"/>
      <c r="DQ207" s="133"/>
      <c r="DR207" s="133"/>
      <c r="DS207" s="133"/>
      <c r="DT207" s="133"/>
      <c r="DU207" s="133"/>
      <c r="DV207" s="133"/>
      <c r="DW207" s="133"/>
      <c r="DX207" s="133"/>
      <c r="DY207" s="133"/>
      <c r="DZ207" s="133"/>
      <c r="EA207" s="133"/>
      <c r="EB207" s="133"/>
      <c r="EC207" s="133"/>
      <c r="ED207" s="133"/>
      <c r="EE207" s="133"/>
      <c r="EF207" s="133"/>
      <c r="EG207" s="133"/>
      <c r="EH207" s="133"/>
      <c r="EI207" s="133"/>
      <c r="EJ207" s="133"/>
      <c r="EK207" s="133"/>
      <c r="EL207" s="133"/>
      <c r="EM207" s="133"/>
      <c r="EN207" s="133"/>
      <c r="EO207" s="133"/>
      <c r="EP207" s="133"/>
      <c r="EQ207" s="133"/>
      <c r="ER207" s="133"/>
      <c r="ES207" s="133"/>
      <c r="ET207" s="133"/>
      <c r="EU207" s="133"/>
      <c r="EV207" s="133"/>
      <c r="EW207" s="133"/>
      <c r="EX207" s="133"/>
      <c r="EY207" s="133"/>
      <c r="EZ207" s="133"/>
      <c r="FA207" s="133"/>
      <c r="FB207" s="133"/>
      <c r="FC207" s="133"/>
      <c r="FD207" s="133"/>
      <c r="FE207" s="133"/>
      <c r="FF207" s="133"/>
      <c r="FG207" s="133"/>
      <c r="FH207" s="133"/>
      <c r="FI207" s="133"/>
      <c r="FJ207" s="133"/>
      <c r="FK207" s="133"/>
      <c r="FL207" s="133"/>
      <c r="FM207" s="133"/>
      <c r="FN207" s="133"/>
      <c r="FO207" s="133"/>
      <c r="FP207" s="133"/>
      <c r="FQ207" s="133"/>
      <c r="FR207" s="133"/>
      <c r="FS207" s="133"/>
      <c r="FT207" s="133"/>
      <c r="FU207" s="133"/>
      <c r="FV207" s="133"/>
      <c r="FW207" s="133"/>
      <c r="FX207" s="133"/>
      <c r="FY207" s="133"/>
      <c r="FZ207" s="133"/>
      <c r="GA207" s="133"/>
      <c r="GB207" s="133"/>
      <c r="GC207" s="133"/>
      <c r="GD207" s="133"/>
      <c r="GE207" s="133"/>
      <c r="GF207" s="133"/>
      <c r="GG207" s="133"/>
      <c r="GH207" s="133"/>
      <c r="GI207" s="133"/>
    </row>
    <row r="208" spans="1:191" s="135" customForma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c r="BF208" s="133"/>
      <c r="BG208" s="133"/>
      <c r="BH208" s="133"/>
      <c r="BI208" s="133"/>
      <c r="BJ208" s="133"/>
      <c r="BK208" s="133"/>
      <c r="BL208" s="133"/>
      <c r="BM208" s="133"/>
      <c r="BN208" s="133"/>
      <c r="BO208" s="174"/>
      <c r="BP208" s="133"/>
      <c r="BQ208" s="133"/>
      <c r="BR208" s="133"/>
      <c r="BS208" s="133"/>
      <c r="BT208" s="133"/>
      <c r="BU208" s="133"/>
      <c r="BV208" s="133"/>
      <c r="BW208" s="133"/>
      <c r="BX208" s="133"/>
      <c r="BY208" s="133"/>
      <c r="BZ208" s="133"/>
      <c r="CA208" s="133"/>
      <c r="CB208" s="133"/>
      <c r="CC208" s="133"/>
      <c r="CD208" s="133"/>
      <c r="CE208" s="133"/>
      <c r="CF208" s="133"/>
      <c r="CG208" s="133"/>
      <c r="CH208" s="133"/>
      <c r="CI208" s="133"/>
      <c r="CJ208" s="133"/>
      <c r="CK208" s="133"/>
      <c r="CL208" s="133"/>
      <c r="CM208" s="133"/>
      <c r="CN208" s="133"/>
      <c r="CO208" s="133"/>
      <c r="CP208" s="133"/>
      <c r="CQ208" s="133"/>
      <c r="CR208" s="133"/>
      <c r="CS208" s="133"/>
      <c r="CT208" s="133"/>
      <c r="CU208" s="133"/>
      <c r="CV208" s="133"/>
      <c r="CW208" s="133"/>
      <c r="CX208" s="133"/>
      <c r="CY208" s="133"/>
      <c r="CZ208" s="133"/>
      <c r="DA208" s="133"/>
      <c r="DB208" s="133"/>
      <c r="DC208" s="133"/>
      <c r="DD208" s="133"/>
      <c r="DE208" s="133"/>
      <c r="DF208" s="133"/>
      <c r="DG208" s="133"/>
      <c r="DH208" s="133"/>
      <c r="DI208" s="133"/>
      <c r="DJ208" s="133"/>
      <c r="DK208" s="133"/>
      <c r="DL208" s="133"/>
      <c r="DM208" s="133"/>
      <c r="DN208" s="133"/>
      <c r="DO208" s="133"/>
      <c r="DP208" s="133"/>
      <c r="DQ208" s="133"/>
      <c r="DR208" s="133"/>
      <c r="DS208" s="133"/>
      <c r="DT208" s="133"/>
      <c r="DU208" s="133"/>
      <c r="DV208" s="133"/>
      <c r="DW208" s="133"/>
      <c r="DX208" s="133"/>
      <c r="DY208" s="133"/>
      <c r="DZ208" s="133"/>
      <c r="EA208" s="133"/>
      <c r="EB208" s="133"/>
      <c r="EC208" s="133"/>
      <c r="ED208" s="133"/>
      <c r="EE208" s="133"/>
      <c r="EF208" s="133"/>
      <c r="EG208" s="133"/>
      <c r="EH208" s="133"/>
      <c r="EI208" s="133"/>
      <c r="EJ208" s="133"/>
      <c r="EK208" s="133"/>
      <c r="EL208" s="133"/>
      <c r="EM208" s="133"/>
      <c r="EN208" s="133"/>
      <c r="EO208" s="133"/>
      <c r="EP208" s="133"/>
      <c r="EQ208" s="133"/>
      <c r="ER208" s="133"/>
      <c r="ES208" s="133"/>
      <c r="ET208" s="133"/>
      <c r="EU208" s="133"/>
      <c r="EV208" s="133"/>
      <c r="EW208" s="133"/>
      <c r="EX208" s="133"/>
      <c r="EY208" s="133"/>
      <c r="EZ208" s="133"/>
      <c r="FA208" s="133"/>
      <c r="FB208" s="133"/>
      <c r="FC208" s="133"/>
      <c r="FD208" s="133"/>
      <c r="FE208" s="133"/>
      <c r="FF208" s="133"/>
      <c r="FG208" s="133"/>
      <c r="FH208" s="133"/>
      <c r="FI208" s="133"/>
      <c r="FJ208" s="133"/>
      <c r="FK208" s="133"/>
      <c r="FL208" s="133"/>
      <c r="FM208" s="133"/>
      <c r="FN208" s="133"/>
      <c r="FO208" s="133"/>
      <c r="FP208" s="133"/>
      <c r="FQ208" s="133"/>
      <c r="FR208" s="133"/>
      <c r="FS208" s="133"/>
      <c r="FT208" s="133"/>
      <c r="FU208" s="133"/>
      <c r="FV208" s="133"/>
      <c r="FW208" s="133"/>
      <c r="FX208" s="133"/>
      <c r="FY208" s="133"/>
      <c r="FZ208" s="133"/>
      <c r="GA208" s="133"/>
      <c r="GB208" s="133"/>
      <c r="GC208" s="133"/>
      <c r="GD208" s="133"/>
      <c r="GE208" s="133"/>
      <c r="GF208" s="133"/>
      <c r="GG208" s="133"/>
      <c r="GH208" s="133"/>
      <c r="GI208" s="133"/>
    </row>
    <row r="209" spans="1:250" s="135" customFormat="1" ht="15">
      <c r="A209" s="275" t="s">
        <v>457</v>
      </c>
      <c r="B209" s="276" t="s">
        <v>176</v>
      </c>
      <c r="C209" s="2"/>
      <c r="D209" s="2"/>
      <c r="E209" s="275"/>
      <c r="F209" s="275"/>
      <c r="G209" s="275"/>
      <c r="H209" s="275"/>
      <c r="I209" s="275"/>
      <c r="J209" s="277"/>
      <c r="K209" s="2"/>
      <c r="L209" s="2"/>
      <c r="M209" s="2"/>
      <c r="N209" s="2"/>
      <c r="O209" s="2"/>
      <c r="P209" s="2"/>
      <c r="Q209" s="278"/>
      <c r="R209" s="2"/>
      <c r="S209" s="2"/>
      <c r="T209" s="2"/>
      <c r="U209" s="2"/>
      <c r="V209" s="2"/>
      <c r="W209" s="2"/>
      <c r="X209" s="278"/>
      <c r="Y209" s="2"/>
      <c r="Z209" s="2"/>
      <c r="AA209" s="2"/>
      <c r="AB209" s="2"/>
      <c r="AC209" s="2"/>
      <c r="AD209" s="2"/>
      <c r="AE209" s="278"/>
      <c r="AF209" s="2"/>
      <c r="AG209" s="2"/>
      <c r="AH209" s="2"/>
      <c r="AI209" s="2"/>
      <c r="AJ209" s="2"/>
      <c r="AK209" s="2"/>
      <c r="AL209" s="278"/>
      <c r="AM209" s="2"/>
      <c r="AN209" s="2"/>
      <c r="AO209" s="2"/>
      <c r="AP209" s="2"/>
      <c r="AQ209" s="2"/>
      <c r="AR209" s="2"/>
      <c r="AS209" s="278"/>
      <c r="AT209" s="2"/>
      <c r="AU209" s="2"/>
      <c r="AV209" s="2"/>
      <c r="AW209" s="2"/>
      <c r="AX209" s="2"/>
      <c r="AY209" s="2"/>
      <c r="AZ209" s="278"/>
      <c r="BA209" s="2"/>
      <c r="BB209" s="2"/>
      <c r="BC209" s="2"/>
      <c r="BD209" s="2"/>
      <c r="BE209" s="2"/>
      <c r="BF209" s="2"/>
      <c r="BG209" s="278"/>
      <c r="BH209" s="2"/>
      <c r="BI209" s="2"/>
      <c r="BJ209" s="2"/>
      <c r="BK209" s="2"/>
      <c r="BL209" s="2"/>
      <c r="BM209" s="2"/>
      <c r="BN209" s="278"/>
      <c r="BO209" s="2"/>
      <c r="BP209" s="2"/>
      <c r="BQ209" s="2"/>
      <c r="BR209" s="2"/>
      <c r="BS209" s="2"/>
      <c r="BT209" s="2"/>
      <c r="BU209" s="2"/>
      <c r="BV209" s="2"/>
      <c r="BW209" s="2"/>
      <c r="BX209" s="2"/>
      <c r="BY209" s="2"/>
      <c r="BZ209" s="2"/>
      <c r="CA209" s="2"/>
      <c r="CB209" s="2"/>
      <c r="CC209" s="2"/>
      <c r="CD209" s="2"/>
      <c r="CE209" s="133"/>
      <c r="CF209" s="133"/>
      <c r="CG209" s="133"/>
      <c r="CH209" s="133"/>
      <c r="CI209" s="133"/>
      <c r="CJ209" s="133"/>
      <c r="CK209" s="133"/>
      <c r="CL209" s="133"/>
      <c r="CM209" s="133"/>
      <c r="CN209" s="133"/>
      <c r="CO209" s="133"/>
      <c r="CP209" s="133"/>
      <c r="CQ209" s="133"/>
      <c r="CR209" s="133"/>
      <c r="CS209" s="133"/>
      <c r="CT209" s="133"/>
      <c r="CU209" s="133"/>
      <c r="CV209" s="133"/>
      <c r="CW209" s="133"/>
      <c r="CX209" s="133"/>
      <c r="CY209" s="133"/>
      <c r="CZ209" s="133"/>
      <c r="DA209" s="133"/>
      <c r="DB209" s="133"/>
      <c r="DC209" s="133"/>
      <c r="DD209" s="133"/>
      <c r="DE209" s="133"/>
      <c r="DF209" s="133"/>
      <c r="DG209" s="133"/>
      <c r="DH209" s="133"/>
      <c r="DI209" s="133"/>
      <c r="DJ209" s="133"/>
      <c r="DK209" s="133"/>
      <c r="DL209" s="133"/>
      <c r="DM209" s="133"/>
      <c r="DN209" s="133"/>
      <c r="DO209" s="133"/>
      <c r="DP209" s="133"/>
      <c r="DQ209" s="133"/>
      <c r="DR209" s="133"/>
      <c r="DS209" s="133"/>
      <c r="DT209" s="133"/>
      <c r="DU209" s="133"/>
      <c r="DV209" s="133"/>
      <c r="DW209" s="133"/>
      <c r="DX209" s="133"/>
      <c r="DY209" s="133"/>
      <c r="DZ209" s="133"/>
      <c r="EA209" s="133"/>
      <c r="EB209" s="133"/>
      <c r="EC209" s="133"/>
      <c r="ED209" s="133"/>
      <c r="EE209" s="133"/>
      <c r="EF209" s="133"/>
      <c r="EG209" s="133"/>
      <c r="EH209" s="133"/>
      <c r="EI209" s="133"/>
      <c r="EJ209" s="133"/>
      <c r="EK209" s="133"/>
      <c r="EL209" s="133"/>
      <c r="EM209" s="133"/>
      <c r="EN209" s="133"/>
      <c r="EO209" s="133"/>
      <c r="EP209" s="133"/>
      <c r="EQ209" s="133"/>
      <c r="ER209" s="133"/>
      <c r="ES209" s="133"/>
      <c r="ET209" s="133"/>
      <c r="EU209" s="133"/>
      <c r="EV209" s="133"/>
      <c r="EW209" s="133"/>
      <c r="EX209" s="133"/>
      <c r="EY209" s="133"/>
      <c r="EZ209" s="133"/>
      <c r="FA209" s="133"/>
      <c r="FB209" s="133"/>
      <c r="FC209" s="133"/>
      <c r="FD209" s="133"/>
      <c r="FE209" s="133"/>
      <c r="FF209" s="133"/>
      <c r="FG209" s="133"/>
      <c r="FH209" s="133"/>
      <c r="FI209" s="133"/>
      <c r="FJ209" s="133"/>
      <c r="FK209" s="133"/>
      <c r="FL209" s="133"/>
      <c r="FM209" s="133"/>
      <c r="FN209" s="133"/>
      <c r="FO209" s="133"/>
      <c r="FP209" s="133"/>
      <c r="FQ209" s="133"/>
      <c r="FR209" s="133"/>
      <c r="FS209" s="133"/>
      <c r="FT209" s="133"/>
      <c r="FU209" s="133"/>
      <c r="FV209" s="133"/>
      <c r="FW209" s="133"/>
      <c r="FX209" s="133"/>
      <c r="FY209" s="133"/>
      <c r="FZ209" s="133"/>
      <c r="GA209" s="133"/>
      <c r="GB209" s="133"/>
      <c r="GC209" s="133"/>
      <c r="GD209" s="133"/>
      <c r="GE209" s="133"/>
      <c r="GF209" s="133"/>
      <c r="GG209" s="133"/>
      <c r="GH209" s="133"/>
      <c r="GI209" s="133"/>
    </row>
    <row r="210" spans="1:250" s="135" customFormat="1">
      <c r="A210" s="275"/>
      <c r="B210" s="2"/>
      <c r="C210" s="2"/>
      <c r="D210" s="2"/>
      <c r="E210" s="275"/>
      <c r="F210" s="275"/>
      <c r="G210" s="275"/>
      <c r="H210" s="275"/>
      <c r="I210" s="275"/>
      <c r="J210" s="277"/>
      <c r="K210" s="2"/>
      <c r="L210" s="2"/>
      <c r="M210" s="2"/>
      <c r="N210" s="2"/>
      <c r="O210" s="2"/>
      <c r="P210" s="2"/>
      <c r="Q210" s="278"/>
      <c r="R210" s="2"/>
      <c r="S210" s="2"/>
      <c r="T210" s="2"/>
      <c r="U210" s="2"/>
      <c r="V210" s="2"/>
      <c r="W210" s="2"/>
      <c r="X210" s="278"/>
      <c r="Y210" s="2"/>
      <c r="Z210" s="2"/>
      <c r="AA210" s="2"/>
      <c r="AB210" s="2"/>
      <c r="AC210" s="2"/>
      <c r="AD210" s="2"/>
      <c r="AE210" s="278"/>
      <c r="AF210" s="2"/>
      <c r="AG210" s="2"/>
      <c r="AH210" s="2"/>
      <c r="AI210" s="2"/>
      <c r="AJ210" s="2"/>
      <c r="AK210" s="2"/>
      <c r="AL210" s="278"/>
      <c r="AM210" s="2"/>
      <c r="AN210" s="2"/>
      <c r="AO210" s="2"/>
      <c r="AP210" s="2"/>
      <c r="AQ210" s="2"/>
      <c r="AR210" s="2"/>
      <c r="AS210" s="278"/>
      <c r="AT210" s="2"/>
      <c r="AU210" s="2"/>
      <c r="AV210" s="2"/>
      <c r="AW210" s="2"/>
      <c r="AX210" s="2"/>
      <c r="AY210" s="2"/>
      <c r="AZ210" s="278"/>
      <c r="BA210" s="2"/>
      <c r="BB210" s="2"/>
      <c r="BC210" s="2"/>
      <c r="BD210" s="2"/>
      <c r="BE210" s="2"/>
      <c r="BF210" s="2"/>
      <c r="BG210" s="278"/>
      <c r="BH210" s="2"/>
      <c r="BI210" s="2"/>
      <c r="BJ210" s="2"/>
      <c r="BK210" s="2"/>
      <c r="BL210" s="2"/>
      <c r="BM210" s="2"/>
      <c r="BN210" s="278"/>
      <c r="BO210" s="2"/>
      <c r="BP210" s="2"/>
      <c r="BQ210" s="2"/>
      <c r="BR210" s="2"/>
      <c r="BS210" s="2"/>
      <c r="BT210" s="2"/>
      <c r="BU210" s="2"/>
      <c r="BV210" s="2"/>
      <c r="BW210" s="2"/>
      <c r="BX210" s="2"/>
      <c r="BY210" s="2"/>
      <c r="BZ210" s="2"/>
      <c r="CA210" s="2"/>
      <c r="CB210" s="2"/>
      <c r="CC210" s="2"/>
      <c r="CD210" s="2"/>
      <c r="CE210" s="133"/>
      <c r="CF210" s="133"/>
      <c r="CG210" s="133"/>
      <c r="CH210" s="133"/>
      <c r="CI210" s="133"/>
      <c r="CJ210" s="133"/>
      <c r="CK210" s="133"/>
      <c r="CL210" s="133"/>
      <c r="CM210" s="133"/>
      <c r="CN210" s="133"/>
      <c r="CO210" s="133"/>
      <c r="CP210" s="133"/>
      <c r="CQ210" s="133"/>
      <c r="CR210" s="133"/>
      <c r="CS210" s="133"/>
      <c r="CT210" s="133"/>
      <c r="CU210" s="133"/>
      <c r="CV210" s="133"/>
      <c r="CW210" s="133"/>
      <c r="CX210" s="133"/>
      <c r="CY210" s="133"/>
      <c r="CZ210" s="133"/>
      <c r="DA210" s="133"/>
      <c r="DB210" s="133"/>
      <c r="DC210" s="133"/>
      <c r="DD210" s="133"/>
      <c r="DE210" s="133"/>
      <c r="DF210" s="133"/>
      <c r="DG210" s="133"/>
      <c r="DH210" s="133"/>
      <c r="DI210" s="133"/>
      <c r="DJ210" s="133"/>
      <c r="DK210" s="133"/>
      <c r="DL210" s="133"/>
      <c r="DM210" s="133"/>
      <c r="DN210" s="133"/>
      <c r="DO210" s="133"/>
      <c r="DP210" s="133"/>
      <c r="DQ210" s="133"/>
      <c r="DR210" s="133"/>
      <c r="DS210" s="133"/>
      <c r="DT210" s="133"/>
      <c r="DU210" s="133"/>
      <c r="DV210" s="133"/>
      <c r="DW210" s="133"/>
      <c r="DX210" s="133"/>
      <c r="DY210" s="133"/>
      <c r="DZ210" s="133"/>
      <c r="EA210" s="133"/>
      <c r="EB210" s="133"/>
      <c r="EC210" s="133"/>
      <c r="ED210" s="133"/>
      <c r="EE210" s="133"/>
      <c r="EF210" s="133"/>
      <c r="EG210" s="133"/>
      <c r="EH210" s="133"/>
      <c r="EI210" s="133"/>
      <c r="EJ210" s="133"/>
      <c r="EK210" s="133"/>
      <c r="EL210" s="133"/>
      <c r="EM210" s="133"/>
      <c r="EN210" s="133"/>
      <c r="EO210" s="133"/>
      <c r="EP210" s="133"/>
      <c r="EQ210" s="133"/>
      <c r="ER210" s="133"/>
      <c r="ES210" s="133"/>
      <c r="ET210" s="133"/>
      <c r="EU210" s="133"/>
      <c r="EV210" s="133"/>
      <c r="EW210" s="133"/>
      <c r="EX210" s="133"/>
      <c r="EY210" s="133"/>
      <c r="EZ210" s="133"/>
      <c r="FA210" s="133"/>
      <c r="FB210" s="133"/>
      <c r="FC210" s="133"/>
      <c r="FD210" s="133"/>
      <c r="FE210" s="133"/>
      <c r="FF210" s="133"/>
      <c r="FG210" s="133"/>
      <c r="FH210" s="133"/>
      <c r="FI210" s="133"/>
      <c r="FJ210" s="133"/>
      <c r="FK210" s="133"/>
      <c r="FL210" s="133"/>
      <c r="FM210" s="133"/>
      <c r="FN210" s="133"/>
      <c r="FO210" s="133"/>
      <c r="FP210" s="133"/>
      <c r="FQ210" s="133"/>
      <c r="FR210" s="133"/>
      <c r="FS210" s="133"/>
      <c r="FT210" s="133"/>
      <c r="FU210" s="133"/>
      <c r="FV210" s="133"/>
      <c r="FW210" s="133"/>
      <c r="FX210" s="133"/>
      <c r="FY210" s="133"/>
      <c r="FZ210" s="133"/>
      <c r="GA210" s="133"/>
      <c r="GB210" s="133"/>
      <c r="GC210" s="133"/>
      <c r="GD210" s="133"/>
      <c r="GE210" s="133"/>
      <c r="GF210" s="133"/>
      <c r="GG210" s="133"/>
      <c r="GH210" s="133"/>
      <c r="GI210" s="133"/>
    </row>
    <row r="211" spans="1:250" s="135" customFormat="1" ht="28.5">
      <c r="A211" s="275"/>
      <c r="B211" s="279" t="s">
        <v>177</v>
      </c>
      <c r="C211" s="272"/>
      <c r="D211" s="279" t="s">
        <v>178</v>
      </c>
      <c r="E211" s="272"/>
      <c r="F211" s="275"/>
      <c r="G211" s="275"/>
      <c r="H211" s="275"/>
      <c r="I211" s="275"/>
      <c r="J211" s="275"/>
      <c r="K211" s="5"/>
      <c r="L211" s="2"/>
      <c r="M211" s="281"/>
      <c r="N211" s="5"/>
      <c r="O211" s="2"/>
      <c r="P211" s="5"/>
      <c r="Q211" s="2"/>
      <c r="R211" s="5"/>
      <c r="S211" s="2"/>
      <c r="T211" s="281"/>
      <c r="U211" s="5"/>
      <c r="V211" s="2"/>
      <c r="W211" s="5"/>
      <c r="X211" s="2"/>
      <c r="Y211" s="5"/>
      <c r="Z211" s="2"/>
      <c r="AA211" s="281"/>
      <c r="AB211" s="5"/>
      <c r="AC211" s="2"/>
      <c r="AD211" s="5"/>
      <c r="AE211" s="2"/>
      <c r="AF211" s="5"/>
      <c r="AG211" s="2"/>
      <c r="AH211" s="281"/>
      <c r="AI211" s="5"/>
      <c r="AJ211" s="2"/>
      <c r="AK211" s="5"/>
      <c r="AL211" s="2"/>
      <c r="AM211" s="5"/>
      <c r="AN211" s="2"/>
      <c r="AO211" s="281"/>
      <c r="AP211" s="5"/>
      <c r="AQ211" s="5"/>
      <c r="AR211" s="5"/>
      <c r="AS211" s="2"/>
      <c r="AT211" s="5"/>
      <c r="AU211" s="2"/>
      <c r="AV211" s="281"/>
      <c r="AW211" s="5"/>
      <c r="AX211" s="5"/>
      <c r="AY211" s="5"/>
      <c r="AZ211" s="2"/>
      <c r="BA211" s="5"/>
      <c r="BB211" s="2"/>
      <c r="BC211" s="281"/>
      <c r="BD211" s="5"/>
      <c r="BE211" s="5"/>
      <c r="BF211" s="5"/>
      <c r="BG211" s="2"/>
      <c r="BH211" s="5"/>
      <c r="BI211" s="2"/>
      <c r="BJ211" s="281"/>
      <c r="BK211" s="5"/>
      <c r="BL211" s="5"/>
      <c r="BM211" s="5"/>
      <c r="BN211" s="2"/>
      <c r="BO211" s="5"/>
      <c r="BP211" s="2"/>
      <c r="BQ211" s="281"/>
      <c r="BR211" s="5"/>
      <c r="BS211" s="5"/>
      <c r="BT211" s="5"/>
      <c r="BU211" s="2"/>
      <c r="BV211" s="2"/>
      <c r="BW211" s="2"/>
      <c r="BX211" s="2"/>
      <c r="BY211" s="2"/>
      <c r="BZ211" s="2"/>
      <c r="CA211" s="2"/>
      <c r="CB211" s="2"/>
      <c r="CC211" s="2"/>
      <c r="CD211" s="2"/>
      <c r="CE211" s="133"/>
      <c r="CF211" s="133"/>
      <c r="CG211" s="133"/>
      <c r="CH211" s="133"/>
      <c r="CI211" s="133"/>
      <c r="CJ211" s="133"/>
      <c r="CK211" s="133"/>
      <c r="CL211" s="133"/>
      <c r="CM211" s="133"/>
      <c r="CN211" s="133"/>
      <c r="CO211" s="133"/>
      <c r="CP211" s="133"/>
      <c r="CQ211" s="133"/>
      <c r="CR211" s="133"/>
      <c r="CS211" s="133"/>
      <c r="CT211" s="133"/>
      <c r="CU211" s="133"/>
      <c r="CV211" s="133"/>
      <c r="CW211" s="133"/>
      <c r="CX211" s="133"/>
      <c r="CY211" s="133"/>
      <c r="CZ211" s="133"/>
      <c r="DA211" s="133"/>
      <c r="DB211" s="133"/>
      <c r="DC211" s="133"/>
      <c r="DD211" s="133"/>
      <c r="DE211" s="133"/>
      <c r="DF211" s="133"/>
      <c r="DG211" s="133"/>
      <c r="DH211" s="133"/>
      <c r="DI211" s="133"/>
      <c r="DJ211" s="133"/>
      <c r="DK211" s="133"/>
      <c r="DL211" s="133"/>
      <c r="DM211" s="133"/>
      <c r="DN211" s="133"/>
      <c r="DO211" s="133"/>
      <c r="DP211" s="133"/>
      <c r="DQ211" s="133"/>
      <c r="DR211" s="133"/>
      <c r="DS211" s="133"/>
      <c r="DT211" s="133"/>
      <c r="DU211" s="133"/>
      <c r="DV211" s="133"/>
      <c r="DW211" s="133"/>
      <c r="DX211" s="133"/>
      <c r="DY211" s="133"/>
      <c r="DZ211" s="133"/>
      <c r="EA211" s="133"/>
      <c r="EB211" s="133"/>
      <c r="EC211" s="133"/>
      <c r="ED211" s="133"/>
      <c r="EE211" s="133"/>
      <c r="EF211" s="133"/>
      <c r="EG211" s="133"/>
      <c r="EH211" s="133"/>
      <c r="EI211" s="133"/>
      <c r="EJ211" s="133"/>
      <c r="EK211" s="133"/>
      <c r="EL211" s="133"/>
      <c r="EM211" s="133"/>
      <c r="EN211" s="133"/>
      <c r="EO211" s="133"/>
      <c r="EP211" s="133"/>
      <c r="EQ211" s="133"/>
      <c r="ER211" s="133"/>
      <c r="ES211" s="133"/>
      <c r="ET211" s="133"/>
      <c r="EU211" s="133"/>
      <c r="EV211" s="133"/>
      <c r="EW211" s="133"/>
      <c r="EX211" s="133"/>
      <c r="EY211" s="133"/>
      <c r="EZ211" s="133"/>
      <c r="FA211" s="133"/>
      <c r="FB211" s="133"/>
      <c r="FC211" s="133"/>
      <c r="FD211" s="133"/>
      <c r="FE211" s="133"/>
      <c r="FF211" s="133"/>
      <c r="FG211" s="133"/>
      <c r="FH211" s="133"/>
      <c r="FI211" s="133"/>
      <c r="FJ211" s="133"/>
      <c r="FK211" s="133"/>
      <c r="FL211" s="133"/>
      <c r="FM211" s="133"/>
      <c r="FN211" s="133"/>
      <c r="FO211" s="133"/>
      <c r="FP211" s="133"/>
      <c r="FQ211" s="133"/>
      <c r="FR211" s="133"/>
      <c r="FS211" s="133"/>
      <c r="FT211" s="133"/>
      <c r="FU211" s="133"/>
      <c r="FV211" s="133"/>
      <c r="FW211" s="133"/>
      <c r="FX211" s="133"/>
      <c r="FY211" s="133"/>
      <c r="FZ211" s="133"/>
      <c r="GA211" s="133"/>
      <c r="GB211" s="133"/>
      <c r="GC211" s="133"/>
      <c r="GD211" s="133"/>
      <c r="GE211" s="133"/>
      <c r="GF211" s="133"/>
      <c r="GG211" s="133"/>
      <c r="GH211" s="133"/>
      <c r="GI211" s="133"/>
    </row>
    <row r="212" spans="1:250" s="135" customFormat="1">
      <c r="A212" s="275"/>
      <c r="B212" s="277"/>
      <c r="C212" s="2"/>
      <c r="D212" s="2"/>
      <c r="E212" s="2"/>
      <c r="F212" s="275"/>
      <c r="G212" s="275"/>
      <c r="H212" s="275"/>
      <c r="I212" s="275"/>
      <c r="J212" s="275"/>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81"/>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133"/>
      <c r="CF212" s="133"/>
      <c r="CG212" s="133"/>
      <c r="CH212" s="133"/>
      <c r="CI212" s="133"/>
      <c r="CJ212" s="133"/>
      <c r="CK212" s="133"/>
      <c r="CL212" s="133"/>
      <c r="CM212" s="133"/>
      <c r="CN212" s="133"/>
      <c r="CO212" s="133"/>
      <c r="CP212" s="133"/>
      <c r="CQ212" s="133"/>
      <c r="CR212" s="133"/>
      <c r="CS212" s="133"/>
      <c r="CT212" s="133"/>
      <c r="CU212" s="133"/>
      <c r="CV212" s="133"/>
      <c r="CW212" s="133"/>
      <c r="CX212" s="133"/>
      <c r="CY212" s="133"/>
      <c r="CZ212" s="133"/>
      <c r="DA212" s="133"/>
      <c r="DB212" s="133"/>
      <c r="DC212" s="133"/>
      <c r="DD212" s="133"/>
      <c r="DE212" s="133"/>
      <c r="DF212" s="133"/>
      <c r="DG212" s="133"/>
      <c r="DH212" s="133"/>
      <c r="DI212" s="133"/>
      <c r="DJ212" s="133"/>
      <c r="DK212" s="133"/>
      <c r="DL212" s="133"/>
      <c r="DM212" s="133"/>
      <c r="DN212" s="133"/>
      <c r="DO212" s="133"/>
      <c r="DP212" s="133"/>
      <c r="DQ212" s="133"/>
      <c r="DR212" s="133"/>
      <c r="DS212" s="133"/>
      <c r="DT212" s="133"/>
      <c r="DU212" s="133"/>
      <c r="DV212" s="133"/>
      <c r="DW212" s="133"/>
      <c r="DX212" s="133"/>
      <c r="DY212" s="133"/>
      <c r="DZ212" s="133"/>
      <c r="EA212" s="133"/>
      <c r="EB212" s="133"/>
      <c r="EC212" s="133"/>
      <c r="ED212" s="133"/>
      <c r="EE212" s="133"/>
      <c r="EF212" s="133"/>
      <c r="EG212" s="133"/>
      <c r="EH212" s="133"/>
      <c r="EI212" s="133"/>
      <c r="EJ212" s="133"/>
      <c r="EK212" s="133"/>
      <c r="EL212" s="133"/>
      <c r="EM212" s="133"/>
      <c r="EN212" s="133"/>
      <c r="EO212" s="133"/>
      <c r="EP212" s="133"/>
      <c r="EQ212" s="133"/>
      <c r="ER212" s="133"/>
      <c r="ES212" s="133"/>
      <c r="ET212" s="133"/>
      <c r="EU212" s="133"/>
      <c r="EV212" s="133"/>
      <c r="EW212" s="133"/>
      <c r="EX212" s="133"/>
      <c r="EY212" s="133"/>
      <c r="EZ212" s="133"/>
      <c r="FA212" s="133"/>
      <c r="FB212" s="133"/>
      <c r="FC212" s="133"/>
      <c r="FD212" s="133"/>
      <c r="FE212" s="133"/>
      <c r="FF212" s="133"/>
      <c r="FG212" s="133"/>
      <c r="FH212" s="133"/>
      <c r="FI212" s="133"/>
      <c r="FJ212" s="133"/>
      <c r="FK212" s="133"/>
      <c r="FL212" s="133"/>
      <c r="FM212" s="133"/>
      <c r="FN212" s="133"/>
      <c r="FO212" s="133"/>
      <c r="FP212" s="133"/>
      <c r="FQ212" s="133"/>
      <c r="FR212" s="133"/>
      <c r="FS212" s="133"/>
      <c r="FT212" s="133"/>
      <c r="FU212" s="133"/>
      <c r="FV212" s="133"/>
      <c r="FW212" s="133"/>
      <c r="FX212" s="133"/>
      <c r="FY212" s="133"/>
      <c r="FZ212" s="133"/>
      <c r="GA212" s="133"/>
      <c r="GB212" s="133"/>
      <c r="GC212" s="133"/>
      <c r="GD212" s="133"/>
      <c r="GE212" s="133"/>
      <c r="GF212" s="133"/>
      <c r="GG212" s="133"/>
      <c r="GH212" s="133"/>
      <c r="GI212" s="133"/>
    </row>
    <row r="213" spans="1:250" s="135" customFormat="1">
      <c r="A213" s="275"/>
      <c r="B213" s="282" t="s">
        <v>179</v>
      </c>
      <c r="C213" s="283"/>
      <c r="D213" s="2"/>
      <c r="E213" s="2"/>
      <c r="F213" s="275"/>
      <c r="G213" s="275"/>
      <c r="H213" s="275"/>
      <c r="I213" s="275"/>
      <c r="J213" s="275"/>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81"/>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133"/>
      <c r="CF213" s="133"/>
      <c r="CG213" s="133"/>
      <c r="CH213" s="133"/>
      <c r="CI213" s="133"/>
      <c r="CJ213" s="133"/>
      <c r="CK213" s="133"/>
      <c r="CL213" s="133"/>
      <c r="CM213" s="133"/>
      <c r="CN213" s="133"/>
      <c r="CO213" s="133"/>
      <c r="CP213" s="133"/>
      <c r="CQ213" s="133"/>
      <c r="CR213" s="133"/>
      <c r="CS213" s="133"/>
      <c r="CT213" s="133"/>
      <c r="CU213" s="133"/>
      <c r="CV213" s="133"/>
      <c r="CW213" s="133"/>
      <c r="CX213" s="133"/>
      <c r="CY213" s="133"/>
      <c r="CZ213" s="133"/>
      <c r="DA213" s="133"/>
      <c r="DB213" s="133"/>
      <c r="DC213" s="133"/>
      <c r="DD213" s="133"/>
      <c r="DE213" s="133"/>
      <c r="DF213" s="133"/>
      <c r="DG213" s="133"/>
      <c r="DH213" s="133"/>
      <c r="DI213" s="133"/>
      <c r="DJ213" s="133"/>
      <c r="DK213" s="133"/>
      <c r="DL213" s="133"/>
      <c r="DM213" s="133"/>
      <c r="DN213" s="133"/>
      <c r="DO213" s="133"/>
      <c r="DP213" s="133"/>
      <c r="DQ213" s="133"/>
      <c r="DR213" s="133"/>
      <c r="DS213" s="133"/>
      <c r="DT213" s="133"/>
      <c r="DU213" s="133"/>
      <c r="DV213" s="133"/>
      <c r="DW213" s="133"/>
      <c r="DX213" s="133"/>
      <c r="DY213" s="133"/>
      <c r="DZ213" s="133"/>
      <c r="EA213" s="133"/>
      <c r="EB213" s="133"/>
      <c r="EC213" s="133"/>
      <c r="ED213" s="133"/>
      <c r="EE213" s="133"/>
      <c r="EF213" s="133"/>
      <c r="EG213" s="133"/>
      <c r="EH213" s="133"/>
      <c r="EI213" s="133"/>
      <c r="EJ213" s="133"/>
      <c r="EK213" s="133"/>
      <c r="EL213" s="133"/>
      <c r="EM213" s="133"/>
      <c r="EN213" s="133"/>
      <c r="EO213" s="133"/>
      <c r="EP213" s="133"/>
      <c r="EQ213" s="133"/>
      <c r="ER213" s="133"/>
      <c r="ES213" s="133"/>
      <c r="ET213" s="133"/>
      <c r="EU213" s="133"/>
      <c r="EV213" s="133"/>
      <c r="EW213" s="133"/>
      <c r="EX213" s="133"/>
      <c r="EY213" s="133"/>
      <c r="EZ213" s="133"/>
      <c r="FA213" s="133"/>
      <c r="FB213" s="133"/>
      <c r="FC213" s="133"/>
      <c r="FD213" s="133"/>
      <c r="FE213" s="133"/>
      <c r="FF213" s="133"/>
      <c r="FG213" s="133"/>
      <c r="FH213" s="133"/>
      <c r="FI213" s="133"/>
      <c r="FJ213" s="133"/>
      <c r="FK213" s="133"/>
      <c r="FL213" s="133"/>
      <c r="FM213" s="133"/>
      <c r="FN213" s="133"/>
      <c r="FO213" s="133"/>
      <c r="FP213" s="133"/>
      <c r="FQ213" s="133"/>
      <c r="FR213" s="133"/>
      <c r="FS213" s="133"/>
      <c r="FT213" s="133"/>
      <c r="FU213" s="133"/>
      <c r="FV213" s="133"/>
      <c r="FW213" s="133"/>
      <c r="FX213" s="133"/>
      <c r="FY213" s="133"/>
      <c r="FZ213" s="133"/>
      <c r="GA213" s="133"/>
      <c r="GB213" s="133"/>
      <c r="GC213" s="133"/>
      <c r="GD213" s="133"/>
      <c r="GE213" s="133"/>
      <c r="GF213" s="133"/>
      <c r="GG213" s="133"/>
      <c r="GH213" s="133"/>
      <c r="GI213" s="133"/>
    </row>
    <row r="214" spans="1:250" s="133" customFormat="1">
      <c r="A214" s="275"/>
      <c r="B214" s="277"/>
      <c r="C214" s="2"/>
      <c r="D214" s="2"/>
      <c r="E214" s="2"/>
      <c r="F214" s="275"/>
      <c r="G214" s="275"/>
      <c r="H214" s="275"/>
      <c r="I214" s="275"/>
      <c r="J214" s="275"/>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81"/>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GJ214" s="135"/>
      <c r="GK214" s="135"/>
      <c r="GL214" s="135"/>
      <c r="GM214" s="135"/>
      <c r="GN214" s="135"/>
      <c r="GO214" s="135"/>
      <c r="GP214" s="135"/>
      <c r="GQ214" s="135"/>
      <c r="GR214" s="135"/>
      <c r="GS214" s="135"/>
      <c r="GT214" s="135"/>
      <c r="GU214" s="135"/>
      <c r="GV214" s="135"/>
      <c r="GW214" s="135"/>
      <c r="GX214" s="135"/>
      <c r="GY214" s="135"/>
      <c r="GZ214" s="135"/>
      <c r="HA214" s="135"/>
      <c r="HB214" s="135"/>
      <c r="HC214" s="135"/>
      <c r="HD214" s="135"/>
      <c r="HE214" s="135"/>
      <c r="HF214" s="135"/>
      <c r="HG214" s="135"/>
      <c r="HH214" s="135"/>
      <c r="HI214" s="135"/>
      <c r="HJ214" s="135"/>
      <c r="HK214" s="135"/>
      <c r="HL214" s="135"/>
      <c r="HM214" s="135"/>
      <c r="HN214" s="135"/>
      <c r="HO214" s="135"/>
      <c r="HP214" s="135"/>
      <c r="HQ214" s="135"/>
      <c r="HR214" s="135"/>
      <c r="HS214" s="135"/>
      <c r="HT214" s="135"/>
      <c r="HU214" s="135"/>
      <c r="HV214" s="135"/>
      <c r="HW214" s="135"/>
      <c r="HX214" s="135"/>
      <c r="HY214" s="135"/>
      <c r="HZ214" s="135"/>
      <c r="IA214" s="135"/>
      <c r="IB214" s="135"/>
      <c r="IC214" s="135"/>
      <c r="ID214" s="135"/>
      <c r="IE214" s="135"/>
      <c r="IF214" s="135"/>
      <c r="IG214" s="135"/>
      <c r="IH214" s="135"/>
      <c r="II214" s="135"/>
      <c r="IJ214" s="135"/>
      <c r="IK214" s="135"/>
      <c r="IL214" s="135"/>
      <c r="IM214" s="135"/>
      <c r="IN214" s="135"/>
      <c r="IO214" s="135"/>
      <c r="IP214" s="135"/>
    </row>
    <row r="215" spans="1:250" s="133" customFormat="1" ht="15">
      <c r="A215" s="284" t="s">
        <v>458</v>
      </c>
      <c r="B215" s="276" t="s">
        <v>190</v>
      </c>
      <c r="C215" s="2"/>
      <c r="D215" s="2"/>
      <c r="E215" s="275"/>
      <c r="F215" s="275"/>
      <c r="G215" s="275"/>
      <c r="H215" s="275"/>
      <c r="I215" s="701"/>
      <c r="J215" s="701"/>
      <c r="K215" s="701"/>
      <c r="L215" s="701"/>
      <c r="M215" s="701"/>
      <c r="N215" s="701"/>
      <c r="O215" s="701"/>
      <c r="P215" s="701"/>
      <c r="Q215" s="701"/>
      <c r="R215" s="701"/>
      <c r="S215" s="701"/>
      <c r="T215" s="701"/>
      <c r="U215" s="701"/>
      <c r="V215" s="701"/>
      <c r="W215" s="701"/>
      <c r="X215" s="701"/>
      <c r="Y215" s="701"/>
      <c r="Z215" s="701"/>
      <c r="AA215" s="701"/>
      <c r="AB215" s="701"/>
      <c r="AC215" s="701"/>
      <c r="AD215" s="701"/>
      <c r="AE215" s="701"/>
      <c r="AF215" s="701"/>
      <c r="AG215" s="701"/>
      <c r="AH215" s="701"/>
      <c r="AI215" s="701"/>
      <c r="AJ215" s="701"/>
      <c r="AK215" s="701"/>
      <c r="AL215" s="701"/>
      <c r="AM215" s="701"/>
      <c r="AN215" s="701"/>
      <c r="AO215" s="701"/>
      <c r="AP215" s="701"/>
      <c r="AQ215" s="701"/>
      <c r="AR215" s="701"/>
      <c r="AS215" s="701"/>
      <c r="AT215" s="701"/>
      <c r="AU215" s="701"/>
      <c r="AV215" s="701"/>
      <c r="AW215" s="701"/>
      <c r="AX215" s="701"/>
      <c r="AY215" s="701"/>
      <c r="AZ215" s="701"/>
      <c r="BA215" s="701"/>
      <c r="BB215" s="701"/>
      <c r="BC215" s="701"/>
      <c r="BD215" s="701"/>
      <c r="BE215" s="701"/>
      <c r="BF215" s="701"/>
      <c r="BG215" s="701"/>
      <c r="BH215" s="701"/>
      <c r="BI215" s="701"/>
      <c r="BJ215" s="701"/>
      <c r="BK215" s="701"/>
      <c r="BL215" s="701"/>
      <c r="BM215" s="275"/>
      <c r="BN215" s="275"/>
      <c r="BO215" s="275"/>
      <c r="BP215" s="275"/>
      <c r="BQ215" s="275"/>
      <c r="BR215" s="275"/>
      <c r="BS215" s="275"/>
      <c r="BT215" s="275"/>
      <c r="BU215" s="275"/>
      <c r="BV215" s="275"/>
      <c r="BW215" s="275"/>
      <c r="BX215" s="275"/>
      <c r="BY215" s="275"/>
      <c r="BZ215" s="275"/>
      <c r="CA215" s="275"/>
      <c r="CB215" s="275"/>
      <c r="CC215" s="275"/>
      <c r="CD215" s="275"/>
      <c r="CE215" s="275"/>
      <c r="CF215" s="275"/>
      <c r="CG215" s="275"/>
      <c r="CH215" s="275"/>
      <c r="CI215" s="275"/>
      <c r="CJ215" s="275"/>
      <c r="CK215" s="275"/>
      <c r="CL215" s="275"/>
      <c r="CM215" s="275"/>
    </row>
    <row r="216" spans="1:250" s="133" customFormat="1">
      <c r="A216" s="275"/>
      <c r="B216" s="286"/>
      <c r="C216" s="2"/>
      <c r="D216" s="2"/>
      <c r="E216" s="275"/>
      <c r="F216" s="275"/>
      <c r="G216" s="275"/>
      <c r="H216" s="275"/>
      <c r="I216" s="701"/>
      <c r="J216" s="701"/>
      <c r="K216" s="701"/>
      <c r="L216" s="701"/>
      <c r="M216" s="701"/>
      <c r="N216" s="701"/>
      <c r="O216" s="701"/>
      <c r="P216" s="701"/>
      <c r="Q216" s="701"/>
      <c r="R216" s="701"/>
      <c r="S216" s="701"/>
      <c r="T216" s="701"/>
      <c r="U216" s="701"/>
      <c r="V216" s="701"/>
      <c r="W216" s="701"/>
      <c r="X216" s="701"/>
      <c r="Y216" s="701"/>
      <c r="Z216" s="701"/>
      <c r="AA216" s="701"/>
      <c r="AB216" s="701"/>
      <c r="AC216" s="701"/>
      <c r="AD216" s="701"/>
      <c r="AE216" s="701"/>
      <c r="AF216" s="701"/>
      <c r="AG216" s="701"/>
      <c r="AH216" s="701"/>
      <c r="AI216" s="701"/>
      <c r="AJ216" s="701"/>
      <c r="AK216" s="701"/>
      <c r="AL216" s="701"/>
      <c r="AM216" s="701"/>
      <c r="AN216" s="701"/>
      <c r="AO216" s="701"/>
      <c r="AP216" s="701"/>
      <c r="AQ216" s="701"/>
      <c r="AR216" s="701"/>
      <c r="AS216" s="701"/>
      <c r="AT216" s="701"/>
      <c r="AU216" s="701"/>
      <c r="AV216" s="701"/>
      <c r="AW216" s="701"/>
      <c r="AX216" s="701"/>
      <c r="AY216" s="701"/>
      <c r="AZ216" s="701"/>
      <c r="BA216" s="701"/>
      <c r="BB216" s="701"/>
      <c r="BC216" s="701"/>
      <c r="BD216" s="701"/>
      <c r="BE216" s="701"/>
      <c r="BF216" s="701"/>
      <c r="BG216" s="701"/>
      <c r="BH216" s="701"/>
      <c r="BI216" s="701"/>
      <c r="BJ216" s="701"/>
      <c r="BK216" s="701"/>
      <c r="BL216" s="701"/>
      <c r="BM216" s="275"/>
      <c r="BN216" s="275"/>
      <c r="BO216" s="275"/>
      <c r="BP216" s="275"/>
      <c r="BQ216" s="275"/>
      <c r="BR216" s="275"/>
      <c r="BS216" s="275"/>
      <c r="BT216" s="275"/>
      <c r="BU216" s="275"/>
      <c r="BV216" s="275"/>
      <c r="BW216" s="275"/>
      <c r="BX216" s="275"/>
      <c r="BY216" s="275"/>
      <c r="BZ216" s="275"/>
      <c r="CA216" s="275"/>
      <c r="CB216" s="275"/>
      <c r="CC216" s="275"/>
      <c r="CD216" s="275"/>
      <c r="CE216" s="275"/>
      <c r="CF216" s="275"/>
      <c r="CG216" s="275"/>
      <c r="CH216" s="275"/>
      <c r="CI216" s="275"/>
      <c r="CJ216" s="275"/>
      <c r="CK216" s="275"/>
      <c r="CL216" s="275"/>
      <c r="CM216" s="275"/>
    </row>
    <row r="217" spans="1:250" s="133" customFormat="1" ht="28.5">
      <c r="A217" s="275"/>
      <c r="B217" s="279" t="s">
        <v>191</v>
      </c>
      <c r="C217" s="272"/>
      <c r="D217" s="279" t="s">
        <v>178</v>
      </c>
      <c r="E217" s="272"/>
      <c r="F217" s="275"/>
      <c r="G217" s="275"/>
      <c r="H217" s="275"/>
      <c r="I217" s="701"/>
      <c r="J217" s="701"/>
      <c r="K217" s="701"/>
      <c r="L217" s="701"/>
      <c r="M217" s="701"/>
      <c r="N217" s="701"/>
      <c r="O217" s="701"/>
      <c r="P217" s="701"/>
      <c r="Q217" s="701"/>
      <c r="R217" s="701"/>
      <c r="S217" s="701"/>
      <c r="T217" s="701"/>
      <c r="U217" s="701"/>
      <c r="V217" s="701"/>
      <c r="W217" s="701"/>
      <c r="X217" s="701"/>
      <c r="Y217" s="701"/>
      <c r="Z217" s="701"/>
      <c r="AA217" s="701"/>
      <c r="AB217" s="701"/>
      <c r="AC217" s="701"/>
      <c r="AD217" s="701"/>
      <c r="AE217" s="701"/>
      <c r="AF217" s="701"/>
      <c r="AG217" s="701"/>
      <c r="AH217" s="701"/>
      <c r="AI217" s="701"/>
      <c r="AJ217" s="701"/>
      <c r="AK217" s="701"/>
      <c r="AL217" s="701"/>
      <c r="AM217" s="701"/>
      <c r="AN217" s="701"/>
      <c r="AO217" s="701"/>
      <c r="AP217" s="701"/>
      <c r="AQ217" s="701"/>
      <c r="AR217" s="701"/>
      <c r="AS217" s="701"/>
      <c r="AT217" s="701"/>
      <c r="AU217" s="701"/>
      <c r="AV217" s="701"/>
      <c r="AW217" s="701"/>
      <c r="AX217" s="701"/>
      <c r="AY217" s="701"/>
      <c r="AZ217" s="701"/>
      <c r="BA217" s="701"/>
      <c r="BB217" s="701"/>
      <c r="BC217" s="701"/>
      <c r="BD217" s="701"/>
      <c r="BE217" s="701"/>
      <c r="BF217" s="701"/>
      <c r="BG217" s="701"/>
      <c r="BH217" s="701"/>
      <c r="BI217" s="701"/>
      <c r="BJ217" s="701"/>
      <c r="BK217" s="701"/>
      <c r="BL217" s="701"/>
      <c r="BM217" s="275"/>
      <c r="BN217" s="275"/>
      <c r="BO217" s="275"/>
      <c r="BP217" s="275"/>
      <c r="BQ217" s="275"/>
      <c r="BR217" s="275"/>
      <c r="BS217" s="275"/>
      <c r="BT217" s="275"/>
      <c r="BU217" s="275"/>
      <c r="BV217" s="275"/>
      <c r="BW217" s="275"/>
      <c r="BX217" s="275"/>
      <c r="BY217" s="275"/>
      <c r="BZ217" s="275"/>
      <c r="CA217" s="275"/>
      <c r="CB217" s="275"/>
      <c r="CC217" s="275"/>
      <c r="CD217" s="275"/>
      <c r="CE217" s="275"/>
      <c r="CF217" s="275"/>
      <c r="CG217" s="275"/>
      <c r="CH217" s="275"/>
      <c r="CI217" s="275"/>
      <c r="CJ217" s="275"/>
      <c r="CK217" s="275"/>
      <c r="CL217" s="275"/>
      <c r="CM217" s="275"/>
    </row>
    <row r="218" spans="1:250" s="133" customFormat="1">
      <c r="A218" s="275"/>
      <c r="B218" s="277"/>
      <c r="C218" s="2"/>
      <c r="D218" s="2"/>
      <c r="E218" s="2"/>
      <c r="F218" s="275"/>
      <c r="G218" s="275"/>
      <c r="H218" s="275"/>
      <c r="I218" s="701"/>
      <c r="J218" s="701"/>
      <c r="K218" s="701"/>
      <c r="L218" s="701"/>
      <c r="M218" s="701"/>
      <c r="N218" s="701"/>
      <c r="O218" s="701"/>
      <c r="P218" s="701"/>
      <c r="Q218" s="701"/>
      <c r="R218" s="701"/>
      <c r="S218" s="701"/>
      <c r="T218" s="701"/>
      <c r="U218" s="701"/>
      <c r="V218" s="701"/>
      <c r="W218" s="701"/>
      <c r="X218" s="701"/>
      <c r="Y218" s="701"/>
      <c r="Z218" s="701"/>
      <c r="AA218" s="701"/>
      <c r="AB218" s="701"/>
      <c r="AC218" s="701"/>
      <c r="AD218" s="701"/>
      <c r="AE218" s="701"/>
      <c r="AF218" s="701"/>
      <c r="AG218" s="701"/>
      <c r="AH218" s="701"/>
      <c r="AI218" s="701"/>
      <c r="AJ218" s="701"/>
      <c r="AK218" s="701"/>
      <c r="AL218" s="701"/>
      <c r="AM218" s="701"/>
      <c r="AN218" s="701"/>
      <c r="AO218" s="701"/>
      <c r="AP218" s="701"/>
      <c r="AQ218" s="701"/>
      <c r="AR218" s="701"/>
      <c r="AS218" s="701"/>
      <c r="AT218" s="701"/>
      <c r="AU218" s="701"/>
      <c r="AV218" s="701"/>
      <c r="AW218" s="701"/>
      <c r="AX218" s="701"/>
      <c r="AY218" s="701"/>
      <c r="AZ218" s="701"/>
      <c r="BA218" s="701"/>
      <c r="BB218" s="701"/>
      <c r="BC218" s="701"/>
      <c r="BD218" s="701"/>
      <c r="BE218" s="701"/>
      <c r="BF218" s="701"/>
      <c r="BG218" s="701"/>
      <c r="BH218" s="701"/>
      <c r="BI218" s="701"/>
      <c r="BJ218" s="701"/>
      <c r="BK218" s="701"/>
      <c r="BL218" s="701"/>
      <c r="BM218" s="275"/>
      <c r="BN218" s="275"/>
      <c r="BO218" s="275"/>
      <c r="BP218" s="275"/>
      <c r="BQ218" s="275"/>
      <c r="BR218" s="275"/>
      <c r="BS218" s="275"/>
      <c r="BT218" s="275"/>
      <c r="BU218" s="275"/>
      <c r="BV218" s="275"/>
      <c r="BW218" s="275"/>
      <c r="BX218" s="275"/>
      <c r="BY218" s="275"/>
      <c r="BZ218" s="275"/>
      <c r="CA218" s="275"/>
      <c r="CB218" s="275"/>
      <c r="CC218" s="275"/>
      <c r="CD218" s="275"/>
      <c r="CE218" s="275"/>
      <c r="CF218" s="275"/>
      <c r="CG218" s="275"/>
      <c r="CH218" s="275"/>
      <c r="CI218" s="275"/>
      <c r="CJ218" s="275"/>
      <c r="CK218" s="275"/>
      <c r="CL218" s="275"/>
      <c r="CM218" s="275"/>
    </row>
    <row r="219" spans="1:250" s="133" customFormat="1">
      <c r="A219" s="275"/>
      <c r="B219" s="287" t="s">
        <v>179</v>
      </c>
      <c r="C219" s="283"/>
      <c r="D219" s="2"/>
      <c r="E219" s="2"/>
      <c r="F219" s="275"/>
      <c r="G219" s="275"/>
      <c r="H219" s="275"/>
      <c r="I219" s="701"/>
      <c r="J219" s="701"/>
      <c r="K219" s="701"/>
      <c r="L219" s="701"/>
      <c r="M219" s="701"/>
      <c r="N219" s="701"/>
      <c r="O219" s="701"/>
      <c r="P219" s="701"/>
      <c r="Q219" s="701"/>
      <c r="R219" s="701"/>
      <c r="S219" s="701"/>
      <c r="T219" s="701"/>
      <c r="U219" s="701"/>
      <c r="V219" s="701"/>
      <c r="W219" s="701"/>
      <c r="X219" s="701"/>
      <c r="Y219" s="701"/>
      <c r="Z219" s="701"/>
      <c r="AA219" s="701"/>
      <c r="AB219" s="701"/>
      <c r="AC219" s="701"/>
      <c r="AD219" s="701"/>
      <c r="AE219" s="701"/>
      <c r="AF219" s="701"/>
      <c r="AG219" s="701"/>
      <c r="AH219" s="701"/>
      <c r="AI219" s="701"/>
      <c r="AJ219" s="701"/>
      <c r="AK219" s="701"/>
      <c r="AL219" s="701"/>
      <c r="AM219" s="701"/>
      <c r="AN219" s="701"/>
      <c r="AO219" s="701"/>
      <c r="AP219" s="701"/>
      <c r="AQ219" s="701"/>
      <c r="AR219" s="701"/>
      <c r="AS219" s="701"/>
      <c r="AT219" s="701"/>
      <c r="AU219" s="701"/>
      <c r="AV219" s="701"/>
      <c r="AW219" s="701"/>
      <c r="AX219" s="701"/>
      <c r="AY219" s="701"/>
      <c r="AZ219" s="701"/>
      <c r="BA219" s="701"/>
      <c r="BB219" s="701"/>
      <c r="BC219" s="701"/>
      <c r="BD219" s="701"/>
      <c r="BE219" s="701"/>
      <c r="BF219" s="701"/>
      <c r="BG219" s="701"/>
      <c r="BH219" s="701"/>
      <c r="BI219" s="701"/>
      <c r="BJ219" s="701"/>
      <c r="BK219" s="701"/>
      <c r="BL219" s="701"/>
      <c r="BM219" s="275"/>
      <c r="BN219" s="275"/>
      <c r="BO219" s="275"/>
      <c r="BP219" s="275"/>
      <c r="BQ219" s="275"/>
      <c r="BR219" s="275"/>
      <c r="BS219" s="275"/>
      <c r="BT219" s="275"/>
      <c r="BU219" s="275"/>
      <c r="BV219" s="275"/>
      <c r="BW219" s="275"/>
      <c r="BX219" s="275"/>
      <c r="BY219" s="275"/>
      <c r="BZ219" s="275"/>
      <c r="CA219" s="275"/>
      <c r="CB219" s="275"/>
      <c r="CC219" s="275"/>
      <c r="CD219" s="275"/>
      <c r="CE219" s="275"/>
      <c r="CF219" s="275"/>
      <c r="CG219" s="275"/>
      <c r="CH219" s="275"/>
      <c r="CI219" s="275"/>
      <c r="CJ219" s="275"/>
      <c r="CK219" s="275"/>
      <c r="CL219" s="275"/>
      <c r="CM219" s="275"/>
    </row>
    <row r="220" spans="1:250" s="133" customFormat="1">
      <c r="A220" s="2"/>
      <c r="B220" s="275"/>
      <c r="C220" s="275"/>
      <c r="D220" s="275"/>
      <c r="E220" s="275"/>
      <c r="F220" s="2"/>
      <c r="G220" s="5"/>
      <c r="H220" s="5"/>
      <c r="I220" s="701"/>
      <c r="J220" s="701"/>
      <c r="K220" s="701"/>
      <c r="L220" s="701"/>
      <c r="M220" s="701"/>
      <c r="N220" s="701"/>
      <c r="O220" s="701"/>
      <c r="P220" s="701"/>
      <c r="Q220" s="701"/>
      <c r="R220" s="701"/>
      <c r="S220" s="701"/>
      <c r="T220" s="701"/>
      <c r="U220" s="701"/>
      <c r="V220" s="701"/>
      <c r="W220" s="701"/>
      <c r="X220" s="701"/>
      <c r="Y220" s="701"/>
      <c r="Z220" s="701"/>
      <c r="AA220" s="701"/>
      <c r="AB220" s="701"/>
      <c r="AC220" s="701"/>
      <c r="AD220" s="701"/>
      <c r="AE220" s="701"/>
      <c r="AF220" s="701"/>
      <c r="AG220" s="701"/>
      <c r="AH220" s="701"/>
      <c r="AI220" s="701"/>
      <c r="AJ220" s="701"/>
      <c r="AK220" s="701"/>
      <c r="AL220" s="701"/>
      <c r="AM220" s="701"/>
      <c r="AN220" s="701"/>
      <c r="AO220" s="701"/>
      <c r="AP220" s="701"/>
      <c r="AQ220" s="701"/>
      <c r="AR220" s="701"/>
      <c r="AS220" s="701"/>
      <c r="AT220" s="701"/>
      <c r="AU220" s="701"/>
      <c r="AV220" s="701"/>
      <c r="AW220" s="701"/>
      <c r="AX220" s="701"/>
      <c r="AY220" s="701"/>
      <c r="AZ220" s="701"/>
      <c r="BA220" s="701"/>
      <c r="BB220" s="701"/>
      <c r="BC220" s="701"/>
      <c r="BD220" s="701"/>
      <c r="BE220" s="701"/>
      <c r="BF220" s="701"/>
      <c r="BG220" s="701"/>
      <c r="BH220" s="701"/>
      <c r="BI220" s="701"/>
      <c r="BJ220" s="701"/>
      <c r="BK220" s="701"/>
      <c r="BL220" s="701"/>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row>
    <row r="221" spans="1:250" s="133" customFormat="1" ht="28.5">
      <c r="A221" s="275" t="s">
        <v>459</v>
      </c>
      <c r="B221" s="288" t="s">
        <v>180</v>
      </c>
      <c r="C221" s="289" t="s">
        <v>181</v>
      </c>
      <c r="D221" s="5" t="s">
        <v>182</v>
      </c>
      <c r="E221" s="5" t="s">
        <v>183</v>
      </c>
      <c r="F221" s="275"/>
      <c r="G221" s="275"/>
      <c r="H221" s="275"/>
      <c r="I221" s="275"/>
      <c r="J221" s="275"/>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81"/>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GJ221" s="135"/>
      <c r="GK221" s="135"/>
      <c r="GL221" s="135"/>
      <c r="GM221" s="135"/>
      <c r="GN221" s="135"/>
      <c r="GO221" s="135"/>
      <c r="GP221" s="135"/>
      <c r="GQ221" s="135"/>
      <c r="GR221" s="135"/>
      <c r="GS221" s="135"/>
      <c r="GT221" s="135"/>
      <c r="GU221" s="135"/>
      <c r="GV221" s="135"/>
      <c r="GW221" s="135"/>
      <c r="GX221" s="135"/>
      <c r="GY221" s="135"/>
      <c r="GZ221" s="135"/>
      <c r="HA221" s="135"/>
      <c r="HB221" s="135"/>
      <c r="HC221" s="135"/>
      <c r="HD221" s="135"/>
      <c r="HE221" s="135"/>
      <c r="HF221" s="135"/>
      <c r="HG221" s="135"/>
      <c r="HH221" s="135"/>
      <c r="HI221" s="135"/>
      <c r="HJ221" s="135"/>
      <c r="HK221" s="135"/>
      <c r="HL221" s="135"/>
      <c r="HM221" s="135"/>
      <c r="HN221" s="135"/>
      <c r="HO221" s="135"/>
      <c r="HP221" s="135"/>
      <c r="HQ221" s="135"/>
      <c r="HR221" s="135"/>
      <c r="HS221" s="135"/>
      <c r="HT221" s="135"/>
      <c r="HU221" s="135"/>
      <c r="HV221" s="135"/>
      <c r="HW221" s="135"/>
      <c r="HX221" s="135"/>
      <c r="HY221" s="135"/>
      <c r="HZ221" s="135"/>
      <c r="IA221" s="135"/>
      <c r="IB221" s="135"/>
      <c r="IC221" s="135"/>
      <c r="ID221" s="135"/>
      <c r="IE221" s="135"/>
      <c r="IF221" s="135"/>
      <c r="IG221" s="135"/>
      <c r="IH221" s="135"/>
      <c r="II221" s="135"/>
      <c r="IJ221" s="135"/>
      <c r="IK221" s="135"/>
      <c r="IL221" s="135"/>
      <c r="IM221" s="135"/>
      <c r="IN221" s="135"/>
      <c r="IO221" s="135"/>
      <c r="IP221" s="135"/>
    </row>
    <row r="222" spans="1:250" s="133" customFormat="1" ht="28.5">
      <c r="A222" s="275"/>
      <c r="B222" s="4" t="s">
        <v>184</v>
      </c>
      <c r="C222" s="632" t="str">
        <f>IF(F232=0,"תא זה יתעדכן עם מילוי תקופת הדיווח",DATE(D232,E232,F232))</f>
        <v>תא זה יתעדכן עם מילוי תקופת הדיווח</v>
      </c>
      <c r="D222" s="632" t="str">
        <f>IF(F233="","תא זה יתעדכן עם מילוי תקופת הדיווח",DATE(D233,E233,F233))</f>
        <v>תא זה יתעדכן עם מילוי תקופת הדיווח</v>
      </c>
      <c r="E222" s="504" t="str">
        <f>IF(D291&gt;0,D291,"תא זה יעודכן אוטומטית עם מילוי תקופת הדיווח")</f>
        <v>תא זה יעודכן אוטומטית עם מילוי תקופת הדיווח</v>
      </c>
      <c r="F222" s="275"/>
      <c r="G222" s="275"/>
      <c r="H222" s="275"/>
      <c r="I222" s="275"/>
      <c r="J222" s="275"/>
      <c r="K222" s="275"/>
      <c r="L222" s="275"/>
      <c r="M222" s="275"/>
      <c r="N222" s="275"/>
      <c r="O222" s="275"/>
      <c r="P222" s="275"/>
      <c r="Q222" s="275"/>
      <c r="R222" s="275"/>
      <c r="S222" s="275"/>
      <c r="T222" s="275"/>
      <c r="U222" s="275"/>
      <c r="V222" s="275"/>
      <c r="W222" s="275"/>
      <c r="X222" s="275"/>
      <c r="Y222" s="275"/>
      <c r="Z222" s="275"/>
      <c r="AA222" s="275"/>
      <c r="AB222" s="275"/>
      <c r="AC222" s="275"/>
      <c r="AD222" s="275"/>
      <c r="AE222" s="275"/>
      <c r="AF222" s="275"/>
      <c r="AG222" s="275"/>
      <c r="AH222" s="275"/>
      <c r="AI222" s="275"/>
      <c r="AJ222" s="284"/>
      <c r="AK222" s="275"/>
      <c r="AL222" s="275"/>
      <c r="AM222" s="275"/>
      <c r="AN222" s="275"/>
      <c r="AO222" s="275"/>
      <c r="AP222" s="275"/>
      <c r="AQ222" s="275"/>
      <c r="AR222" s="275"/>
      <c r="AS222" s="275"/>
      <c r="AT222" s="275"/>
      <c r="AU222" s="275"/>
      <c r="AV222" s="275"/>
      <c r="AW222" s="275"/>
      <c r="AX222" s="275"/>
      <c r="AY222" s="275"/>
      <c r="AZ222" s="275"/>
      <c r="BA222" s="275"/>
      <c r="BB222" s="275"/>
      <c r="BC222" s="275"/>
      <c r="BD222" s="275"/>
      <c r="BE222" s="275"/>
      <c r="BF222" s="275"/>
      <c r="BG222" s="275"/>
      <c r="BH222" s="275"/>
      <c r="BI222" s="275"/>
      <c r="BJ222" s="275"/>
      <c r="BK222" s="275"/>
      <c r="BL222" s="275"/>
      <c r="BM222" s="275"/>
      <c r="BN222" s="275"/>
      <c r="BO222" s="275"/>
      <c r="BP222" s="275"/>
      <c r="BQ222" s="275"/>
      <c r="BR222" s="275"/>
      <c r="BS222" s="275"/>
      <c r="BT222" s="275"/>
      <c r="BU222" s="275"/>
      <c r="BV222" s="275"/>
      <c r="BW222" s="275"/>
      <c r="BX222" s="275"/>
      <c r="BY222" s="275"/>
      <c r="BZ222" s="275"/>
      <c r="CA222" s="275"/>
      <c r="CB222" s="275"/>
      <c r="CC222" s="275"/>
      <c r="CD222" s="275"/>
      <c r="GJ222" s="135"/>
      <c r="GK222" s="135"/>
      <c r="GL222" s="135"/>
      <c r="GM222" s="135"/>
      <c r="GN222" s="135"/>
      <c r="GO222" s="135"/>
      <c r="GP222" s="135"/>
      <c r="GQ222" s="135"/>
      <c r="GR222" s="135"/>
      <c r="GS222" s="135"/>
      <c r="GT222" s="135"/>
      <c r="GU222" s="135"/>
      <c r="GV222" s="135"/>
      <c r="GW222" s="135"/>
      <c r="GX222" s="135"/>
      <c r="GY222" s="135"/>
      <c r="GZ222" s="135"/>
      <c r="HA222" s="135"/>
      <c r="HB222" s="135"/>
      <c r="HC222" s="135"/>
      <c r="HD222" s="135"/>
      <c r="HE222" s="135"/>
      <c r="HF222" s="135"/>
      <c r="HG222" s="135"/>
      <c r="HH222" s="135"/>
      <c r="HI222" s="135"/>
      <c r="HJ222" s="135"/>
      <c r="HK222" s="135"/>
      <c r="HL222" s="135"/>
      <c r="HM222" s="135"/>
      <c r="HN222" s="135"/>
      <c r="HO222" s="135"/>
      <c r="HP222" s="135"/>
      <c r="HQ222" s="135"/>
      <c r="HR222" s="135"/>
      <c r="HS222" s="135"/>
      <c r="HT222" s="135"/>
      <c r="HU222" s="135"/>
      <c r="HV222" s="135"/>
      <c r="HW222" s="135"/>
      <c r="HX222" s="135"/>
      <c r="HY222" s="135"/>
      <c r="HZ222" s="135"/>
      <c r="IA222" s="135"/>
      <c r="IB222" s="135"/>
      <c r="IC222" s="135"/>
      <c r="ID222" s="135"/>
      <c r="IE222" s="135"/>
      <c r="IF222" s="135"/>
      <c r="IG222" s="135"/>
      <c r="IH222" s="135"/>
      <c r="II222" s="135"/>
      <c r="IJ222" s="135"/>
      <c r="IK222" s="135"/>
      <c r="IL222" s="135"/>
      <c r="IM222" s="135"/>
      <c r="IN222" s="135"/>
      <c r="IO222" s="135"/>
      <c r="IP222" s="135"/>
    </row>
    <row r="223" spans="1:250" s="133" customFormat="1" ht="28.5">
      <c r="A223" s="275"/>
      <c r="B223" s="4" t="s">
        <v>185</v>
      </c>
      <c r="C223" s="632" t="str">
        <f>IF(F314=0,"תא זה יתעדכן עם מילוי תקופת הדיווח",DATE(D314,E314,F314))</f>
        <v>תא זה יתעדכן עם מילוי תקופת הדיווח</v>
      </c>
      <c r="D223" s="632" t="str">
        <f>IF(F315=0,"תא זה יתעדכן עם מילוי תקופת הדיווח",DATE(D315,E315,F315))</f>
        <v>תא זה יתעדכן עם מילוי תקופת הדיווח</v>
      </c>
      <c r="E223" s="504" t="str">
        <f>IF(D373&gt;0,D373,"תא זה יעודכן אוטומטית עם מילוי תקופת הדיווח")</f>
        <v>תא זה יעודכן אוטומטית עם מילוי תקופת הדיווח</v>
      </c>
      <c r="F223" s="275"/>
      <c r="G223" s="275"/>
      <c r="H223" s="275"/>
      <c r="I223" s="275"/>
      <c r="J223" s="275"/>
      <c r="K223" s="275"/>
      <c r="L223" s="275"/>
      <c r="M223" s="275"/>
      <c r="N223" s="275"/>
      <c r="O223" s="275"/>
      <c r="P223" s="275"/>
      <c r="Q223" s="275"/>
      <c r="R223" s="275"/>
      <c r="S223" s="275"/>
      <c r="T223" s="275"/>
      <c r="U223" s="275"/>
      <c r="V223" s="275"/>
      <c r="W223" s="275"/>
      <c r="X223" s="275"/>
      <c r="Y223" s="275"/>
      <c r="Z223" s="275"/>
      <c r="AA223" s="275"/>
      <c r="AB223" s="275"/>
      <c r="AC223" s="275"/>
      <c r="AD223" s="275"/>
      <c r="AE223" s="275"/>
      <c r="AF223" s="275"/>
      <c r="AG223" s="275"/>
      <c r="AH223" s="275"/>
      <c r="AI223" s="275"/>
      <c r="AJ223" s="284"/>
      <c r="AK223" s="275"/>
      <c r="AL223" s="275"/>
      <c r="AM223" s="275"/>
      <c r="AN223" s="275"/>
      <c r="AO223" s="275"/>
      <c r="AP223" s="275"/>
      <c r="AQ223" s="275"/>
      <c r="AR223" s="275"/>
      <c r="AS223" s="275"/>
      <c r="AT223" s="275"/>
      <c r="AU223" s="275"/>
      <c r="AV223" s="275"/>
      <c r="AW223" s="275"/>
      <c r="AX223" s="275"/>
      <c r="AY223" s="275"/>
      <c r="AZ223" s="275"/>
      <c r="BA223" s="275"/>
      <c r="BB223" s="275"/>
      <c r="BC223" s="275"/>
      <c r="BD223" s="275"/>
      <c r="BE223" s="275"/>
      <c r="BF223" s="275"/>
      <c r="BG223" s="275"/>
      <c r="BH223" s="275"/>
      <c r="BI223" s="275"/>
      <c r="BJ223" s="275"/>
      <c r="BK223" s="275"/>
      <c r="BL223" s="275"/>
      <c r="BM223" s="275"/>
      <c r="BN223" s="275"/>
      <c r="BO223" s="275"/>
      <c r="BP223" s="275"/>
      <c r="BQ223" s="275"/>
      <c r="BR223" s="275"/>
      <c r="BS223" s="275"/>
      <c r="BT223" s="275"/>
      <c r="BU223" s="275"/>
      <c r="BV223" s="275"/>
      <c r="BW223" s="275"/>
      <c r="BX223" s="275"/>
      <c r="BY223" s="275"/>
      <c r="BZ223" s="275"/>
      <c r="CA223" s="275"/>
      <c r="CB223" s="275"/>
      <c r="CC223" s="275"/>
      <c r="CD223" s="275"/>
      <c r="GJ223" s="135"/>
      <c r="GK223" s="135"/>
      <c r="GL223" s="135"/>
      <c r="GM223" s="135"/>
      <c r="GN223" s="135"/>
      <c r="GO223" s="135"/>
      <c r="GP223" s="135"/>
      <c r="GQ223" s="135"/>
      <c r="GR223" s="135"/>
      <c r="GS223" s="135"/>
      <c r="GT223" s="135"/>
      <c r="GU223" s="135"/>
      <c r="GV223" s="135"/>
      <c r="GW223" s="135"/>
      <c r="GX223" s="135"/>
      <c r="GY223" s="135"/>
      <c r="GZ223" s="135"/>
      <c r="HA223" s="135"/>
      <c r="HB223" s="135"/>
      <c r="HC223" s="135"/>
      <c r="HD223" s="135"/>
      <c r="HE223" s="135"/>
      <c r="HF223" s="135"/>
      <c r="HG223" s="135"/>
      <c r="HH223" s="135"/>
      <c r="HI223" s="135"/>
      <c r="HJ223" s="135"/>
      <c r="HK223" s="135"/>
      <c r="HL223" s="135"/>
      <c r="HM223" s="135"/>
      <c r="HN223" s="135"/>
      <c r="HO223" s="135"/>
      <c r="HP223" s="135"/>
      <c r="HQ223" s="135"/>
      <c r="HR223" s="135"/>
      <c r="HS223" s="135"/>
      <c r="HT223" s="135"/>
      <c r="HU223" s="135"/>
      <c r="HV223" s="135"/>
      <c r="HW223" s="135"/>
      <c r="HX223" s="135"/>
      <c r="HY223" s="135"/>
      <c r="HZ223" s="135"/>
      <c r="IA223" s="135"/>
      <c r="IB223" s="135"/>
      <c r="IC223" s="135"/>
      <c r="ID223" s="135"/>
      <c r="IE223" s="135"/>
      <c r="IF223" s="135"/>
      <c r="IG223" s="135"/>
      <c r="IH223" s="135"/>
      <c r="II223" s="135"/>
      <c r="IJ223" s="135"/>
      <c r="IK223" s="135"/>
      <c r="IL223" s="135"/>
      <c r="IM223" s="135"/>
      <c r="IN223" s="135"/>
      <c r="IO223" s="135"/>
      <c r="IP223" s="135"/>
    </row>
    <row r="224" spans="1:250" s="133" customFormat="1" ht="28.5">
      <c r="A224" s="275"/>
      <c r="B224" s="4" t="s">
        <v>186</v>
      </c>
      <c r="C224" s="632" t="str">
        <f>IF(F396=0,"תא זה יתעדכן עם מילוי תקופת הדיווח",DATE(D396,E396,F396))</f>
        <v>תא זה יתעדכן עם מילוי תקופת הדיווח</v>
      </c>
      <c r="D224" s="632" t="str">
        <f>IF(F397=0,"תא זה יתעדכן עם מילוי תקופת הדיווח",DATE(D397,E397,F397))</f>
        <v>תא זה יתעדכן עם מילוי תקופת הדיווח</v>
      </c>
      <c r="E224" s="504" t="str">
        <f>IF(D455&gt;0,D455,"תא זה יעודכן אוטומטית עם מילוי תקופת הדיווח")</f>
        <v>תא זה יעודכן אוטומטית עם מילוי תקופת הדיווח</v>
      </c>
      <c r="F224" s="275"/>
      <c r="G224" s="275"/>
      <c r="H224" s="275"/>
      <c r="I224" s="275"/>
      <c r="J224" s="275"/>
      <c r="K224" s="275"/>
      <c r="L224" s="275"/>
      <c r="M224" s="275"/>
      <c r="N224" s="275"/>
      <c r="O224" s="275"/>
      <c r="P224" s="275"/>
      <c r="Q224" s="275"/>
      <c r="R224" s="275"/>
      <c r="S224" s="275"/>
      <c r="T224" s="275"/>
      <c r="U224" s="275"/>
      <c r="V224" s="275"/>
      <c r="W224" s="275"/>
      <c r="X224" s="275"/>
      <c r="Y224" s="275"/>
      <c r="Z224" s="275"/>
      <c r="AA224" s="275"/>
      <c r="AB224" s="275"/>
      <c r="AC224" s="275"/>
      <c r="AD224" s="275"/>
      <c r="AE224" s="275"/>
      <c r="AF224" s="275"/>
      <c r="AG224" s="275"/>
      <c r="AH224" s="275"/>
      <c r="AI224" s="275"/>
      <c r="AJ224" s="284"/>
      <c r="AK224" s="275"/>
      <c r="AL224" s="275"/>
      <c r="AM224" s="275"/>
      <c r="AN224" s="275"/>
      <c r="AO224" s="275"/>
      <c r="AP224" s="275"/>
      <c r="AQ224" s="275"/>
      <c r="AR224" s="275"/>
      <c r="AS224" s="275"/>
      <c r="AT224" s="275"/>
      <c r="AU224" s="275"/>
      <c r="AV224" s="275"/>
      <c r="AW224" s="275"/>
      <c r="AX224" s="275"/>
      <c r="AY224" s="275"/>
      <c r="AZ224" s="275"/>
      <c r="BA224" s="275"/>
      <c r="BB224" s="275"/>
      <c r="BC224" s="275"/>
      <c r="BD224" s="275"/>
      <c r="BE224" s="275"/>
      <c r="BF224" s="275"/>
      <c r="BG224" s="275"/>
      <c r="BH224" s="275"/>
      <c r="BI224" s="275"/>
      <c r="BJ224" s="275"/>
      <c r="BK224" s="275"/>
      <c r="BL224" s="275"/>
      <c r="BM224" s="275"/>
      <c r="BN224" s="275"/>
      <c r="BO224" s="275"/>
      <c r="BP224" s="275"/>
      <c r="BQ224" s="275"/>
      <c r="BR224" s="275"/>
      <c r="BS224" s="275"/>
      <c r="BT224" s="275"/>
      <c r="BU224" s="275"/>
      <c r="BV224" s="275"/>
      <c r="BW224" s="275"/>
      <c r="BX224" s="275"/>
      <c r="BY224" s="275"/>
      <c r="BZ224" s="275"/>
      <c r="CA224" s="275"/>
      <c r="CB224" s="275"/>
      <c r="CC224" s="275"/>
      <c r="CD224" s="275"/>
    </row>
    <row r="225" spans="1:191" s="133" customFormat="1">
      <c r="A225" s="275"/>
      <c r="B225" s="295"/>
      <c r="C225" s="289"/>
      <c r="D225" s="289" t="s">
        <v>187</v>
      </c>
      <c r="E225" s="504">
        <f>SUM(E222:E224)</f>
        <v>0</v>
      </c>
      <c r="F225" s="275"/>
      <c r="G225" s="275"/>
      <c r="H225" s="275"/>
      <c r="I225" s="275"/>
      <c r="J225" s="275"/>
      <c r="K225" s="275"/>
      <c r="L225" s="275"/>
      <c r="M225" s="275"/>
      <c r="N225" s="275"/>
      <c r="O225" s="275"/>
      <c r="P225" s="275"/>
      <c r="Q225" s="275"/>
      <c r="R225" s="275"/>
      <c r="S225" s="275"/>
      <c r="T225" s="275"/>
      <c r="U225" s="275"/>
      <c r="V225" s="275"/>
      <c r="W225" s="275"/>
      <c r="X225" s="275"/>
      <c r="Y225" s="275"/>
      <c r="Z225" s="275"/>
      <c r="AA225" s="275"/>
      <c r="AB225" s="275"/>
      <c r="AC225" s="275"/>
      <c r="AD225" s="275"/>
      <c r="AE225" s="275"/>
      <c r="AF225" s="275"/>
      <c r="AG225" s="275"/>
      <c r="AH225" s="275"/>
      <c r="AI225" s="275"/>
      <c r="AJ225" s="284"/>
      <c r="AK225" s="275"/>
      <c r="AL225" s="275"/>
      <c r="AM225" s="275"/>
      <c r="AN225" s="275"/>
      <c r="AO225" s="275"/>
      <c r="AP225" s="275"/>
      <c r="AQ225" s="275"/>
      <c r="AR225" s="275"/>
      <c r="AS225" s="275"/>
      <c r="AT225" s="275"/>
      <c r="AU225" s="275"/>
      <c r="AV225" s="275"/>
      <c r="AW225" s="275"/>
      <c r="AX225" s="275"/>
      <c r="AY225" s="275"/>
      <c r="AZ225" s="275"/>
      <c r="BA225" s="275"/>
      <c r="BB225" s="275"/>
      <c r="BC225" s="275"/>
      <c r="BD225" s="275"/>
      <c r="BE225" s="275"/>
      <c r="BF225" s="275"/>
      <c r="BG225" s="275"/>
      <c r="BH225" s="275"/>
      <c r="BI225" s="275"/>
      <c r="BJ225" s="275"/>
      <c r="BK225" s="275"/>
      <c r="BL225" s="275"/>
      <c r="BM225" s="275"/>
      <c r="BN225" s="275"/>
      <c r="BO225" s="275"/>
      <c r="BP225" s="275"/>
      <c r="BQ225" s="275"/>
      <c r="BR225" s="275"/>
      <c r="BS225" s="275"/>
      <c r="BT225" s="275"/>
      <c r="BU225" s="275"/>
      <c r="BV225" s="275"/>
      <c r="BW225" s="275"/>
      <c r="BX225" s="275"/>
      <c r="BY225" s="275"/>
      <c r="BZ225" s="275"/>
      <c r="CA225" s="275"/>
      <c r="CB225" s="275"/>
      <c r="CC225" s="275"/>
      <c r="CD225" s="275"/>
      <c r="CE225" s="275"/>
      <c r="CF225" s="275"/>
      <c r="CG225" s="275"/>
      <c r="CH225" s="275"/>
      <c r="CI225" s="275"/>
      <c r="CJ225" s="275"/>
      <c r="CK225" s="275"/>
      <c r="CL225" s="275"/>
      <c r="CM225" s="275"/>
      <c r="CN225" s="275"/>
      <c r="CO225" s="275"/>
      <c r="CP225" s="275"/>
      <c r="CQ225" s="275"/>
      <c r="CR225" s="275"/>
      <c r="CS225" s="275"/>
      <c r="CT225" s="275"/>
      <c r="CU225" s="275"/>
      <c r="CV225" s="275"/>
      <c r="CW225" s="275"/>
      <c r="CX225" s="275"/>
      <c r="CY225" s="275"/>
      <c r="CZ225" s="275"/>
      <c r="DA225" s="275"/>
      <c r="DB225" s="275"/>
      <c r="DC225" s="275"/>
      <c r="DD225" s="275"/>
      <c r="DE225" s="275"/>
      <c r="DF225" s="275"/>
      <c r="DG225" s="275"/>
      <c r="DH225" s="275"/>
      <c r="DI225" s="275"/>
      <c r="DJ225" s="275"/>
      <c r="DK225" s="275"/>
      <c r="DL225" s="275"/>
      <c r="DM225" s="275"/>
      <c r="DN225" s="275"/>
      <c r="DO225" s="275"/>
      <c r="DP225" s="275"/>
      <c r="DQ225" s="275"/>
      <c r="DR225" s="275"/>
      <c r="DS225" s="275"/>
      <c r="DT225" s="275"/>
      <c r="DU225" s="275"/>
      <c r="DV225" s="275"/>
      <c r="DW225" s="275"/>
      <c r="DX225" s="275"/>
      <c r="DY225" s="275"/>
      <c r="DZ225" s="275"/>
      <c r="EA225" s="275"/>
      <c r="EB225" s="275"/>
      <c r="EC225" s="275"/>
      <c r="ED225" s="275"/>
      <c r="EE225" s="275"/>
      <c r="EF225" s="275"/>
      <c r="EG225" s="275"/>
      <c r="EH225" s="275"/>
      <c r="EI225" s="275"/>
      <c r="EJ225" s="275"/>
      <c r="EK225" s="275"/>
      <c r="EL225" s="275"/>
      <c r="EM225" s="275"/>
      <c r="EN225" s="275"/>
      <c r="EO225" s="275"/>
      <c r="EP225" s="275"/>
      <c r="EQ225" s="275"/>
      <c r="ER225" s="275"/>
      <c r="ES225" s="275"/>
      <c r="ET225" s="275"/>
      <c r="EU225" s="275"/>
      <c r="EV225" s="275"/>
      <c r="EW225" s="275"/>
      <c r="EX225" s="275"/>
      <c r="EY225" s="275"/>
      <c r="EZ225" s="275"/>
      <c r="FA225" s="275"/>
    </row>
    <row r="226" spans="1:191" s="133" customFormat="1" ht="15">
      <c r="A226" s="2"/>
      <c r="B226" s="2"/>
      <c r="C226" s="3"/>
      <c r="D226" s="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81"/>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row>
    <row r="227" spans="1:191" s="135" customFormat="1" ht="23.25" customHeight="1">
      <c r="A227" s="298"/>
      <c r="B227" s="299" t="s">
        <v>743</v>
      </c>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c r="AJ227" s="298"/>
      <c r="AK227" s="298"/>
      <c r="AL227" s="298"/>
      <c r="AM227" s="298"/>
      <c r="AN227" s="298"/>
      <c r="AO227" s="298"/>
      <c r="AP227" s="298"/>
      <c r="AQ227" s="298"/>
      <c r="AR227" s="298"/>
      <c r="AS227" s="298"/>
      <c r="AT227" s="298"/>
      <c r="AU227" s="298"/>
      <c r="AV227" s="298"/>
      <c r="AW227" s="298"/>
      <c r="AX227" s="298"/>
      <c r="AY227" s="298"/>
      <c r="AZ227" s="298"/>
      <c r="BA227" s="298"/>
      <c r="BB227" s="298"/>
      <c r="BC227" s="298"/>
      <c r="BD227" s="298"/>
      <c r="BE227" s="298"/>
      <c r="BF227" s="298"/>
      <c r="BG227" s="298"/>
      <c r="BH227" s="298"/>
      <c r="BI227" s="298"/>
      <c r="BJ227" s="298"/>
      <c r="BK227" s="298"/>
      <c r="BL227" s="298"/>
      <c r="BM227" s="298"/>
      <c r="BN227" s="298"/>
      <c r="BO227" s="298"/>
      <c r="BP227" s="298"/>
      <c r="BQ227" s="298"/>
      <c r="BR227" s="298"/>
      <c r="BS227" s="298"/>
      <c r="BT227" s="298"/>
      <c r="BU227" s="298"/>
      <c r="BV227" s="298"/>
      <c r="BW227" s="298"/>
      <c r="BX227" s="298"/>
      <c r="BY227" s="298"/>
      <c r="BZ227" s="298"/>
      <c r="CA227" s="298"/>
      <c r="CB227" s="298"/>
      <c r="CC227" s="298"/>
      <c r="CD227" s="298"/>
      <c r="CE227" s="298"/>
      <c r="CF227" s="298"/>
      <c r="CG227" s="298"/>
      <c r="CH227" s="298"/>
      <c r="CI227" s="298"/>
      <c r="CJ227" s="298"/>
      <c r="CK227" s="298"/>
      <c r="CL227" s="298"/>
      <c r="CM227" s="298"/>
      <c r="CN227" s="133"/>
      <c r="CO227" s="133"/>
      <c r="CP227" s="133"/>
      <c r="CQ227" s="133"/>
      <c r="CR227" s="133"/>
      <c r="CS227" s="133"/>
      <c r="CT227" s="133"/>
      <c r="CU227" s="133"/>
      <c r="CV227" s="133"/>
      <c r="CW227" s="133"/>
      <c r="CX227" s="133"/>
      <c r="CY227" s="133"/>
      <c r="CZ227" s="133"/>
      <c r="DA227" s="133"/>
      <c r="DB227" s="133"/>
      <c r="DC227" s="133"/>
      <c r="DD227" s="133"/>
      <c r="DE227" s="133"/>
      <c r="DF227" s="133"/>
      <c r="DG227" s="133"/>
      <c r="DH227" s="133"/>
      <c r="DI227" s="133"/>
      <c r="DJ227" s="133"/>
      <c r="DK227" s="133"/>
      <c r="DL227" s="133"/>
      <c r="DM227" s="133"/>
      <c r="DN227" s="133"/>
      <c r="DO227" s="133"/>
      <c r="DP227" s="133"/>
      <c r="DQ227" s="133"/>
      <c r="DR227" s="133"/>
      <c r="DS227" s="133"/>
      <c r="DT227" s="133"/>
      <c r="DU227" s="133"/>
      <c r="DV227" s="133"/>
      <c r="DW227" s="133"/>
      <c r="DX227" s="133"/>
      <c r="DY227" s="133"/>
      <c r="DZ227" s="133"/>
      <c r="EA227" s="133"/>
      <c r="EB227" s="133"/>
      <c r="EC227" s="133"/>
      <c r="ED227" s="133"/>
      <c r="EE227" s="133"/>
      <c r="EF227" s="133"/>
      <c r="EG227" s="133"/>
      <c r="EH227" s="133"/>
      <c r="EI227" s="133"/>
      <c r="EJ227" s="133"/>
      <c r="EK227" s="133"/>
      <c r="EL227" s="133"/>
      <c r="EM227" s="133"/>
      <c r="EN227" s="133"/>
      <c r="EO227" s="133"/>
      <c r="EP227" s="133"/>
      <c r="EQ227" s="133"/>
      <c r="ER227" s="133"/>
      <c r="ES227" s="133"/>
      <c r="ET227" s="133"/>
      <c r="EU227" s="133"/>
      <c r="EV227" s="133"/>
      <c r="EW227" s="133"/>
      <c r="EX227" s="133"/>
      <c r="EY227" s="133"/>
      <c r="EZ227" s="133"/>
      <c r="FA227" s="133"/>
      <c r="FB227" s="133"/>
      <c r="FC227" s="133"/>
      <c r="FD227" s="133"/>
      <c r="FE227" s="133"/>
      <c r="FF227" s="133"/>
      <c r="FG227" s="133"/>
      <c r="FH227" s="133"/>
      <c r="FI227" s="133"/>
      <c r="FJ227" s="133"/>
      <c r="FK227" s="133"/>
      <c r="FL227" s="133"/>
      <c r="FM227" s="133"/>
      <c r="FN227" s="133"/>
      <c r="FO227" s="133"/>
      <c r="FP227" s="133"/>
      <c r="FQ227" s="133"/>
      <c r="FR227" s="133"/>
      <c r="FS227" s="133"/>
      <c r="FT227" s="133"/>
      <c r="FU227" s="133"/>
      <c r="FV227" s="133"/>
      <c r="FW227" s="133"/>
      <c r="FX227" s="133"/>
      <c r="FY227" s="133"/>
      <c r="FZ227" s="133"/>
      <c r="GA227" s="133"/>
      <c r="GB227" s="133"/>
      <c r="GC227" s="133"/>
      <c r="GD227" s="133"/>
      <c r="GE227" s="133"/>
      <c r="GF227" s="133"/>
      <c r="GG227" s="133"/>
      <c r="GH227" s="133"/>
      <c r="GI227" s="133"/>
    </row>
    <row r="228" spans="1:191" s="135" customFormat="1" ht="17.25" customHeight="1">
      <c r="A228" s="275"/>
      <c r="B228" s="275"/>
      <c r="C228" s="275"/>
      <c r="D228" s="275"/>
      <c r="E228" s="275"/>
      <c r="F228" s="275"/>
      <c r="G228" s="275"/>
      <c r="H228" s="275"/>
      <c r="I228" s="275"/>
      <c r="J228" s="275"/>
      <c r="K228" s="275"/>
      <c r="L228" s="275"/>
      <c r="M228" s="275"/>
      <c r="N228" s="275"/>
      <c r="O228" s="275"/>
      <c r="P228" s="275"/>
      <c r="Q228" s="275"/>
      <c r="R228" s="275"/>
      <c r="S228" s="275"/>
      <c r="T228" s="275"/>
      <c r="U228" s="275"/>
      <c r="V228" s="275"/>
      <c r="W228" s="275"/>
      <c r="X228" s="275"/>
      <c r="Y228" s="275"/>
      <c r="Z228" s="275"/>
      <c r="AA228" s="275"/>
      <c r="AB228" s="275"/>
      <c r="AC228" s="275"/>
      <c r="AD228" s="275"/>
      <c r="AE228" s="275"/>
      <c r="AF228" s="275"/>
      <c r="AG228" s="275"/>
      <c r="AH228" s="275"/>
      <c r="AI228" s="275"/>
      <c r="AJ228" s="275"/>
      <c r="AK228" s="275"/>
      <c r="AL228" s="275"/>
      <c r="AM228" s="275"/>
      <c r="AN228" s="275"/>
      <c r="AO228" s="275"/>
      <c r="AP228" s="275"/>
      <c r="AQ228" s="275"/>
      <c r="AR228" s="275"/>
      <c r="AS228" s="275"/>
      <c r="AT228" s="275"/>
      <c r="AU228" s="275"/>
      <c r="AV228" s="275"/>
      <c r="AW228" s="275"/>
      <c r="AX228" s="275"/>
      <c r="AY228" s="275"/>
      <c r="AZ228" s="275"/>
      <c r="BA228" s="275"/>
      <c r="BB228" s="275"/>
      <c r="BC228" s="275"/>
      <c r="BD228" s="275"/>
      <c r="BE228" s="275"/>
      <c r="BF228" s="275"/>
      <c r="BG228" s="275"/>
      <c r="BH228" s="275"/>
      <c r="BI228" s="275"/>
      <c r="BJ228" s="275"/>
      <c r="BK228" s="275"/>
      <c r="BL228" s="275"/>
      <c r="BM228" s="275"/>
      <c r="BN228" s="275"/>
      <c r="BO228" s="275"/>
      <c r="BP228" s="275"/>
      <c r="BQ228" s="275"/>
      <c r="BR228" s="275"/>
      <c r="BS228" s="275"/>
      <c r="BT228" s="275"/>
      <c r="BU228" s="275"/>
      <c r="BV228" s="275"/>
      <c r="BW228" s="275"/>
      <c r="BX228" s="275"/>
      <c r="BY228" s="275"/>
      <c r="BZ228" s="275"/>
      <c r="CA228" s="275"/>
      <c r="CB228" s="275"/>
      <c r="CC228" s="275"/>
      <c r="CD228" s="275"/>
      <c r="CE228" s="275"/>
      <c r="CF228" s="275"/>
      <c r="CG228" s="275"/>
      <c r="CH228" s="275"/>
      <c r="CI228" s="275"/>
      <c r="CJ228" s="275"/>
      <c r="CK228" s="275"/>
      <c r="CL228" s="275"/>
      <c r="CM228" s="275"/>
      <c r="CN228" s="133"/>
      <c r="CO228" s="133"/>
      <c r="CP228" s="133"/>
      <c r="CQ228" s="133"/>
      <c r="CR228" s="133"/>
      <c r="CS228" s="133"/>
      <c r="CT228" s="133"/>
      <c r="CU228" s="133"/>
      <c r="CV228" s="133"/>
      <c r="CW228" s="133"/>
      <c r="CX228" s="133"/>
      <c r="CY228" s="133"/>
      <c r="CZ228" s="133"/>
      <c r="DA228" s="133"/>
      <c r="DB228" s="133"/>
      <c r="DC228" s="133"/>
      <c r="DD228" s="133"/>
      <c r="DE228" s="133"/>
      <c r="DF228" s="133"/>
      <c r="DG228" s="133"/>
      <c r="DH228" s="133"/>
      <c r="DI228" s="133"/>
      <c r="DJ228" s="133"/>
      <c r="DK228" s="133"/>
      <c r="DL228" s="133"/>
      <c r="DM228" s="133"/>
      <c r="DN228" s="133"/>
      <c r="DO228" s="133"/>
      <c r="DP228" s="133"/>
      <c r="DQ228" s="133"/>
      <c r="DR228" s="133"/>
      <c r="DS228" s="133"/>
      <c r="DT228" s="133"/>
      <c r="DU228" s="133"/>
      <c r="DV228" s="133"/>
      <c r="DW228" s="133"/>
      <c r="DX228" s="133"/>
      <c r="DY228" s="133"/>
      <c r="DZ228" s="133"/>
      <c r="EA228" s="133"/>
      <c r="EB228" s="133"/>
      <c r="EC228" s="133"/>
      <c r="ED228" s="133"/>
      <c r="EE228" s="133"/>
      <c r="EF228" s="133"/>
      <c r="EG228" s="133"/>
      <c r="EH228" s="133"/>
      <c r="EI228" s="133"/>
      <c r="EJ228" s="133"/>
      <c r="EK228" s="133"/>
      <c r="EL228" s="133"/>
      <c r="EM228" s="133"/>
      <c r="EN228" s="133"/>
      <c r="EO228" s="133"/>
      <c r="EP228" s="133"/>
      <c r="EQ228" s="133"/>
      <c r="ER228" s="133"/>
      <c r="ES228" s="133"/>
      <c r="ET228" s="133"/>
      <c r="EU228" s="133"/>
      <c r="EV228" s="133"/>
      <c r="EW228" s="133"/>
      <c r="EX228" s="133"/>
      <c r="EY228" s="133"/>
      <c r="EZ228" s="133"/>
      <c r="FA228" s="133"/>
      <c r="FB228" s="133"/>
      <c r="FC228" s="133"/>
      <c r="FD228" s="133"/>
      <c r="FE228" s="133"/>
      <c r="FF228" s="133"/>
      <c r="FG228" s="133"/>
      <c r="FH228" s="133"/>
      <c r="FI228" s="133"/>
      <c r="FJ228" s="133"/>
      <c r="FK228" s="133"/>
      <c r="FL228" s="133"/>
      <c r="FM228" s="133"/>
      <c r="FN228" s="133"/>
      <c r="FO228" s="133"/>
      <c r="FP228" s="133"/>
      <c r="FQ228" s="133"/>
      <c r="FR228" s="133"/>
      <c r="FS228" s="133"/>
      <c r="FT228" s="133"/>
      <c r="FU228" s="133"/>
      <c r="FV228" s="133"/>
      <c r="FW228" s="133"/>
      <c r="FX228" s="133"/>
      <c r="FY228" s="133"/>
      <c r="FZ228" s="133"/>
      <c r="GA228" s="133"/>
      <c r="GB228" s="133"/>
      <c r="GC228" s="133"/>
      <c r="GD228" s="133"/>
      <c r="GE228" s="133"/>
      <c r="GF228" s="133"/>
      <c r="GG228" s="133"/>
      <c r="GH228" s="133"/>
      <c r="GI228" s="133"/>
    </row>
    <row r="229" spans="1:191" s="356" customFormat="1" ht="27.75">
      <c r="A229" s="300">
        <v>6.6</v>
      </c>
      <c r="B229" s="301" t="s">
        <v>192</v>
      </c>
      <c r="C229" s="352"/>
      <c r="D229" s="353"/>
      <c r="E229" s="354"/>
      <c r="F229" s="352"/>
      <c r="G229" s="352"/>
      <c r="H229" s="352"/>
      <c r="I229" s="352"/>
      <c r="J229" s="702"/>
      <c r="K229" s="702"/>
      <c r="L229" s="702"/>
      <c r="M229" s="702"/>
      <c r="N229" s="702"/>
      <c r="O229" s="702"/>
      <c r="P229" s="702"/>
      <c r="Q229" s="702"/>
      <c r="R229" s="702"/>
      <c r="S229" s="702"/>
      <c r="T229" s="702"/>
      <c r="U229" s="702"/>
      <c r="V229" s="702"/>
      <c r="W229" s="702"/>
      <c r="X229" s="702"/>
      <c r="Y229" s="702"/>
      <c r="Z229" s="702"/>
      <c r="AA229" s="702"/>
      <c r="AB229" s="702"/>
      <c r="AC229" s="702"/>
      <c r="AD229" s="702"/>
      <c r="AE229" s="702"/>
      <c r="AF229" s="702"/>
      <c r="AG229" s="702"/>
      <c r="AH229" s="702"/>
      <c r="AI229" s="702"/>
      <c r="AJ229" s="702"/>
      <c r="AK229" s="702"/>
      <c r="AL229" s="702"/>
      <c r="AM229" s="702"/>
      <c r="AN229" s="702"/>
      <c r="AO229" s="702"/>
      <c r="AP229" s="702"/>
      <c r="AQ229" s="702"/>
      <c r="AR229" s="702"/>
      <c r="AS229" s="702"/>
      <c r="AT229" s="702"/>
      <c r="AU229" s="702"/>
      <c r="AV229" s="702"/>
      <c r="AW229" s="702"/>
      <c r="AX229" s="702"/>
      <c r="AY229" s="702"/>
      <c r="AZ229" s="702"/>
      <c r="BA229" s="702"/>
      <c r="BB229" s="702"/>
      <c r="BC229" s="702"/>
      <c r="BD229" s="702"/>
      <c r="BE229" s="702"/>
      <c r="BF229" s="702"/>
      <c r="BG229" s="702"/>
      <c r="BH229" s="702"/>
      <c r="BI229" s="702"/>
      <c r="BJ229" s="702"/>
      <c r="BK229" s="702"/>
      <c r="BL229" s="702"/>
      <c r="BM229" s="702"/>
      <c r="BN229" s="702"/>
      <c r="BO229" s="702"/>
      <c r="BP229" s="702"/>
      <c r="BQ229" s="702"/>
      <c r="BR229" s="702"/>
      <c r="BS229" s="702"/>
      <c r="BT229" s="702"/>
      <c r="BU229" s="702"/>
      <c r="BV229" s="702"/>
      <c r="BW229" s="702"/>
      <c r="BX229" s="702"/>
      <c r="BY229" s="702"/>
      <c r="BZ229" s="702"/>
      <c r="CA229" s="352"/>
      <c r="CB229" s="352"/>
      <c r="CC229" s="352"/>
      <c r="CD229" s="352"/>
      <c r="CE229" s="352"/>
      <c r="CF229" s="352"/>
      <c r="CG229" s="352"/>
      <c r="CH229" s="352"/>
      <c r="CI229" s="352"/>
      <c r="CJ229" s="352"/>
      <c r="CK229" s="352"/>
      <c r="CL229" s="352"/>
      <c r="CM229" s="352"/>
    </row>
    <row r="230" spans="1:191" s="133" customFormat="1" ht="15">
      <c r="A230" s="275"/>
      <c r="B230" s="515"/>
      <c r="C230" s="275"/>
      <c r="D230" s="358"/>
      <c r="E230" s="2"/>
      <c r="F230" s="275"/>
      <c r="G230" s="275"/>
      <c r="H230" s="275"/>
      <c r="I230" s="275"/>
      <c r="J230" s="703"/>
      <c r="K230" s="703"/>
      <c r="L230" s="703"/>
      <c r="M230" s="703"/>
      <c r="N230" s="703"/>
      <c r="O230" s="703"/>
      <c r="P230" s="703"/>
      <c r="Q230" s="703"/>
      <c r="R230" s="703"/>
      <c r="S230" s="703"/>
      <c r="T230" s="703"/>
      <c r="U230" s="703"/>
      <c r="V230" s="703"/>
      <c r="W230" s="703"/>
      <c r="X230" s="703"/>
      <c r="Y230" s="703"/>
      <c r="Z230" s="703"/>
      <c r="AA230" s="703"/>
      <c r="AB230" s="703"/>
      <c r="AC230" s="703"/>
      <c r="AD230" s="703"/>
      <c r="AE230" s="703"/>
      <c r="AF230" s="703"/>
      <c r="AG230" s="703"/>
      <c r="AH230" s="703"/>
      <c r="AI230" s="703"/>
      <c r="AJ230" s="703"/>
      <c r="AK230" s="703"/>
      <c r="AL230" s="703"/>
      <c r="AM230" s="703"/>
      <c r="AN230" s="703"/>
      <c r="AO230" s="703"/>
      <c r="AP230" s="703"/>
      <c r="AQ230" s="703"/>
      <c r="AR230" s="703"/>
      <c r="AS230" s="703"/>
      <c r="AT230" s="703"/>
      <c r="AU230" s="703"/>
      <c r="AV230" s="703"/>
      <c r="AW230" s="703"/>
      <c r="AX230" s="703"/>
      <c r="AY230" s="703"/>
      <c r="AZ230" s="703"/>
      <c r="BA230" s="703"/>
      <c r="BB230" s="703"/>
      <c r="BC230" s="703"/>
      <c r="BD230" s="703"/>
      <c r="BE230" s="703"/>
      <c r="BF230" s="703"/>
      <c r="BG230" s="703"/>
      <c r="BH230" s="703"/>
      <c r="BI230" s="703"/>
      <c r="BJ230" s="703"/>
      <c r="BK230" s="703"/>
      <c r="BL230" s="703"/>
      <c r="BM230" s="703"/>
      <c r="BN230" s="703"/>
      <c r="BO230" s="703"/>
      <c r="BP230" s="703"/>
      <c r="BQ230" s="703"/>
      <c r="BR230" s="703"/>
      <c r="BS230" s="703"/>
      <c r="BT230" s="703"/>
      <c r="BU230" s="703"/>
      <c r="BV230" s="703"/>
      <c r="BW230" s="703"/>
      <c r="BX230" s="703"/>
      <c r="BY230" s="703"/>
      <c r="BZ230" s="703"/>
      <c r="CA230" s="275"/>
      <c r="CB230" s="275"/>
      <c r="CC230" s="275"/>
      <c r="CD230" s="275"/>
      <c r="CE230" s="275"/>
      <c r="CF230" s="275"/>
      <c r="CG230" s="275"/>
      <c r="CH230" s="275"/>
      <c r="CI230" s="275"/>
      <c r="CJ230" s="275"/>
      <c r="CK230" s="275"/>
      <c r="CL230" s="275"/>
      <c r="CM230" s="275"/>
    </row>
    <row r="231" spans="1:191" s="133" customFormat="1" ht="15">
      <c r="A231" s="275"/>
      <c r="B231" s="313" t="s">
        <v>193</v>
      </c>
      <c r="C231" s="280"/>
      <c r="D231" s="314" t="s">
        <v>53</v>
      </c>
      <c r="E231" s="314" t="s">
        <v>54</v>
      </c>
      <c r="F231" s="5" t="s">
        <v>175</v>
      </c>
      <c r="G231" s="5"/>
      <c r="H231" s="5"/>
      <c r="I231" s="275"/>
      <c r="J231" s="703"/>
      <c r="K231" s="703"/>
      <c r="L231" s="703"/>
      <c r="M231" s="703"/>
      <c r="N231" s="703"/>
      <c r="O231" s="703"/>
      <c r="P231" s="703"/>
      <c r="Q231" s="703"/>
      <c r="R231" s="703"/>
      <c r="S231" s="703"/>
      <c r="T231" s="703"/>
      <c r="U231" s="703"/>
      <c r="V231" s="703"/>
      <c r="W231" s="703"/>
      <c r="X231" s="703"/>
      <c r="Y231" s="703"/>
      <c r="Z231" s="703"/>
      <c r="AA231" s="703"/>
      <c r="AB231" s="703"/>
      <c r="AC231" s="703"/>
      <c r="AD231" s="703"/>
      <c r="AE231" s="703"/>
      <c r="AF231" s="703"/>
      <c r="AG231" s="703"/>
      <c r="AH231" s="703"/>
      <c r="AI231" s="703"/>
      <c r="AJ231" s="703"/>
      <c r="AK231" s="703"/>
      <c r="AL231" s="703"/>
      <c r="AM231" s="703"/>
      <c r="AN231" s="703"/>
      <c r="AO231" s="703"/>
      <c r="AP231" s="703"/>
      <c r="AQ231" s="703"/>
      <c r="AR231" s="703"/>
      <c r="AS231" s="703"/>
      <c r="AT231" s="703"/>
      <c r="AU231" s="703"/>
      <c r="AV231" s="703"/>
      <c r="AW231" s="703"/>
      <c r="AX231" s="703"/>
      <c r="AY231" s="703"/>
      <c r="AZ231" s="703"/>
      <c r="BA231" s="703"/>
      <c r="BB231" s="703"/>
      <c r="BC231" s="703"/>
      <c r="BD231" s="703"/>
      <c r="BE231" s="703"/>
      <c r="BF231" s="703"/>
      <c r="BG231" s="703"/>
      <c r="BH231" s="703"/>
      <c r="BI231" s="703"/>
      <c r="BJ231" s="703"/>
      <c r="BK231" s="703"/>
      <c r="BL231" s="703"/>
      <c r="BM231" s="703"/>
      <c r="BN231" s="703"/>
      <c r="BO231" s="703"/>
      <c r="BP231" s="703"/>
      <c r="BQ231" s="703"/>
      <c r="BR231" s="703"/>
      <c r="BS231" s="703"/>
      <c r="BT231" s="703"/>
      <c r="BU231" s="703"/>
      <c r="BV231" s="703"/>
      <c r="BW231" s="703"/>
      <c r="BX231" s="703"/>
      <c r="BY231" s="703"/>
      <c r="BZ231" s="703"/>
      <c r="CA231" s="275"/>
      <c r="CB231" s="275"/>
      <c r="CC231" s="275"/>
      <c r="CD231" s="275"/>
      <c r="CE231" s="275"/>
      <c r="CF231" s="275"/>
      <c r="CG231" s="275"/>
      <c r="CH231" s="275"/>
      <c r="CI231" s="275"/>
      <c r="CJ231" s="275"/>
      <c r="CK231" s="275"/>
      <c r="CL231" s="275"/>
      <c r="CM231" s="275"/>
    </row>
    <row r="232" spans="1:191" s="133" customFormat="1" ht="28.5">
      <c r="A232" s="275"/>
      <c r="B232" s="316" t="s">
        <v>194</v>
      </c>
      <c r="C232" s="279" t="s">
        <v>181</v>
      </c>
      <c r="D232" s="283"/>
      <c r="E232" s="283"/>
      <c r="F232" s="283"/>
      <c r="G232" s="5"/>
      <c r="H232" s="5"/>
      <c r="I232" s="275"/>
      <c r="J232" s="703"/>
      <c r="K232" s="703"/>
      <c r="L232" s="703"/>
      <c r="M232" s="703"/>
      <c r="N232" s="703"/>
      <c r="O232" s="703"/>
      <c r="P232" s="703"/>
      <c r="Q232" s="703"/>
      <c r="R232" s="703"/>
      <c r="S232" s="703"/>
      <c r="T232" s="703"/>
      <c r="U232" s="703"/>
      <c r="V232" s="703"/>
      <c r="W232" s="703"/>
      <c r="X232" s="703"/>
      <c r="Y232" s="703"/>
      <c r="Z232" s="703"/>
      <c r="AA232" s="703"/>
      <c r="AB232" s="703"/>
      <c r="AC232" s="703"/>
      <c r="AD232" s="703"/>
      <c r="AE232" s="703"/>
      <c r="AF232" s="703"/>
      <c r="AG232" s="703"/>
      <c r="AH232" s="703"/>
      <c r="AI232" s="703"/>
      <c r="AJ232" s="703"/>
      <c r="AK232" s="703"/>
      <c r="AL232" s="703"/>
      <c r="AM232" s="703"/>
      <c r="AN232" s="703"/>
      <c r="AO232" s="703"/>
      <c r="AP232" s="703"/>
      <c r="AQ232" s="703"/>
      <c r="AR232" s="703"/>
      <c r="AS232" s="703"/>
      <c r="AT232" s="703"/>
      <c r="AU232" s="703"/>
      <c r="AV232" s="703"/>
      <c r="AW232" s="703"/>
      <c r="AX232" s="703"/>
      <c r="AY232" s="703"/>
      <c r="AZ232" s="703"/>
      <c r="BA232" s="703"/>
      <c r="BB232" s="703"/>
      <c r="BC232" s="703"/>
      <c r="BD232" s="703"/>
      <c r="BE232" s="703"/>
      <c r="BF232" s="703"/>
      <c r="BG232" s="703"/>
      <c r="BH232" s="703"/>
      <c r="BI232" s="703"/>
      <c r="BJ232" s="703"/>
      <c r="BK232" s="703"/>
      <c r="BL232" s="703"/>
      <c r="BM232" s="703"/>
      <c r="BN232" s="703"/>
      <c r="BO232" s="703"/>
      <c r="BP232" s="703"/>
      <c r="BQ232" s="703"/>
      <c r="BR232" s="703"/>
      <c r="BS232" s="703"/>
      <c r="BT232" s="703"/>
      <c r="BU232" s="703"/>
      <c r="BV232" s="703"/>
      <c r="BW232" s="703"/>
      <c r="BX232" s="703"/>
      <c r="BY232" s="703"/>
      <c r="BZ232" s="703"/>
      <c r="CA232" s="275"/>
      <c r="CB232" s="275"/>
      <c r="CC232" s="275"/>
      <c r="CD232" s="275"/>
      <c r="CE232" s="275"/>
      <c r="CF232" s="275"/>
      <c r="CG232" s="275"/>
      <c r="CH232" s="275"/>
      <c r="CI232" s="275"/>
      <c r="CJ232" s="275"/>
      <c r="CK232" s="275"/>
      <c r="CL232" s="275"/>
      <c r="CM232" s="275"/>
    </row>
    <row r="233" spans="1:191" s="133" customFormat="1">
      <c r="A233" s="275"/>
      <c r="B233" s="289"/>
      <c r="C233" s="317" t="s">
        <v>182</v>
      </c>
      <c r="D233" s="283"/>
      <c r="E233" s="283"/>
      <c r="F233" s="283"/>
      <c r="G233" s="5"/>
      <c r="H233" s="5"/>
      <c r="I233" s="275"/>
      <c r="J233" s="703"/>
      <c r="K233" s="703"/>
      <c r="L233" s="703"/>
      <c r="M233" s="703"/>
      <c r="N233" s="703"/>
      <c r="O233" s="703"/>
      <c r="P233" s="703"/>
      <c r="Q233" s="703"/>
      <c r="R233" s="703"/>
      <c r="S233" s="703"/>
      <c r="T233" s="703"/>
      <c r="U233" s="703"/>
      <c r="V233" s="703"/>
      <c r="W233" s="703"/>
      <c r="X233" s="703"/>
      <c r="Y233" s="703"/>
      <c r="Z233" s="703"/>
      <c r="AA233" s="703"/>
      <c r="AB233" s="703"/>
      <c r="AC233" s="703"/>
      <c r="AD233" s="703"/>
      <c r="AE233" s="703"/>
      <c r="AF233" s="703"/>
      <c r="AG233" s="703"/>
      <c r="AH233" s="703"/>
      <c r="AI233" s="703"/>
      <c r="AJ233" s="703"/>
      <c r="AK233" s="703"/>
      <c r="AL233" s="703"/>
      <c r="AM233" s="703"/>
      <c r="AN233" s="703"/>
      <c r="AO233" s="703"/>
      <c r="AP233" s="703"/>
      <c r="AQ233" s="703"/>
      <c r="AR233" s="703"/>
      <c r="AS233" s="703"/>
      <c r="AT233" s="703"/>
      <c r="AU233" s="703"/>
      <c r="AV233" s="703"/>
      <c r="AW233" s="703"/>
      <c r="AX233" s="703"/>
      <c r="AY233" s="703"/>
      <c r="AZ233" s="703"/>
      <c r="BA233" s="703"/>
      <c r="BB233" s="703"/>
      <c r="BC233" s="703"/>
      <c r="BD233" s="703"/>
      <c r="BE233" s="703"/>
      <c r="BF233" s="703"/>
      <c r="BG233" s="703"/>
      <c r="BH233" s="703"/>
      <c r="BI233" s="703"/>
      <c r="BJ233" s="703"/>
      <c r="BK233" s="703"/>
      <c r="BL233" s="703"/>
      <c r="BM233" s="703"/>
      <c r="BN233" s="703"/>
      <c r="BO233" s="703"/>
      <c r="BP233" s="703"/>
      <c r="BQ233" s="703"/>
      <c r="BR233" s="703"/>
      <c r="BS233" s="703"/>
      <c r="BT233" s="703"/>
      <c r="BU233" s="703"/>
      <c r="BV233" s="703"/>
      <c r="BW233" s="703"/>
      <c r="BX233" s="703"/>
      <c r="BY233" s="703"/>
      <c r="BZ233" s="703"/>
      <c r="CA233" s="275"/>
      <c r="CB233" s="275"/>
      <c r="CC233" s="275"/>
      <c r="CD233" s="275"/>
      <c r="CE233" s="275"/>
      <c r="CF233" s="275"/>
      <c r="CG233" s="275"/>
      <c r="CH233" s="275"/>
      <c r="CI233" s="275"/>
      <c r="CJ233" s="275"/>
      <c r="CK233" s="275"/>
      <c r="CL233" s="275"/>
      <c r="CM233" s="275"/>
    </row>
    <row r="234" spans="1:191" s="133" customFormat="1" ht="28.5">
      <c r="A234" s="275"/>
      <c r="B234" s="318" t="s">
        <v>195</v>
      </c>
      <c r="C234" s="319"/>
      <c r="D234" s="320" t="s">
        <v>196</v>
      </c>
      <c r="E234" s="320" t="s">
        <v>197</v>
      </c>
      <c r="F234" s="320" t="s">
        <v>198</v>
      </c>
      <c r="G234" s="321" t="s">
        <v>199</v>
      </c>
      <c r="H234" s="321"/>
      <c r="I234" s="275"/>
      <c r="J234" s="703"/>
      <c r="K234" s="703"/>
      <c r="L234" s="703"/>
      <c r="M234" s="703"/>
      <c r="N234" s="703"/>
      <c r="O234" s="703"/>
      <c r="P234" s="703"/>
      <c r="Q234" s="703"/>
      <c r="R234" s="703"/>
      <c r="S234" s="703"/>
      <c r="T234" s="703"/>
      <c r="U234" s="703"/>
      <c r="V234" s="703"/>
      <c r="W234" s="703"/>
      <c r="X234" s="703"/>
      <c r="Y234" s="703"/>
      <c r="Z234" s="703"/>
      <c r="AA234" s="703"/>
      <c r="AB234" s="703"/>
      <c r="AC234" s="703"/>
      <c r="AD234" s="703"/>
      <c r="AE234" s="703"/>
      <c r="AF234" s="703"/>
      <c r="AG234" s="703"/>
      <c r="AH234" s="703"/>
      <c r="AI234" s="703"/>
      <c r="AJ234" s="703"/>
      <c r="AK234" s="703"/>
      <c r="AL234" s="703"/>
      <c r="AM234" s="703"/>
      <c r="AN234" s="703"/>
      <c r="AO234" s="703"/>
      <c r="AP234" s="703"/>
      <c r="AQ234" s="703"/>
      <c r="AR234" s="703"/>
      <c r="AS234" s="703"/>
      <c r="AT234" s="703"/>
      <c r="AU234" s="703"/>
      <c r="AV234" s="703"/>
      <c r="AW234" s="703"/>
      <c r="AX234" s="703"/>
      <c r="AY234" s="703"/>
      <c r="AZ234" s="703"/>
      <c r="BA234" s="703"/>
      <c r="BB234" s="703"/>
      <c r="BC234" s="703"/>
      <c r="BD234" s="703"/>
      <c r="BE234" s="703"/>
      <c r="BF234" s="703"/>
      <c r="BG234" s="703"/>
      <c r="BH234" s="703"/>
      <c r="BI234" s="703"/>
      <c r="BJ234" s="703"/>
      <c r="BK234" s="703"/>
      <c r="BL234" s="703"/>
      <c r="BM234" s="703"/>
      <c r="BN234" s="703"/>
      <c r="BO234" s="703"/>
      <c r="BP234" s="703"/>
      <c r="BQ234" s="703"/>
      <c r="BR234" s="703"/>
      <c r="BS234" s="703"/>
      <c r="BT234" s="703"/>
      <c r="BU234" s="703"/>
      <c r="BV234" s="703"/>
      <c r="BW234" s="703"/>
      <c r="BX234" s="703"/>
      <c r="BY234" s="703"/>
      <c r="BZ234" s="703"/>
      <c r="CA234" s="275"/>
      <c r="CB234" s="275"/>
      <c r="CC234" s="275"/>
      <c r="CD234" s="275"/>
      <c r="CE234" s="275"/>
      <c r="CF234" s="275"/>
      <c r="CG234" s="275"/>
      <c r="CH234" s="275"/>
      <c r="CI234" s="275"/>
      <c r="CJ234" s="275"/>
      <c r="CK234" s="275"/>
      <c r="CL234" s="275"/>
      <c r="CM234" s="275"/>
    </row>
    <row r="235" spans="1:191" s="133" customFormat="1" ht="28.5">
      <c r="A235" s="275"/>
      <c r="B235" s="5"/>
      <c r="C235" s="322" t="s">
        <v>200</v>
      </c>
      <c r="D235" s="283"/>
      <c r="E235" s="283"/>
      <c r="F235" s="283"/>
      <c r="G235" s="283"/>
      <c r="H235" s="5"/>
      <c r="I235" s="275"/>
      <c r="J235" s="703"/>
      <c r="K235" s="703"/>
      <c r="L235" s="703"/>
      <c r="M235" s="703"/>
      <c r="N235" s="703"/>
      <c r="O235" s="703"/>
      <c r="P235" s="703"/>
      <c r="Q235" s="703"/>
      <c r="R235" s="703"/>
      <c r="S235" s="703"/>
      <c r="T235" s="703"/>
      <c r="U235" s="703"/>
      <c r="V235" s="703"/>
      <c r="W235" s="703"/>
      <c r="X235" s="703"/>
      <c r="Y235" s="703"/>
      <c r="Z235" s="703"/>
      <c r="AA235" s="703"/>
      <c r="AB235" s="703"/>
      <c r="AC235" s="703"/>
      <c r="AD235" s="703"/>
      <c r="AE235" s="703"/>
      <c r="AF235" s="703"/>
      <c r="AG235" s="703"/>
      <c r="AH235" s="703"/>
      <c r="AI235" s="703"/>
      <c r="AJ235" s="703"/>
      <c r="AK235" s="703"/>
      <c r="AL235" s="703"/>
      <c r="AM235" s="703"/>
      <c r="AN235" s="703"/>
      <c r="AO235" s="703"/>
      <c r="AP235" s="703"/>
      <c r="AQ235" s="703"/>
      <c r="AR235" s="703"/>
      <c r="AS235" s="703"/>
      <c r="AT235" s="703"/>
      <c r="AU235" s="703"/>
      <c r="AV235" s="703"/>
      <c r="AW235" s="703"/>
      <c r="AX235" s="703"/>
      <c r="AY235" s="703"/>
      <c r="AZ235" s="703"/>
      <c r="BA235" s="703"/>
      <c r="BB235" s="703"/>
      <c r="BC235" s="703"/>
      <c r="BD235" s="703"/>
      <c r="BE235" s="703"/>
      <c r="BF235" s="703"/>
      <c r="BG235" s="703"/>
      <c r="BH235" s="703"/>
      <c r="BI235" s="703"/>
      <c r="BJ235" s="703"/>
      <c r="BK235" s="703"/>
      <c r="BL235" s="703"/>
      <c r="BM235" s="703"/>
      <c r="BN235" s="703"/>
      <c r="BO235" s="703"/>
      <c r="BP235" s="703"/>
      <c r="BQ235" s="703"/>
      <c r="BR235" s="703"/>
      <c r="BS235" s="703"/>
      <c r="BT235" s="703"/>
      <c r="BU235" s="703"/>
      <c r="BV235" s="703"/>
      <c r="BW235" s="703"/>
      <c r="BX235" s="703"/>
      <c r="BY235" s="703"/>
      <c r="BZ235" s="703"/>
      <c r="CA235" s="275"/>
      <c r="CB235" s="275"/>
      <c r="CC235" s="275"/>
      <c r="CD235" s="275"/>
      <c r="CE235" s="275"/>
      <c r="CF235" s="275"/>
      <c r="CG235" s="275"/>
      <c r="CH235" s="275"/>
      <c r="CI235" s="275"/>
      <c r="CJ235" s="275"/>
      <c r="CK235" s="275"/>
      <c r="CL235" s="275"/>
      <c r="CM235" s="275"/>
    </row>
    <row r="236" spans="1:191" s="133" customFormat="1">
      <c r="A236" s="275"/>
      <c r="B236" s="4"/>
      <c r="C236" s="323"/>
      <c r="D236" s="283"/>
      <c r="E236" s="283"/>
      <c r="F236" s="283"/>
      <c r="G236" s="283"/>
      <c r="H236" s="5"/>
      <c r="I236" s="275"/>
      <c r="J236" s="703"/>
      <c r="K236" s="703"/>
      <c r="L236" s="703"/>
      <c r="M236" s="703"/>
      <c r="N236" s="703"/>
      <c r="O236" s="703"/>
      <c r="P236" s="703"/>
      <c r="Q236" s="703"/>
      <c r="R236" s="703"/>
      <c r="S236" s="703"/>
      <c r="T236" s="703"/>
      <c r="U236" s="703"/>
      <c r="V236" s="703"/>
      <c r="W236" s="703"/>
      <c r="X236" s="703"/>
      <c r="Y236" s="703"/>
      <c r="Z236" s="703"/>
      <c r="AA236" s="703"/>
      <c r="AB236" s="703"/>
      <c r="AC236" s="703"/>
      <c r="AD236" s="703"/>
      <c r="AE236" s="703"/>
      <c r="AF236" s="703"/>
      <c r="AG236" s="703"/>
      <c r="AH236" s="703"/>
      <c r="AI236" s="703"/>
      <c r="AJ236" s="703"/>
      <c r="AK236" s="703"/>
      <c r="AL236" s="703"/>
      <c r="AM236" s="703"/>
      <c r="AN236" s="703"/>
      <c r="AO236" s="703"/>
      <c r="AP236" s="703"/>
      <c r="AQ236" s="703"/>
      <c r="AR236" s="703"/>
      <c r="AS236" s="703"/>
      <c r="AT236" s="703"/>
      <c r="AU236" s="703"/>
      <c r="AV236" s="703"/>
      <c r="AW236" s="703"/>
      <c r="AX236" s="703"/>
      <c r="AY236" s="703"/>
      <c r="AZ236" s="703"/>
      <c r="BA236" s="703"/>
      <c r="BB236" s="703"/>
      <c r="BC236" s="703"/>
      <c r="BD236" s="703"/>
      <c r="BE236" s="703"/>
      <c r="BF236" s="703"/>
      <c r="BG236" s="703"/>
      <c r="BH236" s="703"/>
      <c r="BI236" s="703"/>
      <c r="BJ236" s="703"/>
      <c r="BK236" s="703"/>
      <c r="BL236" s="703"/>
      <c r="BM236" s="703"/>
      <c r="BN236" s="703"/>
      <c r="BO236" s="703"/>
      <c r="BP236" s="703"/>
      <c r="BQ236" s="703"/>
      <c r="BR236" s="703"/>
      <c r="BS236" s="703"/>
      <c r="BT236" s="703"/>
      <c r="BU236" s="703"/>
      <c r="BV236" s="703"/>
      <c r="BW236" s="703"/>
      <c r="BX236" s="703"/>
      <c r="BY236" s="703"/>
      <c r="BZ236" s="703"/>
      <c r="CA236" s="275"/>
      <c r="CB236" s="275"/>
      <c r="CC236" s="275"/>
      <c r="CD236" s="275"/>
      <c r="CE236" s="275"/>
      <c r="CF236" s="275"/>
      <c r="CG236" s="275"/>
      <c r="CH236" s="275"/>
      <c r="CI236" s="275"/>
      <c r="CJ236" s="275"/>
      <c r="CK236" s="275"/>
      <c r="CL236" s="275"/>
      <c r="CM236" s="275"/>
    </row>
    <row r="237" spans="1:191" s="133" customFormat="1">
      <c r="A237" s="275"/>
      <c r="B237" s="289"/>
      <c r="C237" s="2"/>
      <c r="D237" s="2"/>
      <c r="E237" s="5"/>
      <c r="F237" s="5"/>
      <c r="G237" s="5"/>
      <c r="H237" s="5"/>
      <c r="I237" s="275"/>
      <c r="J237" s="703"/>
      <c r="K237" s="703"/>
      <c r="L237" s="703"/>
      <c r="M237" s="703"/>
      <c r="N237" s="703"/>
      <c r="O237" s="703"/>
      <c r="P237" s="703"/>
      <c r="Q237" s="703"/>
      <c r="R237" s="703"/>
      <c r="S237" s="703"/>
      <c r="T237" s="703"/>
      <c r="U237" s="703"/>
      <c r="V237" s="703"/>
      <c r="W237" s="703"/>
      <c r="X237" s="703"/>
      <c r="Y237" s="703"/>
      <c r="Z237" s="703"/>
      <c r="AA237" s="703"/>
      <c r="AB237" s="703"/>
      <c r="AC237" s="703"/>
      <c r="AD237" s="703"/>
      <c r="AE237" s="703"/>
      <c r="AF237" s="703"/>
      <c r="AG237" s="703"/>
      <c r="AH237" s="703"/>
      <c r="AI237" s="703"/>
      <c r="AJ237" s="703"/>
      <c r="AK237" s="703"/>
      <c r="AL237" s="703"/>
      <c r="AM237" s="703"/>
      <c r="AN237" s="703"/>
      <c r="AO237" s="703"/>
      <c r="AP237" s="703"/>
      <c r="AQ237" s="703"/>
      <c r="AR237" s="703"/>
      <c r="AS237" s="703"/>
      <c r="AT237" s="703"/>
      <c r="AU237" s="703"/>
      <c r="AV237" s="703"/>
      <c r="AW237" s="703"/>
      <c r="AX237" s="703"/>
      <c r="AY237" s="703"/>
      <c r="AZ237" s="703"/>
      <c r="BA237" s="703"/>
      <c r="BB237" s="703"/>
      <c r="BC237" s="703"/>
      <c r="BD237" s="703"/>
      <c r="BE237" s="703"/>
      <c r="BF237" s="703"/>
      <c r="BG237" s="703"/>
      <c r="BH237" s="703"/>
      <c r="BI237" s="703"/>
      <c r="BJ237" s="703"/>
      <c r="BK237" s="703"/>
      <c r="BL237" s="703"/>
      <c r="BM237" s="703"/>
      <c r="BN237" s="703"/>
      <c r="BO237" s="703"/>
      <c r="BP237" s="703"/>
      <c r="BQ237" s="703"/>
      <c r="BR237" s="703"/>
      <c r="BS237" s="703"/>
      <c r="BT237" s="703"/>
      <c r="BU237" s="703"/>
      <c r="BV237" s="703"/>
      <c r="BW237" s="703"/>
      <c r="BX237" s="703"/>
      <c r="BY237" s="703"/>
      <c r="BZ237" s="703"/>
    </row>
    <row r="238" spans="1:191" s="133" customFormat="1">
      <c r="B238" s="269" t="s">
        <v>480</v>
      </c>
      <c r="K238" s="703"/>
      <c r="L238" s="703"/>
      <c r="M238" s="703"/>
      <c r="N238" s="703"/>
      <c r="O238" s="703"/>
      <c r="P238" s="703"/>
      <c r="Q238" s="703"/>
      <c r="R238" s="703"/>
      <c r="S238" s="703"/>
      <c r="T238" s="703"/>
      <c r="U238" s="703"/>
      <c r="V238" s="703"/>
      <c r="W238" s="703"/>
      <c r="X238" s="703"/>
      <c r="Y238" s="703"/>
      <c r="Z238" s="703"/>
      <c r="AA238" s="703"/>
      <c r="AB238" s="703"/>
      <c r="AC238" s="703"/>
      <c r="AD238" s="703"/>
      <c r="AE238" s="703"/>
      <c r="AF238" s="703"/>
      <c r="AG238" s="703"/>
      <c r="AH238" s="703"/>
      <c r="AI238" s="703"/>
      <c r="AJ238" s="703"/>
      <c r="AK238" s="703"/>
      <c r="AL238" s="703"/>
      <c r="AM238" s="703"/>
      <c r="AN238" s="703"/>
      <c r="AO238" s="703"/>
      <c r="AP238" s="703"/>
      <c r="AQ238" s="703"/>
      <c r="AR238" s="703"/>
      <c r="AS238" s="703"/>
      <c r="AT238" s="703"/>
      <c r="AU238" s="703"/>
      <c r="AV238" s="703"/>
      <c r="AW238" s="703"/>
      <c r="AX238" s="703"/>
      <c r="AY238" s="703"/>
      <c r="AZ238" s="703"/>
      <c r="BA238" s="703"/>
      <c r="BB238" s="703"/>
      <c r="BC238" s="703"/>
      <c r="BD238" s="703"/>
      <c r="BE238" s="703"/>
      <c r="BF238" s="703"/>
      <c r="BG238" s="703"/>
      <c r="BH238" s="703"/>
      <c r="BI238" s="703"/>
      <c r="BJ238" s="703"/>
      <c r="BK238" s="703"/>
      <c r="BL238" s="703"/>
      <c r="BM238" s="703"/>
      <c r="BN238" s="703"/>
      <c r="BO238" s="703"/>
      <c r="BP238" s="703"/>
      <c r="BQ238" s="703"/>
      <c r="BR238" s="703"/>
      <c r="BS238" s="703"/>
      <c r="BT238" s="703"/>
      <c r="BU238" s="703"/>
      <c r="BV238" s="703"/>
      <c r="BW238" s="703"/>
      <c r="BX238" s="703"/>
      <c r="BY238" s="703"/>
      <c r="BZ238" s="703"/>
    </row>
    <row r="239" spans="1:191" s="133" customFormat="1">
      <c r="B239" s="652" t="s">
        <v>479</v>
      </c>
      <c r="K239" s="703"/>
      <c r="L239" s="703"/>
      <c r="M239" s="703"/>
      <c r="N239" s="703"/>
      <c r="O239" s="703"/>
      <c r="P239" s="703"/>
      <c r="Q239" s="703"/>
      <c r="R239" s="703"/>
      <c r="S239" s="703"/>
      <c r="T239" s="703"/>
      <c r="U239" s="703"/>
      <c r="V239" s="703"/>
      <c r="W239" s="703"/>
      <c r="X239" s="703"/>
      <c r="Y239" s="703"/>
      <c r="Z239" s="703"/>
      <c r="AA239" s="703"/>
      <c r="AB239" s="703"/>
      <c r="AC239" s="703"/>
      <c r="AD239" s="703"/>
      <c r="AE239" s="703"/>
      <c r="AF239" s="703"/>
      <c r="AG239" s="703"/>
      <c r="AH239" s="703"/>
      <c r="AI239" s="703"/>
      <c r="AJ239" s="703"/>
      <c r="AK239" s="703"/>
      <c r="AL239" s="703"/>
      <c r="AM239" s="703"/>
      <c r="AN239" s="703"/>
      <c r="AO239" s="703"/>
      <c r="AP239" s="703"/>
      <c r="AQ239" s="703"/>
      <c r="AR239" s="703"/>
      <c r="AS239" s="703"/>
      <c r="AT239" s="703"/>
      <c r="AU239" s="703"/>
      <c r="AV239" s="703"/>
      <c r="AW239" s="703"/>
      <c r="AX239" s="703"/>
      <c r="AY239" s="703"/>
      <c r="AZ239" s="703"/>
      <c r="BA239" s="703"/>
      <c r="BB239" s="703"/>
      <c r="BC239" s="703"/>
      <c r="BD239" s="703"/>
      <c r="BE239" s="703"/>
      <c r="BF239" s="703"/>
      <c r="BG239" s="703"/>
      <c r="BH239" s="703"/>
      <c r="BI239" s="703"/>
      <c r="BJ239" s="703"/>
      <c r="BK239" s="703"/>
      <c r="BL239" s="703"/>
      <c r="BM239" s="703"/>
      <c r="BN239" s="703"/>
      <c r="BO239" s="703"/>
      <c r="BP239" s="703"/>
      <c r="BQ239" s="703"/>
      <c r="BR239" s="703"/>
      <c r="BS239" s="703"/>
      <c r="BT239" s="703"/>
      <c r="BU239" s="703"/>
      <c r="BV239" s="703"/>
      <c r="BW239" s="703"/>
      <c r="BX239" s="703"/>
      <c r="BY239" s="703"/>
      <c r="BZ239" s="703"/>
    </row>
    <row r="240" spans="1:191" s="133" customFormat="1">
      <c r="B240" s="653" t="s">
        <v>342</v>
      </c>
      <c r="K240" s="703"/>
      <c r="L240" s="703"/>
      <c r="M240" s="703"/>
      <c r="N240" s="703"/>
      <c r="O240" s="703"/>
      <c r="P240" s="703"/>
      <c r="Q240" s="703"/>
      <c r="R240" s="703"/>
      <c r="S240" s="703"/>
      <c r="T240" s="703"/>
      <c r="U240" s="703"/>
      <c r="V240" s="703"/>
      <c r="W240" s="703"/>
      <c r="X240" s="703"/>
      <c r="Y240" s="703"/>
      <c r="Z240" s="703"/>
      <c r="AA240" s="703"/>
      <c r="AB240" s="703"/>
      <c r="AC240" s="703"/>
      <c r="AD240" s="703"/>
      <c r="AE240" s="703"/>
      <c r="AF240" s="703"/>
      <c r="AG240" s="703"/>
      <c r="AH240" s="703"/>
      <c r="AI240" s="703"/>
      <c r="AJ240" s="703"/>
      <c r="AK240" s="703"/>
      <c r="AL240" s="703"/>
      <c r="AM240" s="703"/>
      <c r="AN240" s="703"/>
      <c r="AO240" s="703"/>
      <c r="AP240" s="703"/>
      <c r="AQ240" s="703"/>
      <c r="AR240" s="703"/>
      <c r="AS240" s="703"/>
      <c r="AT240" s="703"/>
      <c r="AU240" s="703"/>
      <c r="AV240" s="703"/>
      <c r="AW240" s="703"/>
      <c r="AX240" s="703"/>
      <c r="AY240" s="703"/>
      <c r="AZ240" s="703"/>
      <c r="BA240" s="703"/>
      <c r="BB240" s="703"/>
      <c r="BC240" s="703"/>
      <c r="BD240" s="703"/>
      <c r="BE240" s="703"/>
      <c r="BF240" s="703"/>
      <c r="BG240" s="703"/>
      <c r="BH240" s="703"/>
      <c r="BI240" s="703"/>
      <c r="BJ240" s="703"/>
      <c r="BK240" s="703"/>
      <c r="BL240" s="703"/>
      <c r="BM240" s="703"/>
      <c r="BN240" s="703"/>
      <c r="BO240" s="703"/>
      <c r="BP240" s="703"/>
      <c r="BQ240" s="703"/>
      <c r="BR240" s="703"/>
      <c r="BS240" s="703"/>
      <c r="BT240" s="703"/>
      <c r="BU240" s="703"/>
      <c r="BV240" s="703"/>
      <c r="BW240" s="703"/>
      <c r="BX240" s="703"/>
      <c r="BY240" s="703"/>
      <c r="BZ240" s="703"/>
    </row>
    <row r="241" spans="1:191" s="133" customFormat="1">
      <c r="B241" s="653"/>
      <c r="K241" s="703"/>
      <c r="L241" s="703"/>
      <c r="M241" s="703"/>
      <c r="N241" s="703"/>
      <c r="O241" s="703"/>
      <c r="P241" s="703"/>
      <c r="Q241" s="703"/>
      <c r="R241" s="703"/>
      <c r="S241" s="703"/>
      <c r="T241" s="703"/>
      <c r="U241" s="703"/>
      <c r="V241" s="703"/>
      <c r="W241" s="703"/>
      <c r="X241" s="703"/>
      <c r="Y241" s="703"/>
      <c r="Z241" s="703"/>
      <c r="AA241" s="703"/>
      <c r="AB241" s="703"/>
      <c r="AC241" s="703"/>
      <c r="AD241" s="703"/>
      <c r="AE241" s="703"/>
      <c r="AF241" s="703"/>
      <c r="AG241" s="703"/>
      <c r="AH241" s="703"/>
      <c r="AI241" s="703"/>
      <c r="AJ241" s="703"/>
      <c r="AK241" s="703"/>
      <c r="AL241" s="703"/>
      <c r="AM241" s="703"/>
      <c r="AN241" s="703"/>
      <c r="AO241" s="703"/>
      <c r="AP241" s="703"/>
      <c r="AQ241" s="703"/>
      <c r="AR241" s="703"/>
      <c r="AS241" s="703"/>
      <c r="AT241" s="703"/>
      <c r="AU241" s="703"/>
      <c r="AV241" s="703"/>
      <c r="AW241" s="703"/>
      <c r="AX241" s="703"/>
      <c r="AY241" s="703"/>
      <c r="AZ241" s="703"/>
      <c r="BA241" s="703"/>
      <c r="BB241" s="703"/>
      <c r="BC241" s="703"/>
      <c r="BD241" s="703"/>
      <c r="BE241" s="703"/>
      <c r="BF241" s="703"/>
      <c r="BG241" s="703"/>
      <c r="BH241" s="703"/>
      <c r="BI241" s="703"/>
      <c r="BJ241" s="703"/>
      <c r="BK241" s="703"/>
      <c r="BL241" s="703"/>
      <c r="BM241" s="703"/>
      <c r="BN241" s="703"/>
      <c r="BO241" s="703"/>
      <c r="BP241" s="703"/>
      <c r="BQ241" s="703"/>
      <c r="BR241" s="703"/>
      <c r="BS241" s="703"/>
      <c r="BT241" s="703"/>
      <c r="BU241" s="703"/>
      <c r="BV241" s="703"/>
      <c r="BW241" s="703"/>
      <c r="BX241" s="703"/>
      <c r="BY241" s="703"/>
      <c r="BZ241" s="703"/>
    </row>
    <row r="242" spans="1:191" s="133" customFormat="1" ht="15">
      <c r="B242" s="188" t="s">
        <v>343</v>
      </c>
      <c r="C242" s="1"/>
      <c r="K242" s="704"/>
      <c r="L242" s="391"/>
      <c r="M242" s="704"/>
      <c r="N242" s="704"/>
      <c r="O242" s="704"/>
      <c r="P242" s="701"/>
      <c r="Q242" s="701"/>
      <c r="R242" s="701"/>
      <c r="S242" s="703"/>
      <c r="T242" s="703"/>
      <c r="U242" s="703"/>
      <c r="V242" s="703"/>
      <c r="W242" s="703"/>
      <c r="X242" s="703"/>
      <c r="Y242" s="703"/>
      <c r="Z242" s="703"/>
      <c r="AA242" s="703"/>
      <c r="AB242" s="703"/>
      <c r="AC242" s="703"/>
      <c r="AD242" s="703"/>
      <c r="AE242" s="703"/>
      <c r="AF242" s="703"/>
      <c r="AG242" s="703"/>
      <c r="AH242" s="703"/>
      <c r="AI242" s="703"/>
      <c r="AJ242" s="703"/>
      <c r="AK242" s="703"/>
      <c r="AL242" s="703"/>
      <c r="AM242" s="703"/>
      <c r="AN242" s="703"/>
      <c r="AO242" s="703"/>
      <c r="AP242" s="703"/>
      <c r="AQ242" s="703"/>
      <c r="AR242" s="703"/>
      <c r="AS242" s="703"/>
      <c r="AT242" s="703"/>
      <c r="AU242" s="703"/>
      <c r="AV242" s="703"/>
      <c r="AW242" s="703"/>
      <c r="AX242" s="703"/>
      <c r="AY242" s="703"/>
      <c r="AZ242" s="703"/>
      <c r="BA242" s="703"/>
      <c r="BB242" s="703"/>
      <c r="BC242" s="703"/>
      <c r="BD242" s="703"/>
      <c r="BE242" s="703"/>
      <c r="BF242" s="703"/>
      <c r="BG242" s="703"/>
      <c r="BH242" s="703"/>
      <c r="BI242" s="703"/>
      <c r="BJ242" s="703"/>
      <c r="BK242" s="703"/>
      <c r="BL242" s="703"/>
      <c r="BM242" s="703"/>
      <c r="BN242" s="703"/>
      <c r="BO242" s="703"/>
      <c r="BP242" s="703"/>
      <c r="BQ242" s="703"/>
      <c r="BR242" s="703"/>
      <c r="BS242" s="703"/>
      <c r="BT242" s="703"/>
      <c r="BU242" s="703"/>
      <c r="BV242" s="703"/>
      <c r="BW242" s="703"/>
      <c r="BX242" s="703"/>
      <c r="BY242" s="703"/>
      <c r="BZ242" s="703"/>
    </row>
    <row r="243" spans="1:191" s="133" customFormat="1" ht="15">
      <c r="A243" s="135"/>
      <c r="B243" s="188" t="s">
        <v>344</v>
      </c>
      <c r="C243" s="655" t="s">
        <v>253</v>
      </c>
      <c r="D243" s="655" t="s">
        <v>345</v>
      </c>
      <c r="E243" s="705" t="s">
        <v>346</v>
      </c>
      <c r="F243" s="705" t="s">
        <v>89</v>
      </c>
      <c r="G243" s="705" t="s">
        <v>347</v>
      </c>
      <c r="H243" s="706"/>
      <c r="I243" s="185"/>
      <c r="J243" s="374"/>
      <c r="K243" s="185"/>
      <c r="L243" s="185"/>
      <c r="M243" s="185"/>
      <c r="N243" s="704"/>
      <c r="O243" s="704"/>
      <c r="P243" s="701"/>
      <c r="Q243" s="701"/>
      <c r="R243" s="701"/>
      <c r="S243" s="703"/>
      <c r="T243" s="703"/>
      <c r="U243" s="703"/>
      <c r="V243" s="703"/>
      <c r="W243" s="703"/>
      <c r="X243" s="703"/>
      <c r="Y243" s="703"/>
      <c r="Z243" s="703"/>
      <c r="AA243" s="703"/>
      <c r="AB243" s="703"/>
      <c r="AC243" s="703"/>
      <c r="AD243" s="703"/>
      <c r="AE243" s="703"/>
      <c r="AF243" s="703"/>
      <c r="AG243" s="703"/>
      <c r="AH243" s="703"/>
      <c r="AI243" s="703"/>
      <c r="AJ243" s="703"/>
      <c r="AK243" s="703"/>
      <c r="AL243" s="703"/>
      <c r="AM243" s="703"/>
      <c r="AN243" s="703"/>
      <c r="AO243" s="703"/>
      <c r="AP243" s="703"/>
      <c r="AQ243" s="703"/>
      <c r="AR243" s="703"/>
      <c r="AS243" s="703"/>
      <c r="AT243" s="703"/>
      <c r="AU243" s="703"/>
      <c r="AV243" s="703"/>
      <c r="AW243" s="703"/>
      <c r="AX243" s="703"/>
      <c r="AY243" s="703"/>
      <c r="AZ243" s="703"/>
      <c r="BA243" s="703"/>
      <c r="BB243" s="703"/>
      <c r="BC243" s="703"/>
      <c r="BD243" s="703"/>
      <c r="BE243" s="703"/>
      <c r="BF243" s="703"/>
      <c r="BG243" s="703"/>
      <c r="BH243" s="703"/>
      <c r="BI243" s="703"/>
      <c r="BJ243" s="703"/>
      <c r="BK243" s="703"/>
      <c r="BL243" s="703"/>
      <c r="BM243" s="703"/>
      <c r="BN243" s="703"/>
      <c r="BO243" s="703"/>
      <c r="BP243" s="703"/>
      <c r="BQ243" s="703"/>
      <c r="BR243" s="703"/>
      <c r="BS243" s="703"/>
      <c r="BT243" s="703"/>
      <c r="BU243" s="703"/>
      <c r="BV243" s="703"/>
      <c r="BW243" s="703"/>
      <c r="BX243" s="703"/>
      <c r="BY243" s="703"/>
      <c r="BZ243" s="703"/>
    </row>
    <row r="244" spans="1:191" s="133" customFormat="1" ht="15">
      <c r="B244" s="248" t="s">
        <v>29</v>
      </c>
      <c r="C244" s="471"/>
      <c r="D244" s="472"/>
      <c r="E244" s="221"/>
      <c r="F244" s="221"/>
      <c r="G244" s="707"/>
      <c r="H244" s="119"/>
      <c r="I244" s="648"/>
      <c r="J244" s="185"/>
      <c r="K244" s="648"/>
      <c r="L244" s="648"/>
      <c r="M244" s="648"/>
      <c r="N244" s="701"/>
      <c r="O244" s="701"/>
      <c r="P244" s="701"/>
      <c r="Q244" s="701"/>
      <c r="R244" s="701"/>
      <c r="S244" s="703"/>
      <c r="T244" s="703"/>
      <c r="U244" s="703"/>
      <c r="V244" s="703"/>
      <c r="W244" s="703"/>
      <c r="X244" s="703"/>
      <c r="Y244" s="703"/>
      <c r="Z244" s="703"/>
      <c r="AA244" s="703"/>
      <c r="AB244" s="703"/>
      <c r="AC244" s="703"/>
      <c r="AD244" s="703"/>
      <c r="AE244" s="703"/>
      <c r="AF244" s="703"/>
      <c r="AG244" s="703"/>
      <c r="AH244" s="703"/>
      <c r="AI244" s="703"/>
      <c r="AJ244" s="703"/>
      <c r="AK244" s="703"/>
      <c r="AL244" s="703"/>
      <c r="AM244" s="703"/>
      <c r="AN244" s="703"/>
      <c r="AO244" s="703"/>
      <c r="AP244" s="703"/>
      <c r="AQ244" s="703"/>
      <c r="AR244" s="703"/>
      <c r="AS244" s="703"/>
      <c r="AT244" s="703"/>
      <c r="AU244" s="703"/>
      <c r="AV244" s="703"/>
      <c r="AW244" s="703"/>
      <c r="AX244" s="703"/>
      <c r="AY244" s="703"/>
      <c r="AZ244" s="703"/>
      <c r="BA244" s="703"/>
      <c r="BB244" s="703"/>
      <c r="BC244" s="703"/>
      <c r="BD244" s="703"/>
      <c r="BE244" s="703"/>
      <c r="BF244" s="703"/>
      <c r="BG244" s="703"/>
      <c r="BH244" s="703"/>
      <c r="BI244" s="703"/>
      <c r="BJ244" s="703"/>
      <c r="BK244" s="703"/>
      <c r="BL244" s="703"/>
      <c r="BM244" s="703"/>
      <c r="BN244" s="703"/>
      <c r="BO244" s="703"/>
      <c r="BP244" s="703"/>
      <c r="BQ244" s="703"/>
      <c r="BR244" s="703"/>
      <c r="BS244" s="703"/>
      <c r="BT244" s="703"/>
      <c r="BU244" s="703"/>
      <c r="BV244" s="703"/>
      <c r="BW244" s="703"/>
      <c r="BX244" s="703"/>
      <c r="BY244" s="703"/>
      <c r="BZ244" s="703"/>
    </row>
    <row r="245" spans="1:191" s="133" customFormat="1" ht="15">
      <c r="C245" s="476"/>
      <c r="D245" s="472"/>
      <c r="E245" s="221"/>
      <c r="F245" s="221"/>
      <c r="G245" s="707"/>
      <c r="H245" s="119"/>
      <c r="I245" s="648"/>
      <c r="J245" s="185"/>
      <c r="K245" s="648"/>
      <c r="L245" s="648"/>
      <c r="M245" s="648"/>
      <c r="N245" s="701"/>
      <c r="O245" s="701"/>
      <c r="P245" s="701"/>
      <c r="Q245" s="701"/>
      <c r="R245" s="701"/>
      <c r="S245" s="703"/>
      <c r="T245" s="703"/>
      <c r="U245" s="703"/>
      <c r="V245" s="703"/>
      <c r="W245" s="703"/>
      <c r="X245" s="703"/>
      <c r="Y245" s="703"/>
      <c r="Z245" s="703"/>
      <c r="AA245" s="703"/>
      <c r="AB245" s="703"/>
      <c r="AC245" s="703"/>
      <c r="AD245" s="703"/>
      <c r="AE245" s="703"/>
      <c r="AF245" s="703"/>
      <c r="AG245" s="703"/>
      <c r="AH245" s="703"/>
      <c r="AI245" s="703"/>
      <c r="AJ245" s="703"/>
      <c r="AK245" s="703"/>
      <c r="AL245" s="703"/>
      <c r="AM245" s="703"/>
      <c r="AN245" s="703"/>
      <c r="AO245" s="703"/>
      <c r="AP245" s="703"/>
      <c r="AQ245" s="703"/>
      <c r="AR245" s="703"/>
      <c r="AS245" s="703"/>
      <c r="AT245" s="703"/>
      <c r="AU245" s="703"/>
      <c r="AV245" s="703"/>
      <c r="AW245" s="703"/>
      <c r="AX245" s="703"/>
      <c r="AY245" s="703"/>
      <c r="AZ245" s="703"/>
      <c r="BA245" s="703"/>
      <c r="BB245" s="703"/>
      <c r="BC245" s="703"/>
      <c r="BD245" s="703"/>
      <c r="BE245" s="703"/>
      <c r="BF245" s="703"/>
      <c r="BG245" s="703"/>
      <c r="BH245" s="703"/>
      <c r="BI245" s="703"/>
      <c r="BJ245" s="703"/>
      <c r="BK245" s="703"/>
      <c r="BL245" s="703"/>
      <c r="BM245" s="703"/>
      <c r="BN245" s="703"/>
      <c r="BO245" s="703"/>
      <c r="BP245" s="703"/>
      <c r="BQ245" s="703"/>
      <c r="BR245" s="703"/>
      <c r="BS245" s="703"/>
      <c r="BT245" s="703"/>
      <c r="BU245" s="703"/>
      <c r="BV245" s="703"/>
      <c r="BW245" s="703"/>
      <c r="BX245" s="703"/>
      <c r="BY245" s="703"/>
      <c r="BZ245" s="703"/>
    </row>
    <row r="246" spans="1:191" s="133" customFormat="1" ht="15">
      <c r="C246" s="476"/>
      <c r="D246" s="232"/>
      <c r="E246" s="708"/>
      <c r="F246" s="708"/>
      <c r="G246" s="709"/>
      <c r="H246" s="164"/>
      <c r="I246" s="648"/>
      <c r="J246" s="185"/>
      <c r="K246" s="648"/>
      <c r="L246" s="648"/>
      <c r="M246" s="648"/>
      <c r="N246" s="701"/>
      <c r="O246" s="701"/>
      <c r="P246" s="701"/>
      <c r="Q246" s="701"/>
      <c r="R246" s="701"/>
      <c r="S246" s="701"/>
      <c r="T246" s="701"/>
      <c r="U246" s="701"/>
      <c r="V246" s="701"/>
      <c r="W246" s="701"/>
      <c r="X246" s="701"/>
      <c r="Y246" s="701"/>
      <c r="Z246" s="701"/>
      <c r="AA246" s="701"/>
      <c r="AB246" s="701"/>
      <c r="AC246" s="701"/>
      <c r="AD246" s="701"/>
      <c r="AE246" s="701"/>
      <c r="AF246" s="701"/>
      <c r="AG246" s="701"/>
      <c r="AH246" s="701"/>
      <c r="AI246" s="701"/>
      <c r="AJ246" s="701"/>
      <c r="AK246" s="701"/>
      <c r="AL246" s="701"/>
      <c r="AM246" s="701"/>
      <c r="AN246" s="701"/>
      <c r="AO246" s="701"/>
      <c r="AP246" s="701"/>
      <c r="AQ246" s="701"/>
      <c r="AR246" s="701"/>
      <c r="AS246" s="701"/>
      <c r="AT246" s="701"/>
      <c r="AU246" s="701"/>
      <c r="AV246" s="701"/>
      <c r="AW246" s="701"/>
      <c r="AX246" s="701"/>
      <c r="AY246" s="701"/>
      <c r="AZ246" s="701"/>
      <c r="BA246" s="701"/>
      <c r="BB246" s="701"/>
      <c r="BC246" s="701"/>
      <c r="BD246" s="701"/>
      <c r="BE246" s="701"/>
      <c r="BF246" s="701"/>
      <c r="BG246" s="701"/>
      <c r="BH246" s="701"/>
      <c r="BI246" s="701"/>
      <c r="BJ246" s="701"/>
      <c r="BK246" s="701"/>
      <c r="BL246" s="701"/>
      <c r="BM246" s="701"/>
      <c r="BN246" s="701"/>
      <c r="BO246" s="701"/>
      <c r="BP246" s="701"/>
      <c r="BQ246" s="701"/>
      <c r="BR246" s="701"/>
      <c r="BS246" s="701"/>
      <c r="BT246" s="701"/>
      <c r="BU246" s="701"/>
      <c r="BV246" s="701"/>
      <c r="BW246" s="701"/>
      <c r="BX246" s="701"/>
      <c r="BY246" s="701"/>
      <c r="BZ246" s="701"/>
      <c r="CA246" s="135"/>
      <c r="CB246" s="135"/>
      <c r="CC246" s="135"/>
      <c r="CD246" s="135"/>
      <c r="CE246" s="135"/>
      <c r="CF246" s="135"/>
      <c r="CG246" s="135"/>
      <c r="CH246" s="135"/>
      <c r="CI246" s="135"/>
      <c r="CJ246" s="135"/>
      <c r="CK246" s="135"/>
      <c r="CL246" s="135"/>
      <c r="CM246" s="135"/>
      <c r="CN246" s="135"/>
      <c r="CO246" s="135"/>
      <c r="CP246" s="135"/>
      <c r="CQ246" s="135"/>
      <c r="CR246" s="135"/>
      <c r="CS246" s="135"/>
      <c r="CT246" s="135"/>
      <c r="CU246" s="135"/>
      <c r="CV246" s="135"/>
      <c r="CW246" s="135"/>
      <c r="CX246" s="135"/>
      <c r="CY246" s="135"/>
      <c r="CZ246" s="135"/>
      <c r="DA246" s="135"/>
      <c r="DB246" s="135"/>
      <c r="DC246" s="135"/>
      <c r="DD246" s="135"/>
      <c r="DE246" s="135"/>
      <c r="DF246" s="135"/>
      <c r="DG246" s="135"/>
      <c r="DH246" s="135"/>
      <c r="DI246" s="135"/>
      <c r="DJ246" s="135"/>
      <c r="DK246" s="135"/>
      <c r="DL246" s="135"/>
      <c r="DM246" s="135"/>
      <c r="DN246" s="135"/>
      <c r="DO246" s="135"/>
      <c r="DP246" s="135"/>
      <c r="DQ246" s="135"/>
      <c r="DR246" s="135"/>
      <c r="DS246" s="135"/>
      <c r="DT246" s="135"/>
      <c r="DU246" s="135"/>
      <c r="DV246" s="135"/>
      <c r="DW246" s="135"/>
      <c r="DX246" s="135"/>
      <c r="DY246" s="135"/>
      <c r="DZ246" s="135"/>
      <c r="EA246" s="135"/>
      <c r="EB246" s="135"/>
      <c r="EC246" s="135"/>
      <c r="ED246" s="135"/>
      <c r="EE246" s="135"/>
      <c r="EF246" s="135"/>
      <c r="EG246" s="135"/>
      <c r="EH246" s="135"/>
      <c r="EI246" s="135"/>
      <c r="EJ246" s="135"/>
      <c r="EK246" s="135"/>
      <c r="EL246" s="135"/>
      <c r="EM246" s="135"/>
      <c r="EN246" s="135"/>
      <c r="EO246" s="135"/>
      <c r="EP246" s="135"/>
      <c r="EQ246" s="135"/>
      <c r="ER246" s="135"/>
      <c r="ES246" s="135"/>
      <c r="ET246" s="135"/>
      <c r="EU246" s="135"/>
      <c r="EV246" s="135"/>
      <c r="EW246" s="135"/>
      <c r="EX246" s="135"/>
      <c r="EY246" s="135"/>
      <c r="EZ246" s="135"/>
      <c r="FA246" s="135"/>
      <c r="FB246" s="135"/>
      <c r="FC246" s="135"/>
      <c r="FD246" s="135"/>
      <c r="FE246" s="135"/>
      <c r="FF246" s="135"/>
      <c r="FG246" s="135"/>
      <c r="FH246" s="135"/>
      <c r="FI246" s="135"/>
      <c r="FJ246" s="135"/>
      <c r="FK246" s="135"/>
      <c r="FL246" s="135"/>
      <c r="FM246" s="135"/>
      <c r="FN246" s="135"/>
      <c r="FO246" s="135"/>
      <c r="FP246" s="135"/>
      <c r="FQ246" s="135"/>
      <c r="FR246" s="135"/>
      <c r="FS246" s="135"/>
      <c r="FT246" s="135"/>
      <c r="FU246" s="135"/>
      <c r="FV246" s="135"/>
      <c r="FW246" s="135"/>
      <c r="FX246" s="135"/>
      <c r="FY246" s="135"/>
      <c r="FZ246" s="135"/>
      <c r="GA246" s="135"/>
      <c r="GB246" s="135"/>
      <c r="GC246" s="135"/>
      <c r="GD246" s="135"/>
      <c r="GE246" s="135"/>
      <c r="GF246" s="135"/>
      <c r="GG246" s="135"/>
      <c r="GH246" s="135"/>
      <c r="GI246" s="135"/>
    </row>
    <row r="247" spans="1:191" s="133" customFormat="1" ht="15">
      <c r="C247" s="660"/>
      <c r="D247" s="232"/>
      <c r="E247" s="710"/>
      <c r="F247" s="710"/>
      <c r="G247" s="669"/>
      <c r="H247" s="164"/>
      <c r="I247" s="648"/>
      <c r="J247" s="185"/>
      <c r="K247" s="648"/>
      <c r="L247" s="648"/>
      <c r="M247" s="648"/>
      <c r="N247" s="701"/>
      <c r="O247" s="701"/>
      <c r="P247" s="701"/>
      <c r="Q247" s="701"/>
      <c r="R247" s="701"/>
      <c r="S247" s="701"/>
      <c r="T247" s="701"/>
      <c r="U247" s="701"/>
      <c r="V247" s="701"/>
      <c r="W247" s="701"/>
      <c r="X247" s="701"/>
      <c r="Y247" s="701"/>
      <c r="Z247" s="701"/>
      <c r="AA247" s="701"/>
      <c r="AB247" s="701"/>
      <c r="AC247" s="701"/>
      <c r="AD247" s="701"/>
      <c r="AE247" s="701"/>
      <c r="AF247" s="701"/>
      <c r="AG247" s="701"/>
      <c r="AH247" s="701"/>
      <c r="AI247" s="701"/>
      <c r="AJ247" s="701"/>
      <c r="AK247" s="701"/>
      <c r="AL247" s="701"/>
      <c r="AM247" s="701"/>
      <c r="AN247" s="701"/>
      <c r="AO247" s="701"/>
      <c r="AP247" s="701"/>
      <c r="AQ247" s="701"/>
      <c r="AR247" s="701"/>
      <c r="AS247" s="701"/>
      <c r="AT247" s="701"/>
      <c r="AU247" s="701"/>
      <c r="AV247" s="701"/>
      <c r="AW247" s="701"/>
      <c r="AX247" s="701"/>
      <c r="AY247" s="701"/>
      <c r="AZ247" s="701"/>
      <c r="BA247" s="701"/>
      <c r="BB247" s="701"/>
      <c r="BC247" s="701"/>
      <c r="BD247" s="701"/>
      <c r="BE247" s="701"/>
      <c r="BF247" s="701"/>
      <c r="BG247" s="701"/>
      <c r="BH247" s="701"/>
      <c r="BI247" s="701"/>
      <c r="BJ247" s="701"/>
      <c r="BK247" s="701"/>
      <c r="BL247" s="701"/>
      <c r="BM247" s="701"/>
      <c r="BN247" s="701"/>
      <c r="BO247" s="701"/>
      <c r="BP247" s="701"/>
      <c r="BQ247" s="701"/>
      <c r="BR247" s="701"/>
      <c r="BS247" s="701"/>
      <c r="BT247" s="701"/>
      <c r="BU247" s="701"/>
      <c r="BV247" s="701"/>
      <c r="BW247" s="701"/>
      <c r="BX247" s="701"/>
      <c r="BY247" s="701"/>
      <c r="BZ247" s="701"/>
      <c r="CA247" s="135"/>
      <c r="CB247" s="135"/>
      <c r="CC247" s="135"/>
      <c r="CD247" s="135"/>
      <c r="CE247" s="135"/>
      <c r="CF247" s="135"/>
      <c r="CG247" s="135"/>
      <c r="CH247" s="135"/>
      <c r="CI247" s="135"/>
      <c r="CJ247" s="135"/>
      <c r="CK247" s="135"/>
      <c r="CL247" s="135"/>
      <c r="CM247" s="135"/>
      <c r="CN247" s="135"/>
      <c r="CO247" s="135"/>
      <c r="CP247" s="135"/>
      <c r="CQ247" s="135"/>
      <c r="CR247" s="135"/>
      <c r="CS247" s="135"/>
      <c r="CT247" s="135"/>
      <c r="CU247" s="135"/>
      <c r="CV247" s="135"/>
      <c r="CW247" s="135"/>
      <c r="CX247" s="135"/>
      <c r="CY247" s="135"/>
      <c r="CZ247" s="135"/>
      <c r="DA247" s="135"/>
      <c r="DB247" s="135"/>
      <c r="DC247" s="135"/>
      <c r="DD247" s="135"/>
      <c r="DE247" s="135"/>
      <c r="DF247" s="135"/>
      <c r="DG247" s="135"/>
      <c r="DH247" s="135"/>
      <c r="DI247" s="135"/>
      <c r="DJ247" s="135"/>
      <c r="DK247" s="135"/>
      <c r="DL247" s="135"/>
      <c r="DM247" s="135"/>
      <c r="DN247" s="135"/>
      <c r="DO247" s="135"/>
      <c r="DP247" s="135"/>
      <c r="DQ247" s="135"/>
      <c r="DR247" s="135"/>
      <c r="DS247" s="135"/>
      <c r="DT247" s="135"/>
      <c r="DU247" s="135"/>
      <c r="DV247" s="135"/>
      <c r="DW247" s="135"/>
      <c r="DX247" s="135"/>
      <c r="DY247" s="135"/>
      <c r="DZ247" s="135"/>
      <c r="EA247" s="135"/>
      <c r="EB247" s="135"/>
      <c r="EC247" s="135"/>
      <c r="ED247" s="135"/>
      <c r="EE247" s="135"/>
      <c r="EF247" s="135"/>
      <c r="EG247" s="135"/>
      <c r="EH247" s="135"/>
      <c r="EI247" s="135"/>
      <c r="EJ247" s="135"/>
      <c r="EK247" s="135"/>
      <c r="EL247" s="135"/>
      <c r="EM247" s="135"/>
      <c r="EN247" s="135"/>
      <c r="EO247" s="135"/>
      <c r="EP247" s="135"/>
      <c r="EQ247" s="135"/>
      <c r="ER247" s="135"/>
      <c r="ES247" s="135"/>
      <c r="ET247" s="135"/>
      <c r="EU247" s="135"/>
      <c r="EV247" s="135"/>
      <c r="EW247" s="135"/>
      <c r="EX247" s="135"/>
      <c r="EY247" s="135"/>
      <c r="EZ247" s="135"/>
      <c r="FA247" s="135"/>
      <c r="FB247" s="135"/>
      <c r="FC247" s="135"/>
      <c r="FD247" s="135"/>
      <c r="FE247" s="135"/>
      <c r="FF247" s="135"/>
      <c r="FG247" s="135"/>
      <c r="FH247" s="135"/>
      <c r="FI247" s="135"/>
      <c r="FJ247" s="135"/>
      <c r="FK247" s="135"/>
      <c r="FL247" s="135"/>
      <c r="FM247" s="135"/>
      <c r="FN247" s="135"/>
      <c r="FO247" s="135"/>
      <c r="FP247" s="135"/>
      <c r="FQ247" s="135"/>
      <c r="FR247" s="135"/>
      <c r="FS247" s="135"/>
      <c r="FT247" s="135"/>
      <c r="FU247" s="135"/>
      <c r="FV247" s="135"/>
      <c r="FW247" s="135"/>
      <c r="FX247" s="135"/>
      <c r="FY247" s="135"/>
      <c r="FZ247" s="135"/>
      <c r="GA247" s="135"/>
      <c r="GB247" s="135"/>
      <c r="GC247" s="135"/>
      <c r="GD247" s="135"/>
      <c r="GE247" s="135"/>
      <c r="GF247" s="135"/>
      <c r="GG247" s="135"/>
      <c r="GH247" s="135"/>
      <c r="GI247" s="135"/>
    </row>
    <row r="248" spans="1:191" s="133" customFormat="1">
      <c r="C248" s="265"/>
      <c r="D248" s="265"/>
      <c r="E248" s="265"/>
      <c r="K248" s="701"/>
      <c r="L248" s="701"/>
      <c r="M248" s="701"/>
      <c r="N248" s="701"/>
      <c r="O248" s="701"/>
      <c r="P248" s="701"/>
      <c r="Q248" s="701"/>
      <c r="R248" s="701"/>
      <c r="S248" s="701"/>
      <c r="T248" s="701"/>
      <c r="U248" s="701"/>
      <c r="V248" s="701"/>
      <c r="W248" s="701"/>
      <c r="X248" s="701"/>
      <c r="Y248" s="701"/>
      <c r="Z248" s="701"/>
      <c r="AA248" s="701"/>
      <c r="AB248" s="701"/>
      <c r="AC248" s="701"/>
      <c r="AD248" s="701"/>
      <c r="AE248" s="701"/>
      <c r="AF248" s="701"/>
      <c r="AG248" s="701"/>
      <c r="AH248" s="701"/>
      <c r="AI248" s="701"/>
      <c r="AJ248" s="701"/>
      <c r="AK248" s="701"/>
      <c r="AL248" s="701"/>
      <c r="AM248" s="701"/>
      <c r="AN248" s="701"/>
      <c r="AO248" s="701"/>
      <c r="AP248" s="701"/>
      <c r="AQ248" s="701"/>
      <c r="AR248" s="701"/>
      <c r="AS248" s="701"/>
      <c r="AT248" s="701"/>
      <c r="AU248" s="701"/>
      <c r="AV248" s="701"/>
      <c r="AW248" s="701"/>
      <c r="AX248" s="701"/>
      <c r="AY248" s="701"/>
      <c r="AZ248" s="701"/>
      <c r="BA248" s="701"/>
      <c r="BB248" s="701"/>
      <c r="BC248" s="701"/>
      <c r="BD248" s="701"/>
      <c r="BE248" s="701"/>
      <c r="BF248" s="701"/>
      <c r="BG248" s="701"/>
      <c r="BH248" s="701"/>
      <c r="BI248" s="701"/>
      <c r="BJ248" s="701"/>
      <c r="BK248" s="701"/>
      <c r="BL248" s="701"/>
      <c r="BM248" s="701"/>
      <c r="BN248" s="701"/>
      <c r="BO248" s="701"/>
      <c r="BP248" s="701"/>
      <c r="BQ248" s="701"/>
      <c r="BR248" s="701"/>
      <c r="BS248" s="701"/>
      <c r="BT248" s="701"/>
      <c r="BU248" s="701"/>
      <c r="BV248" s="701"/>
      <c r="BW248" s="701"/>
      <c r="BX248" s="701"/>
      <c r="BY248" s="701"/>
      <c r="BZ248" s="701"/>
      <c r="CA248" s="135"/>
      <c r="CB248" s="135"/>
      <c r="CC248" s="135"/>
      <c r="CD248" s="135"/>
      <c r="CE248" s="135"/>
      <c r="CF248" s="135"/>
      <c r="CG248" s="135"/>
      <c r="CH248" s="135"/>
      <c r="CI248" s="135"/>
      <c r="CJ248" s="135"/>
      <c r="CK248" s="135"/>
      <c r="CL248" s="135"/>
      <c r="CM248" s="135"/>
      <c r="CN248" s="135"/>
      <c r="CO248" s="135"/>
      <c r="CP248" s="135"/>
      <c r="CQ248" s="135"/>
      <c r="CR248" s="135"/>
      <c r="CS248" s="135"/>
      <c r="CT248" s="135"/>
      <c r="CU248" s="135"/>
      <c r="CV248" s="135"/>
      <c r="CW248" s="135"/>
      <c r="CX248" s="135"/>
      <c r="CY248" s="135"/>
      <c r="CZ248" s="135"/>
      <c r="DA248" s="135"/>
      <c r="DB248" s="135"/>
      <c r="DC248" s="135"/>
      <c r="DD248" s="135"/>
      <c r="DE248" s="135"/>
      <c r="DF248" s="135"/>
      <c r="DG248" s="135"/>
      <c r="DH248" s="135"/>
      <c r="DI248" s="135"/>
      <c r="DJ248" s="135"/>
      <c r="DK248" s="135"/>
      <c r="DL248" s="135"/>
      <c r="DM248" s="135"/>
      <c r="DN248" s="135"/>
      <c r="DO248" s="135"/>
      <c r="DP248" s="135"/>
      <c r="DQ248" s="135"/>
      <c r="DR248" s="135"/>
      <c r="DS248" s="135"/>
      <c r="DT248" s="135"/>
      <c r="DU248" s="135"/>
      <c r="DV248" s="135"/>
      <c r="DW248" s="135"/>
      <c r="DX248" s="135"/>
      <c r="DY248" s="135"/>
      <c r="DZ248" s="135"/>
      <c r="EA248" s="135"/>
      <c r="EB248" s="135"/>
      <c r="EC248" s="135"/>
      <c r="ED248" s="135"/>
      <c r="EE248" s="135"/>
      <c r="EF248" s="135"/>
      <c r="EG248" s="135"/>
      <c r="EH248" s="135"/>
      <c r="EI248" s="135"/>
      <c r="EJ248" s="135"/>
      <c r="EK248" s="135"/>
      <c r="EL248" s="135"/>
      <c r="EM248" s="135"/>
      <c r="EN248" s="135"/>
      <c r="EO248" s="135"/>
      <c r="EP248" s="135"/>
      <c r="EQ248" s="135"/>
      <c r="ER248" s="135"/>
      <c r="ES248" s="135"/>
      <c r="ET248" s="135"/>
      <c r="EU248" s="135"/>
      <c r="EV248" s="135"/>
      <c r="EW248" s="135"/>
      <c r="EX248" s="135"/>
      <c r="EY248" s="135"/>
      <c r="EZ248" s="135"/>
      <c r="FA248" s="135"/>
      <c r="FB248" s="135"/>
      <c r="FC248" s="135"/>
      <c r="FD248" s="135"/>
      <c r="FE248" s="135"/>
      <c r="FF248" s="135"/>
      <c r="FG248" s="135"/>
      <c r="FH248" s="135"/>
      <c r="FI248" s="135"/>
      <c r="FJ248" s="135"/>
      <c r="FK248" s="135"/>
      <c r="FL248" s="135"/>
      <c r="FM248" s="135"/>
      <c r="FN248" s="135"/>
      <c r="FO248" s="135"/>
      <c r="FP248" s="135"/>
      <c r="FQ248" s="135"/>
      <c r="FR248" s="135"/>
      <c r="FS248" s="135"/>
      <c r="FT248" s="135"/>
      <c r="FU248" s="135"/>
      <c r="FV248" s="135"/>
      <c r="FW248" s="135"/>
      <c r="FX248" s="135"/>
      <c r="FY248" s="135"/>
      <c r="FZ248" s="135"/>
      <c r="GA248" s="135"/>
      <c r="GB248" s="135"/>
      <c r="GC248" s="135"/>
      <c r="GD248" s="135"/>
      <c r="GE248" s="135"/>
      <c r="GF248" s="135"/>
      <c r="GG248" s="135"/>
      <c r="GH248" s="135"/>
      <c r="GI248" s="135"/>
    </row>
    <row r="249" spans="1:191" s="133" customFormat="1">
      <c r="B249" s="188" t="s">
        <v>348</v>
      </c>
      <c r="C249" s="187"/>
      <c r="K249" s="701"/>
      <c r="L249" s="701"/>
      <c r="M249" s="701"/>
      <c r="N249" s="701"/>
      <c r="O249" s="701"/>
      <c r="P249" s="701"/>
      <c r="Q249" s="701"/>
      <c r="R249" s="701"/>
      <c r="S249" s="701"/>
      <c r="T249" s="701"/>
      <c r="U249" s="701"/>
      <c r="V249" s="701"/>
      <c r="W249" s="701"/>
      <c r="X249" s="701"/>
      <c r="Y249" s="701"/>
      <c r="Z249" s="701"/>
      <c r="AA249" s="701"/>
      <c r="AB249" s="701"/>
      <c r="AC249" s="701"/>
      <c r="AD249" s="701"/>
      <c r="AE249" s="701"/>
      <c r="AF249" s="701"/>
      <c r="AG249" s="701"/>
      <c r="AH249" s="701"/>
      <c r="AI249" s="701"/>
      <c r="AJ249" s="701"/>
      <c r="AK249" s="701"/>
      <c r="AL249" s="701"/>
      <c r="AM249" s="701"/>
      <c r="AN249" s="701"/>
      <c r="AO249" s="701"/>
      <c r="AP249" s="701"/>
      <c r="AQ249" s="701"/>
      <c r="AR249" s="701"/>
      <c r="AS249" s="701"/>
      <c r="AT249" s="701"/>
      <c r="AU249" s="701"/>
      <c r="AV249" s="701"/>
      <c r="AW249" s="701"/>
      <c r="AX249" s="701"/>
      <c r="AY249" s="701"/>
      <c r="AZ249" s="701"/>
      <c r="BA249" s="701"/>
      <c r="BB249" s="701"/>
      <c r="BC249" s="701"/>
      <c r="BD249" s="701"/>
      <c r="BE249" s="701"/>
      <c r="BF249" s="701"/>
      <c r="BG249" s="701"/>
      <c r="BH249" s="701"/>
      <c r="BI249" s="701"/>
      <c r="BJ249" s="701"/>
      <c r="BK249" s="701"/>
      <c r="BL249" s="701"/>
      <c r="BM249" s="701"/>
      <c r="BN249" s="701"/>
      <c r="BO249" s="701"/>
      <c r="BP249" s="701"/>
      <c r="BQ249" s="701"/>
      <c r="BR249" s="701"/>
      <c r="BS249" s="701"/>
      <c r="BT249" s="701"/>
      <c r="BU249" s="701"/>
      <c r="BV249" s="701"/>
      <c r="BW249" s="701"/>
      <c r="BX249" s="701"/>
      <c r="BY249" s="701"/>
      <c r="BZ249" s="701"/>
      <c r="CA249" s="135"/>
      <c r="CB249" s="135"/>
      <c r="CC249" s="135"/>
      <c r="CD249" s="135"/>
      <c r="CE249" s="135"/>
      <c r="CF249" s="135"/>
      <c r="CG249" s="135"/>
      <c r="CH249" s="135"/>
      <c r="CI249" s="135"/>
      <c r="CJ249" s="135"/>
      <c r="CK249" s="135"/>
      <c r="CL249" s="135"/>
      <c r="CM249" s="135"/>
      <c r="CN249" s="135"/>
      <c r="CO249" s="135"/>
      <c r="CP249" s="135"/>
      <c r="CQ249" s="135"/>
      <c r="CR249" s="135"/>
      <c r="CS249" s="135"/>
      <c r="CT249" s="135"/>
      <c r="CU249" s="135"/>
      <c r="CV249" s="135"/>
      <c r="CW249" s="135"/>
      <c r="CX249" s="135"/>
      <c r="CY249" s="135"/>
      <c r="CZ249" s="135"/>
      <c r="DA249" s="135"/>
      <c r="DB249" s="135"/>
      <c r="DC249" s="135"/>
      <c r="DD249" s="135"/>
      <c r="DE249" s="135"/>
      <c r="DF249" s="135"/>
      <c r="DG249" s="135"/>
      <c r="DH249" s="135"/>
      <c r="DI249" s="135"/>
      <c r="DJ249" s="135"/>
      <c r="DK249" s="135"/>
      <c r="DL249" s="135"/>
      <c r="DM249" s="135"/>
      <c r="DN249" s="135"/>
      <c r="DO249" s="135"/>
      <c r="DP249" s="135"/>
      <c r="DQ249" s="135"/>
      <c r="DR249" s="135"/>
      <c r="DS249" s="135"/>
      <c r="DT249" s="135"/>
      <c r="DU249" s="135"/>
      <c r="DV249" s="135"/>
      <c r="DW249" s="135"/>
      <c r="DX249" s="135"/>
      <c r="DY249" s="135"/>
      <c r="DZ249" s="135"/>
      <c r="EA249" s="135"/>
      <c r="EB249" s="135"/>
      <c r="EC249" s="135"/>
      <c r="ED249" s="135"/>
      <c r="EE249" s="135"/>
      <c r="EF249" s="135"/>
      <c r="EG249" s="135"/>
      <c r="EH249" s="135"/>
      <c r="EI249" s="135"/>
      <c r="EJ249" s="135"/>
      <c r="EK249" s="135"/>
      <c r="EL249" s="135"/>
      <c r="EM249" s="135"/>
      <c r="EN249" s="135"/>
      <c r="EO249" s="135"/>
      <c r="EP249" s="135"/>
      <c r="EQ249" s="135"/>
      <c r="ER249" s="135"/>
      <c r="ES249" s="135"/>
      <c r="ET249" s="135"/>
      <c r="EU249" s="135"/>
      <c r="EV249" s="135"/>
      <c r="EW249" s="135"/>
      <c r="EX249" s="135"/>
      <c r="EY249" s="135"/>
      <c r="EZ249" s="135"/>
      <c r="FA249" s="135"/>
      <c r="FB249" s="135"/>
      <c r="FC249" s="135"/>
      <c r="FD249" s="135"/>
      <c r="FE249" s="135"/>
      <c r="FF249" s="135"/>
      <c r="FG249" s="135"/>
      <c r="FH249" s="135"/>
      <c r="FI249" s="135"/>
      <c r="FJ249" s="135"/>
      <c r="FK249" s="135"/>
      <c r="FL249" s="135"/>
      <c r="FM249" s="135"/>
      <c r="FN249" s="135"/>
      <c r="FO249" s="135"/>
      <c r="FP249" s="135"/>
      <c r="FQ249" s="135"/>
      <c r="FR249" s="135"/>
      <c r="FS249" s="135"/>
      <c r="FT249" s="135"/>
      <c r="FU249" s="135"/>
      <c r="FV249" s="135"/>
      <c r="FW249" s="135"/>
      <c r="FX249" s="135"/>
      <c r="FY249" s="135"/>
      <c r="FZ249" s="135"/>
      <c r="GA249" s="135"/>
      <c r="GB249" s="135"/>
      <c r="GC249" s="135"/>
      <c r="GD249" s="135"/>
      <c r="GE249" s="135"/>
      <c r="GF249" s="135"/>
      <c r="GG249" s="135"/>
      <c r="GH249" s="135"/>
      <c r="GI249" s="135"/>
    </row>
    <row r="250" spans="1:191" s="135" customFormat="1" ht="15">
      <c r="B250" s="188" t="s">
        <v>349</v>
      </c>
      <c r="C250" s="655" t="s">
        <v>253</v>
      </c>
      <c r="D250" s="655" t="s">
        <v>345</v>
      </c>
      <c r="E250" s="705" t="s">
        <v>346</v>
      </c>
      <c r="F250" s="705" t="s">
        <v>89</v>
      </c>
      <c r="G250" s="705" t="s">
        <v>347</v>
      </c>
      <c r="H250" s="706"/>
      <c r="I250" s="185"/>
      <c r="J250" s="374"/>
      <c r="K250" s="185"/>
      <c r="L250" s="185"/>
      <c r="M250" s="185"/>
      <c r="N250" s="701"/>
      <c r="O250" s="701"/>
      <c r="P250" s="701"/>
      <c r="Q250" s="701"/>
      <c r="R250" s="701"/>
      <c r="S250" s="701"/>
      <c r="T250" s="701"/>
      <c r="U250" s="701"/>
      <c r="V250" s="701"/>
      <c r="W250" s="701"/>
      <c r="X250" s="701"/>
      <c r="Y250" s="701"/>
      <c r="Z250" s="701"/>
      <c r="AA250" s="701"/>
      <c r="AB250" s="701"/>
      <c r="AC250" s="701"/>
      <c r="AD250" s="701"/>
      <c r="AE250" s="701"/>
      <c r="AF250" s="701"/>
      <c r="AG250" s="701"/>
      <c r="AH250" s="701"/>
      <c r="AI250" s="701"/>
      <c r="AJ250" s="701"/>
      <c r="AK250" s="701"/>
      <c r="AL250" s="701"/>
      <c r="AM250" s="701"/>
      <c r="AN250" s="701"/>
      <c r="AO250" s="701"/>
      <c r="AP250" s="701"/>
      <c r="AQ250" s="701"/>
      <c r="AR250" s="701"/>
      <c r="AS250" s="701"/>
      <c r="AT250" s="701"/>
      <c r="AU250" s="701"/>
      <c r="AV250" s="701"/>
      <c r="AW250" s="701"/>
      <c r="AX250" s="701"/>
      <c r="AY250" s="701"/>
      <c r="AZ250" s="701"/>
      <c r="BA250" s="701"/>
      <c r="BB250" s="701"/>
      <c r="BC250" s="701"/>
      <c r="BD250" s="701"/>
      <c r="BE250" s="701"/>
      <c r="BF250" s="701"/>
      <c r="BG250" s="701"/>
      <c r="BH250" s="701"/>
      <c r="BI250" s="701"/>
      <c r="BJ250" s="701"/>
      <c r="BK250" s="701"/>
      <c r="BL250" s="701"/>
      <c r="BM250" s="701"/>
      <c r="BN250" s="701"/>
      <c r="BO250" s="701"/>
      <c r="BP250" s="701"/>
      <c r="BQ250" s="701"/>
      <c r="BR250" s="701"/>
      <c r="BS250" s="701"/>
      <c r="BT250" s="701"/>
      <c r="BU250" s="701"/>
      <c r="BV250" s="701"/>
      <c r="BW250" s="701"/>
      <c r="BX250" s="701"/>
      <c r="BY250" s="701"/>
      <c r="BZ250" s="701"/>
    </row>
    <row r="251" spans="1:191" s="135" customFormat="1" ht="15" customHeight="1">
      <c r="A251" s="133"/>
      <c r="B251" s="248" t="s">
        <v>29</v>
      </c>
      <c r="C251" s="657"/>
      <c r="D251" s="472"/>
      <c r="E251" s="221"/>
      <c r="F251" s="221"/>
      <c r="G251" s="707"/>
      <c r="H251" s="119"/>
      <c r="I251" s="648"/>
      <c r="J251" s="185"/>
      <c r="K251" s="648"/>
      <c r="L251" s="648"/>
      <c r="M251" s="648"/>
      <c r="N251" s="703"/>
      <c r="O251" s="703"/>
      <c r="P251" s="701"/>
      <c r="Q251" s="701"/>
      <c r="R251" s="701"/>
      <c r="S251" s="701"/>
      <c r="T251" s="701"/>
      <c r="U251" s="701"/>
      <c r="V251" s="701"/>
      <c r="W251" s="701"/>
      <c r="X251" s="701"/>
      <c r="Y251" s="701"/>
      <c r="Z251" s="701"/>
      <c r="AA251" s="701"/>
      <c r="AB251" s="701"/>
      <c r="AC251" s="701"/>
      <c r="AD251" s="701"/>
      <c r="AE251" s="701"/>
      <c r="AF251" s="701"/>
      <c r="AG251" s="701"/>
      <c r="AH251" s="701"/>
      <c r="AI251" s="701"/>
      <c r="AJ251" s="701"/>
      <c r="AK251" s="701"/>
      <c r="AL251" s="701"/>
      <c r="AM251" s="701"/>
      <c r="AN251" s="701"/>
      <c r="AO251" s="701"/>
      <c r="AP251" s="701"/>
      <c r="AQ251" s="701"/>
      <c r="AR251" s="701"/>
      <c r="AS251" s="701"/>
      <c r="AT251" s="701"/>
      <c r="AU251" s="701"/>
      <c r="AV251" s="701"/>
      <c r="AW251" s="701"/>
      <c r="AX251" s="701"/>
      <c r="AY251" s="701"/>
      <c r="AZ251" s="701"/>
      <c r="BA251" s="701"/>
      <c r="BB251" s="701"/>
      <c r="BC251" s="701"/>
      <c r="BD251" s="701"/>
      <c r="BE251" s="701"/>
      <c r="BF251" s="701"/>
      <c r="BG251" s="701"/>
      <c r="BH251" s="701"/>
      <c r="BI251" s="701"/>
      <c r="BJ251" s="701"/>
      <c r="BK251" s="701"/>
      <c r="BL251" s="701"/>
      <c r="BM251" s="701"/>
      <c r="BN251" s="701"/>
      <c r="BO251" s="701"/>
      <c r="BP251" s="701"/>
      <c r="BQ251" s="701"/>
      <c r="BR251" s="701"/>
      <c r="BS251" s="701"/>
      <c r="BT251" s="701"/>
      <c r="BU251" s="701"/>
      <c r="BV251" s="701"/>
      <c r="BW251" s="701"/>
      <c r="BX251" s="701"/>
      <c r="BY251" s="701"/>
      <c r="BZ251" s="701"/>
    </row>
    <row r="252" spans="1:191" s="135" customFormat="1" ht="14.25" customHeight="1">
      <c r="A252" s="133"/>
      <c r="B252" s="133"/>
      <c r="C252" s="660"/>
      <c r="D252" s="472"/>
      <c r="E252" s="221"/>
      <c r="F252" s="221"/>
      <c r="G252" s="707"/>
      <c r="H252" s="119"/>
      <c r="I252" s="648"/>
      <c r="J252" s="185"/>
      <c r="K252" s="648"/>
      <c r="L252" s="648"/>
      <c r="M252" s="648"/>
      <c r="N252" s="703"/>
      <c r="O252" s="703"/>
      <c r="P252" s="701"/>
      <c r="Q252" s="701"/>
      <c r="R252" s="701"/>
      <c r="S252" s="701"/>
      <c r="T252" s="701"/>
      <c r="U252" s="701"/>
      <c r="V252" s="701"/>
      <c r="W252" s="701"/>
      <c r="X252" s="701"/>
      <c r="Y252" s="701"/>
      <c r="Z252" s="701"/>
      <c r="AA252" s="701"/>
      <c r="AB252" s="701"/>
      <c r="AC252" s="701"/>
      <c r="AD252" s="701"/>
      <c r="AE252" s="701"/>
      <c r="AF252" s="701"/>
      <c r="AG252" s="701"/>
      <c r="AH252" s="701"/>
      <c r="AI252" s="701"/>
      <c r="AJ252" s="701"/>
      <c r="AK252" s="701"/>
      <c r="AL252" s="701"/>
      <c r="AM252" s="701"/>
      <c r="AN252" s="701"/>
      <c r="AO252" s="701"/>
      <c r="AP252" s="701"/>
      <c r="AQ252" s="701"/>
      <c r="AR252" s="701"/>
      <c r="AS252" s="701"/>
      <c r="AT252" s="701"/>
      <c r="AU252" s="701"/>
      <c r="AV252" s="701"/>
      <c r="AW252" s="701"/>
      <c r="AX252" s="701"/>
      <c r="AY252" s="701"/>
      <c r="AZ252" s="701"/>
      <c r="BA252" s="701"/>
      <c r="BB252" s="701"/>
      <c r="BC252" s="701"/>
      <c r="BD252" s="701"/>
      <c r="BE252" s="701"/>
      <c r="BF252" s="701"/>
      <c r="BG252" s="701"/>
      <c r="BH252" s="701"/>
      <c r="BI252" s="701"/>
      <c r="BJ252" s="701"/>
      <c r="BK252" s="701"/>
      <c r="BL252" s="701"/>
      <c r="BM252" s="701"/>
      <c r="BN252" s="701"/>
      <c r="BO252" s="701"/>
      <c r="BP252" s="701"/>
      <c r="BQ252" s="701"/>
      <c r="BR252" s="701"/>
      <c r="BS252" s="701"/>
      <c r="BT252" s="701"/>
      <c r="BU252" s="701"/>
      <c r="BV252" s="701"/>
      <c r="BW252" s="701"/>
      <c r="BX252" s="701"/>
      <c r="BY252" s="701"/>
      <c r="BZ252" s="701"/>
    </row>
    <row r="253" spans="1:191" s="133" customFormat="1" ht="15">
      <c r="C253" s="660"/>
      <c r="D253" s="472"/>
      <c r="E253" s="708"/>
      <c r="F253" s="708"/>
      <c r="G253" s="709"/>
      <c r="H253" s="164"/>
      <c r="I253" s="648"/>
      <c r="J253" s="185"/>
      <c r="K253" s="648"/>
      <c r="L253" s="648"/>
      <c r="M253" s="648"/>
      <c r="N253" s="703"/>
      <c r="O253" s="703"/>
      <c r="P253" s="701"/>
      <c r="Q253" s="701"/>
      <c r="R253" s="701"/>
      <c r="S253" s="701"/>
      <c r="T253" s="701"/>
      <c r="U253" s="701"/>
      <c r="V253" s="701"/>
      <c r="W253" s="701"/>
      <c r="X253" s="701"/>
      <c r="Y253" s="701"/>
      <c r="Z253" s="701"/>
      <c r="AA253" s="701"/>
      <c r="AB253" s="701"/>
      <c r="AC253" s="701"/>
      <c r="AD253" s="701"/>
      <c r="AE253" s="701"/>
      <c r="AF253" s="701"/>
      <c r="AG253" s="701"/>
      <c r="AH253" s="701"/>
      <c r="AI253" s="701"/>
      <c r="AJ253" s="701"/>
      <c r="AK253" s="701"/>
      <c r="AL253" s="701"/>
      <c r="AM253" s="701"/>
      <c r="AN253" s="701"/>
      <c r="AO253" s="701"/>
      <c r="AP253" s="701"/>
      <c r="AQ253" s="701"/>
      <c r="AR253" s="701"/>
      <c r="AS253" s="701"/>
      <c r="AT253" s="701"/>
      <c r="AU253" s="701"/>
      <c r="AV253" s="701"/>
      <c r="AW253" s="701"/>
      <c r="AX253" s="701"/>
      <c r="AY253" s="701"/>
      <c r="AZ253" s="701"/>
      <c r="BA253" s="701"/>
      <c r="BB253" s="701"/>
      <c r="BC253" s="701"/>
      <c r="BD253" s="701"/>
      <c r="BE253" s="701"/>
      <c r="BF253" s="701"/>
      <c r="BG253" s="701"/>
      <c r="BH253" s="701"/>
      <c r="BI253" s="701"/>
      <c r="BJ253" s="701"/>
      <c r="BK253" s="701"/>
      <c r="BL253" s="701"/>
      <c r="BM253" s="701"/>
      <c r="BN253" s="701"/>
      <c r="BO253" s="701"/>
      <c r="BP253" s="701"/>
      <c r="BQ253" s="701"/>
      <c r="BR253" s="701"/>
      <c r="BS253" s="701"/>
      <c r="BT253" s="701"/>
      <c r="BU253" s="701"/>
      <c r="BV253" s="701"/>
      <c r="BW253" s="701"/>
      <c r="BX253" s="701"/>
      <c r="BY253" s="701"/>
      <c r="BZ253" s="701"/>
      <c r="CA253" s="135"/>
      <c r="CB253" s="135"/>
      <c r="CC253" s="135"/>
      <c r="CD253" s="135"/>
      <c r="CE253" s="135"/>
      <c r="CF253" s="135"/>
      <c r="CG253" s="135"/>
      <c r="CH253" s="135"/>
      <c r="CI253" s="135"/>
      <c r="CJ253" s="135"/>
      <c r="CK253" s="135"/>
      <c r="CL253" s="135"/>
      <c r="CM253" s="135"/>
      <c r="CN253" s="135"/>
      <c r="CO253" s="135"/>
      <c r="CP253" s="135"/>
      <c r="CQ253" s="135"/>
      <c r="CR253" s="135"/>
      <c r="CS253" s="135"/>
      <c r="CT253" s="135"/>
      <c r="CU253" s="135"/>
      <c r="CV253" s="135"/>
      <c r="CW253" s="135"/>
      <c r="CX253" s="135"/>
      <c r="CY253" s="135"/>
      <c r="CZ253" s="135"/>
      <c r="DA253" s="135"/>
      <c r="DB253" s="135"/>
      <c r="DC253" s="135"/>
      <c r="DD253" s="135"/>
      <c r="DE253" s="135"/>
      <c r="DF253" s="135"/>
      <c r="DG253" s="135"/>
      <c r="DH253" s="135"/>
      <c r="DI253" s="135"/>
      <c r="DJ253" s="135"/>
      <c r="DK253" s="135"/>
      <c r="DL253" s="135"/>
      <c r="DM253" s="135"/>
      <c r="DN253" s="135"/>
      <c r="DO253" s="135"/>
      <c r="DP253" s="135"/>
      <c r="DQ253" s="135"/>
      <c r="DR253" s="135"/>
      <c r="DS253" s="135"/>
      <c r="DT253" s="135"/>
      <c r="DU253" s="135"/>
      <c r="DV253" s="135"/>
      <c r="DW253" s="135"/>
      <c r="DX253" s="135"/>
      <c r="DY253" s="135"/>
      <c r="DZ253" s="135"/>
      <c r="EA253" s="135"/>
      <c r="EB253" s="135"/>
      <c r="EC253" s="135"/>
      <c r="ED253" s="135"/>
      <c r="EE253" s="135"/>
      <c r="EF253" s="135"/>
      <c r="EG253" s="135"/>
      <c r="EH253" s="135"/>
      <c r="EI253" s="135"/>
      <c r="EJ253" s="135"/>
      <c r="EK253" s="135"/>
      <c r="EL253" s="135"/>
      <c r="EM253" s="135"/>
      <c r="EN253" s="135"/>
      <c r="EO253" s="135"/>
      <c r="EP253" s="135"/>
      <c r="EQ253" s="135"/>
      <c r="ER253" s="135"/>
      <c r="ES253" s="135"/>
      <c r="ET253" s="135"/>
      <c r="EU253" s="135"/>
      <c r="EV253" s="135"/>
      <c r="EW253" s="135"/>
      <c r="EX253" s="135"/>
      <c r="EY253" s="135"/>
      <c r="EZ253" s="135"/>
      <c r="FA253" s="135"/>
      <c r="FB253" s="135"/>
      <c r="FC253" s="135"/>
      <c r="FD253" s="135"/>
      <c r="FE253" s="135"/>
      <c r="FF253" s="135"/>
      <c r="FG253" s="135"/>
      <c r="FH253" s="135"/>
      <c r="FI253" s="135"/>
      <c r="FJ253" s="135"/>
      <c r="FK253" s="135"/>
      <c r="FL253" s="135"/>
      <c r="FM253" s="135"/>
      <c r="FN253" s="135"/>
      <c r="FO253" s="135"/>
      <c r="FP253" s="135"/>
      <c r="FQ253" s="135"/>
      <c r="FR253" s="135"/>
      <c r="FS253" s="135"/>
      <c r="FT253" s="135"/>
      <c r="FU253" s="135"/>
      <c r="FV253" s="135"/>
      <c r="FW253" s="135"/>
      <c r="FX253" s="135"/>
      <c r="FY253" s="135"/>
      <c r="FZ253" s="135"/>
      <c r="GA253" s="135"/>
      <c r="GB253" s="135"/>
      <c r="GC253" s="135"/>
      <c r="GD253" s="135"/>
      <c r="GE253" s="135"/>
      <c r="GF253" s="135"/>
      <c r="GG253" s="135"/>
      <c r="GH253" s="135"/>
      <c r="GI253" s="135"/>
    </row>
    <row r="254" spans="1:191" s="133" customFormat="1" ht="15">
      <c r="C254" s="660"/>
      <c r="D254" s="472"/>
      <c r="E254" s="710"/>
      <c r="F254" s="710"/>
      <c r="G254" s="669"/>
      <c r="H254" s="164"/>
      <c r="I254" s="648"/>
      <c r="J254" s="185"/>
      <c r="K254" s="648"/>
      <c r="L254" s="648"/>
      <c r="M254" s="648"/>
      <c r="N254" s="703"/>
      <c r="O254" s="703"/>
      <c r="P254" s="703"/>
      <c r="Q254" s="703"/>
      <c r="R254" s="703"/>
      <c r="S254" s="703"/>
      <c r="T254" s="703"/>
      <c r="U254" s="703"/>
      <c r="V254" s="703"/>
      <c r="W254" s="703"/>
      <c r="X254" s="703"/>
      <c r="Y254" s="701"/>
      <c r="Z254" s="701"/>
      <c r="AA254" s="701"/>
      <c r="AB254" s="701"/>
      <c r="AC254" s="701"/>
      <c r="AD254" s="701"/>
      <c r="AE254" s="701"/>
      <c r="AF254" s="701"/>
      <c r="AG254" s="701"/>
      <c r="AH254" s="701"/>
      <c r="AI254" s="701"/>
      <c r="AJ254" s="701"/>
      <c r="AK254" s="701"/>
      <c r="AL254" s="701"/>
      <c r="AM254" s="701"/>
      <c r="AN254" s="701"/>
      <c r="AO254" s="701"/>
      <c r="AP254" s="701"/>
      <c r="AQ254" s="701"/>
      <c r="AR254" s="701"/>
      <c r="AS254" s="701"/>
      <c r="AT254" s="701"/>
      <c r="AU254" s="701"/>
      <c r="AV254" s="701"/>
      <c r="AW254" s="701"/>
      <c r="AX254" s="701"/>
      <c r="AY254" s="701"/>
      <c r="AZ254" s="701"/>
      <c r="BA254" s="701"/>
      <c r="BB254" s="701"/>
      <c r="BC254" s="701"/>
      <c r="BD254" s="701"/>
      <c r="BE254" s="701"/>
      <c r="BF254" s="701"/>
      <c r="BG254" s="701"/>
      <c r="BH254" s="701"/>
      <c r="BI254" s="701"/>
      <c r="BJ254" s="701"/>
      <c r="BK254" s="701"/>
      <c r="BL254" s="701"/>
      <c r="BM254" s="701"/>
      <c r="BN254" s="701"/>
      <c r="BO254" s="701"/>
      <c r="BP254" s="701"/>
      <c r="BQ254" s="701"/>
      <c r="BR254" s="701"/>
      <c r="BS254" s="701"/>
      <c r="BT254" s="701"/>
      <c r="BU254" s="701"/>
      <c r="BV254" s="701"/>
      <c r="BW254" s="701"/>
      <c r="BX254" s="701"/>
      <c r="BY254" s="701"/>
      <c r="BZ254" s="701"/>
      <c r="CA254" s="135"/>
      <c r="CB254" s="135"/>
      <c r="CC254" s="135"/>
      <c r="CD254" s="135"/>
      <c r="CE254" s="135"/>
      <c r="CF254" s="135"/>
      <c r="CG254" s="135"/>
      <c r="CH254" s="135"/>
      <c r="CI254" s="135"/>
      <c r="CJ254" s="135"/>
      <c r="CK254" s="135"/>
      <c r="CL254" s="135"/>
      <c r="CM254" s="135"/>
      <c r="CN254" s="135"/>
      <c r="CO254" s="135"/>
      <c r="CP254" s="135"/>
      <c r="CQ254" s="135"/>
      <c r="CR254" s="135"/>
      <c r="CS254" s="135"/>
      <c r="CT254" s="135"/>
      <c r="CU254" s="135"/>
      <c r="CV254" s="135"/>
      <c r="CW254" s="135"/>
      <c r="CX254" s="135"/>
      <c r="CY254" s="135"/>
      <c r="CZ254" s="135"/>
      <c r="DA254" s="135"/>
      <c r="DB254" s="135"/>
      <c r="DC254" s="135"/>
      <c r="DD254" s="135"/>
      <c r="DE254" s="135"/>
      <c r="DF254" s="135"/>
      <c r="DG254" s="135"/>
      <c r="DH254" s="135"/>
      <c r="DI254" s="135"/>
      <c r="DJ254" s="135"/>
      <c r="DK254" s="135"/>
      <c r="DL254" s="135"/>
      <c r="DM254" s="135"/>
      <c r="DN254" s="135"/>
      <c r="DO254" s="135"/>
      <c r="DP254" s="135"/>
      <c r="DQ254" s="135"/>
      <c r="DR254" s="135"/>
      <c r="DS254" s="135"/>
      <c r="DT254" s="135"/>
      <c r="DU254" s="135"/>
      <c r="DV254" s="135"/>
      <c r="DW254" s="135"/>
      <c r="DX254" s="135"/>
      <c r="DY254" s="135"/>
      <c r="DZ254" s="135"/>
      <c r="EA254" s="135"/>
      <c r="EB254" s="135"/>
      <c r="EC254" s="135"/>
      <c r="ED254" s="135"/>
      <c r="EE254" s="135"/>
      <c r="EF254" s="135"/>
      <c r="EG254" s="135"/>
      <c r="EH254" s="135"/>
      <c r="EI254" s="135"/>
      <c r="EJ254" s="135"/>
      <c r="EK254" s="135"/>
      <c r="EL254" s="135"/>
      <c r="EM254" s="135"/>
      <c r="EN254" s="135"/>
      <c r="EO254" s="135"/>
      <c r="EP254" s="135"/>
      <c r="EQ254" s="135"/>
      <c r="ER254" s="135"/>
      <c r="ES254" s="135"/>
      <c r="ET254" s="135"/>
      <c r="EU254" s="135"/>
      <c r="EV254" s="135"/>
      <c r="EW254" s="135"/>
      <c r="EX254" s="135"/>
      <c r="EY254" s="135"/>
      <c r="EZ254" s="135"/>
      <c r="FA254" s="135"/>
      <c r="FB254" s="135"/>
      <c r="FC254" s="135"/>
      <c r="FD254" s="135"/>
      <c r="FE254" s="135"/>
      <c r="FF254" s="135"/>
      <c r="FG254" s="135"/>
      <c r="FH254" s="135"/>
      <c r="FI254" s="135"/>
      <c r="FJ254" s="135"/>
      <c r="FK254" s="135"/>
      <c r="FL254" s="135"/>
      <c r="FM254" s="135"/>
      <c r="FN254" s="135"/>
      <c r="FO254" s="135"/>
      <c r="FP254" s="135"/>
      <c r="FQ254" s="135"/>
      <c r="FR254" s="135"/>
      <c r="FS254" s="135"/>
      <c r="FT254" s="135"/>
      <c r="FU254" s="135"/>
      <c r="FV254" s="135"/>
      <c r="FW254" s="135"/>
      <c r="FX254" s="135"/>
      <c r="FY254" s="135"/>
      <c r="FZ254" s="135"/>
      <c r="GA254" s="135"/>
      <c r="GB254" s="135"/>
      <c r="GC254" s="135"/>
      <c r="GD254" s="135"/>
      <c r="GE254" s="135"/>
      <c r="GF254" s="135"/>
      <c r="GG254" s="135"/>
      <c r="GH254" s="135"/>
      <c r="GI254" s="135"/>
    </row>
    <row r="255" spans="1:191" s="133" customFormat="1">
      <c r="K255" s="701"/>
      <c r="L255" s="701"/>
      <c r="M255" s="701"/>
      <c r="N255" s="701"/>
      <c r="O255" s="701"/>
      <c r="P255" s="701"/>
      <c r="Q255" s="701"/>
      <c r="R255" s="701"/>
      <c r="S255" s="701"/>
      <c r="T255" s="701"/>
      <c r="U255" s="701"/>
      <c r="V255" s="701"/>
      <c r="W255" s="701"/>
      <c r="X255" s="701"/>
      <c r="Y255" s="701"/>
      <c r="Z255" s="701"/>
      <c r="AA255" s="701"/>
      <c r="AB255" s="701"/>
      <c r="AC255" s="701"/>
      <c r="AD255" s="701"/>
      <c r="AE255" s="701"/>
      <c r="AF255" s="701"/>
      <c r="AG255" s="701"/>
      <c r="AH255" s="701"/>
      <c r="AI255" s="701"/>
      <c r="AJ255" s="701"/>
      <c r="AK255" s="701"/>
      <c r="AL255" s="701"/>
      <c r="AM255" s="701"/>
      <c r="AN255" s="701"/>
      <c r="AO255" s="701"/>
      <c r="AP255" s="701"/>
      <c r="AQ255" s="701"/>
      <c r="AR255" s="701"/>
      <c r="AS255" s="701"/>
      <c r="AT255" s="701"/>
      <c r="AU255" s="701"/>
      <c r="AV255" s="701"/>
      <c r="AW255" s="701"/>
      <c r="AX255" s="701"/>
      <c r="AY255" s="701"/>
      <c r="AZ255" s="701"/>
      <c r="BA255" s="701"/>
      <c r="BB255" s="701"/>
      <c r="BC255" s="701"/>
      <c r="BD255" s="701"/>
      <c r="BE255" s="701"/>
      <c r="BF255" s="701"/>
      <c r="BG255" s="701"/>
      <c r="BH255" s="701"/>
      <c r="BI255" s="701"/>
      <c r="BJ255" s="701"/>
      <c r="BK255" s="701"/>
      <c r="BL255" s="701"/>
      <c r="BM255" s="701"/>
      <c r="BN255" s="701"/>
      <c r="BO255" s="701"/>
      <c r="BP255" s="701"/>
      <c r="BQ255" s="701"/>
      <c r="BR255" s="701"/>
      <c r="BS255" s="701"/>
      <c r="BT255" s="701"/>
      <c r="BU255" s="701"/>
      <c r="BV255" s="701"/>
      <c r="BW255" s="701"/>
      <c r="BX255" s="701"/>
      <c r="BY255" s="701"/>
      <c r="BZ255" s="701"/>
      <c r="CA255" s="135"/>
      <c r="CB255" s="135"/>
      <c r="CC255" s="135"/>
      <c r="CD255" s="135"/>
      <c r="CE255" s="135"/>
      <c r="CF255" s="135"/>
      <c r="CG255" s="135"/>
      <c r="CH255" s="135"/>
      <c r="CI255" s="135"/>
      <c r="CJ255" s="135"/>
      <c r="CK255" s="135"/>
      <c r="CL255" s="135"/>
      <c r="CM255" s="135"/>
      <c r="CN255" s="135"/>
      <c r="CO255" s="135"/>
      <c r="CP255" s="135"/>
      <c r="CQ255" s="135"/>
      <c r="CR255" s="135"/>
      <c r="CS255" s="135"/>
      <c r="CT255" s="135"/>
      <c r="CU255" s="135"/>
      <c r="CV255" s="135"/>
      <c r="CW255" s="135"/>
      <c r="CX255" s="135"/>
      <c r="CY255" s="135"/>
      <c r="CZ255" s="135"/>
      <c r="DA255" s="135"/>
      <c r="DB255" s="135"/>
      <c r="DC255" s="135"/>
      <c r="DD255" s="135"/>
      <c r="DE255" s="135"/>
      <c r="DF255" s="135"/>
      <c r="DG255" s="135"/>
      <c r="DH255" s="135"/>
      <c r="DI255" s="135"/>
      <c r="DJ255" s="135"/>
      <c r="DK255" s="135"/>
      <c r="DL255" s="135"/>
      <c r="DM255" s="135"/>
      <c r="DN255" s="135"/>
      <c r="DO255" s="135"/>
      <c r="DP255" s="135"/>
      <c r="DQ255" s="135"/>
      <c r="DR255" s="135"/>
      <c r="DS255" s="135"/>
      <c r="DT255" s="135"/>
      <c r="DU255" s="135"/>
      <c r="DV255" s="135"/>
      <c r="DW255" s="135"/>
      <c r="DX255" s="135"/>
      <c r="DY255" s="135"/>
      <c r="DZ255" s="135"/>
      <c r="EA255" s="135"/>
      <c r="EB255" s="135"/>
      <c r="EC255" s="135"/>
      <c r="ED255" s="135"/>
      <c r="EE255" s="135"/>
      <c r="EF255" s="135"/>
      <c r="EG255" s="135"/>
      <c r="EH255" s="135"/>
      <c r="EI255" s="135"/>
      <c r="EJ255" s="135"/>
      <c r="EK255" s="135"/>
      <c r="EL255" s="135"/>
      <c r="EM255" s="135"/>
      <c r="EN255" s="135"/>
      <c r="EO255" s="135"/>
      <c r="EP255" s="135"/>
      <c r="EQ255" s="135"/>
      <c r="ER255" s="135"/>
      <c r="ES255" s="135"/>
      <c r="ET255" s="135"/>
      <c r="EU255" s="135"/>
      <c r="EV255" s="135"/>
      <c r="EW255" s="135"/>
      <c r="EX255" s="135"/>
      <c r="EY255" s="135"/>
      <c r="EZ255" s="135"/>
      <c r="FA255" s="135"/>
      <c r="FB255" s="135"/>
      <c r="FC255" s="135"/>
      <c r="FD255" s="135"/>
      <c r="FE255" s="135"/>
      <c r="FF255" s="135"/>
      <c r="FG255" s="135"/>
      <c r="FH255" s="135"/>
      <c r="FI255" s="135"/>
      <c r="FJ255" s="135"/>
      <c r="FK255" s="135"/>
      <c r="FL255" s="135"/>
      <c r="FM255" s="135"/>
      <c r="FN255" s="135"/>
      <c r="FO255" s="135"/>
      <c r="FP255" s="135"/>
      <c r="FQ255" s="135"/>
      <c r="FR255" s="135"/>
      <c r="FS255" s="135"/>
      <c r="FT255" s="135"/>
      <c r="FU255" s="135"/>
      <c r="FV255" s="135"/>
      <c r="FW255" s="135"/>
      <c r="FX255" s="135"/>
      <c r="FY255" s="135"/>
      <c r="FZ255" s="135"/>
      <c r="GA255" s="135"/>
      <c r="GB255" s="135"/>
      <c r="GC255" s="135"/>
      <c r="GD255" s="135"/>
      <c r="GE255" s="135"/>
      <c r="GF255" s="135"/>
      <c r="GG255" s="135"/>
      <c r="GH255" s="135"/>
      <c r="GI255" s="135"/>
    </row>
    <row r="256" spans="1:191" s="133" customFormat="1">
      <c r="B256" s="188" t="s">
        <v>350</v>
      </c>
      <c r="C256" s="187"/>
      <c r="K256" s="703"/>
      <c r="L256" s="703"/>
      <c r="M256" s="703"/>
      <c r="N256" s="703"/>
      <c r="O256" s="703"/>
      <c r="P256" s="703"/>
      <c r="Q256" s="703"/>
      <c r="R256" s="703"/>
      <c r="S256" s="701"/>
      <c r="T256" s="701"/>
      <c r="U256" s="701"/>
      <c r="V256" s="701"/>
      <c r="W256" s="701"/>
      <c r="X256" s="701"/>
      <c r="Y256" s="701"/>
      <c r="Z256" s="701"/>
      <c r="AA256" s="701"/>
      <c r="AB256" s="701"/>
      <c r="AC256" s="701"/>
      <c r="AD256" s="701"/>
      <c r="AE256" s="701"/>
      <c r="AF256" s="701"/>
      <c r="AG256" s="701"/>
      <c r="AH256" s="701"/>
      <c r="AI256" s="701"/>
      <c r="AJ256" s="701"/>
      <c r="AK256" s="701"/>
      <c r="AL256" s="701"/>
      <c r="AM256" s="701"/>
      <c r="AN256" s="701"/>
      <c r="AO256" s="701"/>
      <c r="AP256" s="701"/>
      <c r="AQ256" s="701"/>
      <c r="AR256" s="701"/>
      <c r="AS256" s="701"/>
      <c r="AT256" s="701"/>
      <c r="AU256" s="701"/>
      <c r="AV256" s="701"/>
      <c r="AW256" s="701"/>
      <c r="AX256" s="701"/>
      <c r="AY256" s="701"/>
      <c r="AZ256" s="701"/>
      <c r="BA256" s="701"/>
      <c r="BB256" s="701"/>
      <c r="BC256" s="701"/>
      <c r="BD256" s="701"/>
      <c r="BE256" s="701"/>
      <c r="BF256" s="701"/>
      <c r="BG256" s="701"/>
      <c r="BH256" s="701"/>
      <c r="BI256" s="701"/>
      <c r="BJ256" s="701"/>
      <c r="BK256" s="701"/>
      <c r="BL256" s="701"/>
      <c r="BM256" s="701"/>
      <c r="BN256" s="701"/>
      <c r="BO256" s="701"/>
      <c r="BP256" s="701"/>
      <c r="BQ256" s="701"/>
      <c r="BR256" s="701"/>
      <c r="BS256" s="701"/>
      <c r="BT256" s="701"/>
      <c r="BU256" s="701"/>
      <c r="BV256" s="701"/>
      <c r="BW256" s="701"/>
      <c r="BX256" s="701"/>
      <c r="BY256" s="701"/>
      <c r="BZ256" s="701"/>
      <c r="CA256" s="135"/>
      <c r="CB256" s="135"/>
      <c r="CC256" s="135"/>
      <c r="CD256" s="135"/>
      <c r="CE256" s="135"/>
      <c r="CF256" s="135"/>
      <c r="CG256" s="135"/>
      <c r="CH256" s="135"/>
      <c r="CI256" s="135"/>
      <c r="CJ256" s="135"/>
      <c r="CK256" s="135"/>
      <c r="CL256" s="135"/>
      <c r="CM256" s="135"/>
      <c r="CN256" s="135"/>
      <c r="CO256" s="135"/>
      <c r="CP256" s="135"/>
      <c r="CQ256" s="135"/>
      <c r="CR256" s="135"/>
      <c r="CS256" s="135"/>
      <c r="CT256" s="135"/>
      <c r="CU256" s="135"/>
      <c r="CV256" s="135"/>
      <c r="CW256" s="135"/>
      <c r="CX256" s="135"/>
      <c r="CY256" s="135"/>
      <c r="CZ256" s="135"/>
      <c r="DA256" s="135"/>
      <c r="DB256" s="135"/>
      <c r="DC256" s="135"/>
      <c r="DD256" s="135"/>
      <c r="DE256" s="135"/>
      <c r="DF256" s="135"/>
      <c r="DG256" s="135"/>
      <c r="DH256" s="135"/>
      <c r="DI256" s="135"/>
      <c r="DJ256" s="135"/>
      <c r="DK256" s="135"/>
      <c r="DL256" s="135"/>
      <c r="DM256" s="135"/>
      <c r="DN256" s="135"/>
      <c r="DO256" s="135"/>
      <c r="DP256" s="135"/>
      <c r="DQ256" s="135"/>
      <c r="DR256" s="135"/>
      <c r="DS256" s="135"/>
      <c r="DT256" s="135"/>
      <c r="DU256" s="135"/>
      <c r="DV256" s="135"/>
      <c r="DW256" s="135"/>
      <c r="DX256" s="135"/>
      <c r="DY256" s="135"/>
      <c r="DZ256" s="135"/>
      <c r="EA256" s="135"/>
      <c r="EB256" s="135"/>
      <c r="EC256" s="135"/>
      <c r="ED256" s="135"/>
      <c r="EE256" s="135"/>
      <c r="EF256" s="135"/>
      <c r="EG256" s="135"/>
      <c r="EH256" s="135"/>
      <c r="EI256" s="135"/>
      <c r="EJ256" s="135"/>
      <c r="EK256" s="135"/>
      <c r="EL256" s="135"/>
      <c r="EM256" s="135"/>
      <c r="EN256" s="135"/>
      <c r="EO256" s="135"/>
      <c r="EP256" s="135"/>
      <c r="EQ256" s="135"/>
      <c r="ER256" s="135"/>
      <c r="ES256" s="135"/>
      <c r="ET256" s="135"/>
      <c r="EU256" s="135"/>
      <c r="EV256" s="135"/>
      <c r="EW256" s="135"/>
      <c r="EX256" s="135"/>
      <c r="EY256" s="135"/>
      <c r="EZ256" s="135"/>
      <c r="FA256" s="135"/>
      <c r="FB256" s="135"/>
      <c r="FC256" s="135"/>
      <c r="FD256" s="135"/>
      <c r="FE256" s="135"/>
      <c r="FF256" s="135"/>
      <c r="FG256" s="135"/>
      <c r="FH256" s="135"/>
      <c r="FI256" s="135"/>
      <c r="FJ256" s="135"/>
      <c r="FK256" s="135"/>
      <c r="FL256" s="135"/>
      <c r="FM256" s="135"/>
      <c r="FN256" s="135"/>
      <c r="FO256" s="135"/>
      <c r="FP256" s="135"/>
      <c r="FQ256" s="135"/>
      <c r="FR256" s="135"/>
      <c r="FS256" s="135"/>
      <c r="FT256" s="135"/>
      <c r="FU256" s="135"/>
      <c r="FV256" s="135"/>
      <c r="FW256" s="135"/>
      <c r="FX256" s="135"/>
      <c r="FY256" s="135"/>
      <c r="FZ256" s="135"/>
      <c r="GA256" s="135"/>
      <c r="GB256" s="135"/>
      <c r="GC256" s="135"/>
      <c r="GD256" s="135"/>
      <c r="GE256" s="135"/>
      <c r="GF256" s="135"/>
      <c r="GG256" s="135"/>
      <c r="GH256" s="135"/>
      <c r="GI256" s="135"/>
    </row>
    <row r="257" spans="1:191" s="133" customFormat="1" ht="15">
      <c r="A257" s="135"/>
      <c r="B257" s="188" t="s">
        <v>351</v>
      </c>
      <c r="C257" s="655" t="s">
        <v>253</v>
      </c>
      <c r="D257" s="655" t="s">
        <v>345</v>
      </c>
      <c r="E257" s="705" t="s">
        <v>346</v>
      </c>
      <c r="F257" s="705" t="s">
        <v>89</v>
      </c>
      <c r="G257" s="705" t="s">
        <v>347</v>
      </c>
      <c r="H257" s="706"/>
      <c r="I257" s="185"/>
      <c r="J257" s="374"/>
      <c r="K257" s="185"/>
      <c r="L257" s="185"/>
      <c r="M257" s="185"/>
      <c r="N257" s="703"/>
      <c r="O257" s="703"/>
      <c r="P257" s="703"/>
      <c r="Q257" s="703"/>
      <c r="R257" s="703"/>
      <c r="S257" s="701"/>
      <c r="T257" s="701"/>
      <c r="U257" s="701"/>
      <c r="V257" s="701"/>
      <c r="W257" s="701"/>
      <c r="X257" s="701"/>
      <c r="Y257" s="701"/>
      <c r="Z257" s="701"/>
      <c r="AA257" s="701"/>
      <c r="AB257" s="701"/>
      <c r="AC257" s="701"/>
      <c r="AD257" s="701"/>
      <c r="AE257" s="701"/>
      <c r="AF257" s="701"/>
      <c r="AG257" s="701"/>
      <c r="AH257" s="701"/>
      <c r="AI257" s="701"/>
      <c r="AJ257" s="701"/>
      <c r="AK257" s="701"/>
      <c r="AL257" s="701"/>
      <c r="AM257" s="701"/>
      <c r="AN257" s="701"/>
      <c r="AO257" s="701"/>
      <c r="AP257" s="701"/>
      <c r="AQ257" s="701"/>
      <c r="AR257" s="701"/>
      <c r="AS257" s="701"/>
      <c r="AT257" s="701"/>
      <c r="AU257" s="701"/>
      <c r="AV257" s="701"/>
      <c r="AW257" s="701"/>
      <c r="AX257" s="701"/>
      <c r="AY257" s="701"/>
      <c r="AZ257" s="701"/>
      <c r="BA257" s="701"/>
      <c r="BB257" s="701"/>
      <c r="BC257" s="701"/>
      <c r="BD257" s="701"/>
      <c r="BE257" s="701"/>
      <c r="BF257" s="701"/>
      <c r="BG257" s="701"/>
      <c r="BH257" s="701"/>
      <c r="BI257" s="701"/>
      <c r="BJ257" s="701"/>
      <c r="BK257" s="701"/>
      <c r="BL257" s="701"/>
      <c r="BM257" s="701"/>
      <c r="BN257" s="701"/>
      <c r="BO257" s="701"/>
      <c r="BP257" s="701"/>
      <c r="BQ257" s="701"/>
      <c r="BR257" s="701"/>
      <c r="BS257" s="701"/>
      <c r="BT257" s="701"/>
      <c r="BU257" s="701"/>
      <c r="BV257" s="701"/>
      <c r="BW257" s="701"/>
      <c r="BX257" s="701"/>
      <c r="BY257" s="701"/>
      <c r="BZ257" s="701"/>
      <c r="CA257" s="135"/>
      <c r="CB257" s="135"/>
      <c r="CC257" s="135"/>
      <c r="CD257" s="135"/>
      <c r="CE257" s="135"/>
      <c r="CF257" s="135"/>
      <c r="CG257" s="135"/>
      <c r="CH257" s="135"/>
      <c r="CI257" s="135"/>
      <c r="CJ257" s="135"/>
      <c r="CK257" s="135"/>
      <c r="CL257" s="135"/>
      <c r="CM257" s="135"/>
      <c r="CN257" s="135"/>
      <c r="CO257" s="135"/>
      <c r="CP257" s="135"/>
      <c r="CQ257" s="135"/>
      <c r="CR257" s="135"/>
      <c r="CS257" s="135"/>
      <c r="CT257" s="135"/>
      <c r="CU257" s="135"/>
      <c r="CV257" s="135"/>
      <c r="CW257" s="135"/>
      <c r="CX257" s="135"/>
      <c r="CY257" s="135"/>
      <c r="CZ257" s="135"/>
      <c r="DA257" s="135"/>
      <c r="DB257" s="135"/>
      <c r="DC257" s="135"/>
      <c r="DD257" s="135"/>
      <c r="DE257" s="135"/>
      <c r="DF257" s="135"/>
      <c r="DG257" s="135"/>
      <c r="DH257" s="135"/>
      <c r="DI257" s="135"/>
      <c r="DJ257" s="135"/>
      <c r="DK257" s="135"/>
      <c r="DL257" s="135"/>
      <c r="DM257" s="135"/>
      <c r="DN257" s="135"/>
      <c r="DO257" s="135"/>
      <c r="DP257" s="135"/>
      <c r="DQ257" s="135"/>
      <c r="DR257" s="135"/>
      <c r="DS257" s="135"/>
      <c r="DT257" s="135"/>
      <c r="DU257" s="135"/>
      <c r="DV257" s="135"/>
      <c r="DW257" s="135"/>
      <c r="DX257" s="135"/>
      <c r="DY257" s="135"/>
      <c r="DZ257" s="135"/>
      <c r="EA257" s="135"/>
      <c r="EB257" s="135"/>
      <c r="EC257" s="135"/>
      <c r="ED257" s="135"/>
      <c r="EE257" s="135"/>
      <c r="EF257" s="135"/>
      <c r="EG257" s="135"/>
      <c r="EH257" s="135"/>
      <c r="EI257" s="135"/>
      <c r="EJ257" s="135"/>
      <c r="EK257" s="135"/>
      <c r="EL257" s="135"/>
      <c r="EM257" s="135"/>
      <c r="EN257" s="135"/>
      <c r="EO257" s="135"/>
      <c r="EP257" s="135"/>
      <c r="EQ257" s="135"/>
      <c r="ER257" s="135"/>
      <c r="ES257" s="135"/>
      <c r="ET257" s="135"/>
      <c r="EU257" s="135"/>
      <c r="EV257" s="135"/>
      <c r="EW257" s="135"/>
      <c r="EX257" s="135"/>
      <c r="EY257" s="135"/>
      <c r="EZ257" s="135"/>
      <c r="FA257" s="135"/>
      <c r="FB257" s="135"/>
      <c r="FC257" s="135"/>
      <c r="FD257" s="135"/>
      <c r="FE257" s="135"/>
      <c r="FF257" s="135"/>
      <c r="FG257" s="135"/>
      <c r="FH257" s="135"/>
      <c r="FI257" s="135"/>
      <c r="FJ257" s="135"/>
      <c r="FK257" s="135"/>
      <c r="FL257" s="135"/>
      <c r="FM257" s="135"/>
      <c r="FN257" s="135"/>
      <c r="FO257" s="135"/>
      <c r="FP257" s="135"/>
      <c r="FQ257" s="135"/>
      <c r="FR257" s="135"/>
      <c r="FS257" s="135"/>
      <c r="FT257" s="135"/>
      <c r="FU257" s="135"/>
      <c r="FV257" s="135"/>
      <c r="FW257" s="135"/>
      <c r="FX257" s="135"/>
      <c r="FY257" s="135"/>
      <c r="FZ257" s="135"/>
      <c r="GA257" s="135"/>
      <c r="GB257" s="135"/>
      <c r="GC257" s="135"/>
      <c r="GD257" s="135"/>
      <c r="GE257" s="135"/>
      <c r="GF257" s="135"/>
      <c r="GG257" s="135"/>
      <c r="GH257" s="135"/>
      <c r="GI257" s="135"/>
    </row>
    <row r="258" spans="1:191" s="133" customFormat="1" ht="15">
      <c r="B258" s="248" t="s">
        <v>29</v>
      </c>
      <c r="C258" s="657"/>
      <c r="D258" s="472"/>
      <c r="E258" s="221"/>
      <c r="F258" s="221"/>
      <c r="G258" s="707"/>
      <c r="H258" s="119"/>
      <c r="I258" s="648"/>
      <c r="J258" s="185"/>
      <c r="K258" s="648"/>
      <c r="L258" s="648"/>
      <c r="M258" s="648"/>
      <c r="N258" s="703"/>
      <c r="O258" s="703"/>
      <c r="P258" s="703"/>
      <c r="Q258" s="703"/>
      <c r="R258" s="703"/>
      <c r="S258" s="701"/>
      <c r="T258" s="701"/>
      <c r="U258" s="701"/>
      <c r="V258" s="701"/>
      <c r="W258" s="701"/>
      <c r="X258" s="701"/>
      <c r="Y258" s="701"/>
      <c r="Z258" s="701"/>
      <c r="AA258" s="701"/>
      <c r="AB258" s="701"/>
      <c r="AC258" s="701"/>
      <c r="AD258" s="701"/>
      <c r="AE258" s="701"/>
      <c r="AF258" s="701"/>
      <c r="AG258" s="701"/>
      <c r="AH258" s="701"/>
      <c r="AI258" s="701"/>
      <c r="AJ258" s="701"/>
      <c r="AK258" s="701"/>
      <c r="AL258" s="701"/>
      <c r="AM258" s="701"/>
      <c r="AN258" s="701"/>
      <c r="AO258" s="701"/>
      <c r="AP258" s="701"/>
      <c r="AQ258" s="701"/>
      <c r="AR258" s="701"/>
      <c r="AS258" s="701"/>
      <c r="AT258" s="701"/>
      <c r="AU258" s="701"/>
      <c r="AV258" s="701"/>
      <c r="AW258" s="701"/>
      <c r="AX258" s="701"/>
      <c r="AY258" s="701"/>
      <c r="AZ258" s="701"/>
      <c r="BA258" s="701"/>
      <c r="BB258" s="701"/>
      <c r="BC258" s="701"/>
      <c r="BD258" s="701"/>
      <c r="BE258" s="701"/>
      <c r="BF258" s="701"/>
      <c r="BG258" s="701"/>
      <c r="BH258" s="701"/>
      <c r="BI258" s="701"/>
      <c r="BJ258" s="701"/>
      <c r="BK258" s="701"/>
      <c r="BL258" s="701"/>
      <c r="BM258" s="701"/>
      <c r="BN258" s="701"/>
      <c r="BO258" s="701"/>
      <c r="BP258" s="701"/>
      <c r="BQ258" s="701"/>
      <c r="BR258" s="701"/>
      <c r="BS258" s="701"/>
      <c r="BT258" s="701"/>
      <c r="BU258" s="701"/>
      <c r="BV258" s="701"/>
      <c r="BW258" s="701"/>
      <c r="BX258" s="701"/>
      <c r="BY258" s="701"/>
      <c r="BZ258" s="701"/>
      <c r="CA258" s="135"/>
      <c r="CB258" s="135"/>
      <c r="CC258" s="135"/>
      <c r="CD258" s="135"/>
      <c r="CE258" s="135"/>
      <c r="CF258" s="135"/>
      <c r="CG258" s="135"/>
      <c r="CH258" s="135"/>
      <c r="CI258" s="135"/>
      <c r="CJ258" s="135"/>
      <c r="CK258" s="135"/>
      <c r="CL258" s="135"/>
      <c r="CM258" s="135"/>
      <c r="CN258" s="135"/>
      <c r="CO258" s="135"/>
      <c r="CP258" s="135"/>
      <c r="CQ258" s="135"/>
      <c r="CR258" s="135"/>
      <c r="CS258" s="135"/>
      <c r="CT258" s="135"/>
      <c r="CU258" s="135"/>
      <c r="CV258" s="135"/>
      <c r="CW258" s="135"/>
      <c r="CX258" s="135"/>
      <c r="CY258" s="135"/>
      <c r="CZ258" s="135"/>
      <c r="DA258" s="135"/>
      <c r="DB258" s="135"/>
      <c r="DC258" s="135"/>
      <c r="DD258" s="135"/>
      <c r="DE258" s="135"/>
      <c r="DF258" s="135"/>
      <c r="DG258" s="135"/>
      <c r="DH258" s="135"/>
      <c r="DI258" s="135"/>
      <c r="DJ258" s="135"/>
      <c r="DK258" s="135"/>
      <c r="DL258" s="135"/>
      <c r="DM258" s="135"/>
      <c r="DN258" s="135"/>
      <c r="DO258" s="135"/>
      <c r="DP258" s="135"/>
      <c r="DQ258" s="135"/>
      <c r="DR258" s="135"/>
      <c r="DS258" s="135"/>
      <c r="DT258" s="135"/>
      <c r="DU258" s="135"/>
      <c r="DV258" s="135"/>
      <c r="DW258" s="135"/>
      <c r="DX258" s="135"/>
      <c r="DY258" s="135"/>
      <c r="DZ258" s="135"/>
      <c r="EA258" s="135"/>
      <c r="EB258" s="135"/>
      <c r="EC258" s="135"/>
      <c r="ED258" s="135"/>
      <c r="EE258" s="135"/>
      <c r="EF258" s="135"/>
      <c r="EG258" s="135"/>
      <c r="EH258" s="135"/>
      <c r="EI258" s="135"/>
      <c r="EJ258" s="135"/>
      <c r="EK258" s="135"/>
      <c r="EL258" s="135"/>
      <c r="EM258" s="135"/>
      <c r="EN258" s="135"/>
      <c r="EO258" s="135"/>
      <c r="EP258" s="135"/>
      <c r="EQ258" s="135"/>
      <c r="ER258" s="135"/>
      <c r="ES258" s="135"/>
      <c r="ET258" s="135"/>
      <c r="EU258" s="135"/>
      <c r="EV258" s="135"/>
      <c r="EW258" s="135"/>
      <c r="EX258" s="135"/>
      <c r="EY258" s="135"/>
      <c r="EZ258" s="135"/>
      <c r="FA258" s="135"/>
      <c r="FB258" s="135"/>
      <c r="FC258" s="135"/>
      <c r="FD258" s="135"/>
      <c r="FE258" s="135"/>
      <c r="FF258" s="135"/>
      <c r="FG258" s="135"/>
      <c r="FH258" s="135"/>
      <c r="FI258" s="135"/>
      <c r="FJ258" s="135"/>
      <c r="FK258" s="135"/>
      <c r="FL258" s="135"/>
      <c r="FM258" s="135"/>
      <c r="FN258" s="135"/>
      <c r="FO258" s="135"/>
      <c r="FP258" s="135"/>
      <c r="FQ258" s="135"/>
      <c r="FR258" s="135"/>
      <c r="FS258" s="135"/>
      <c r="FT258" s="135"/>
      <c r="FU258" s="135"/>
      <c r="FV258" s="135"/>
      <c r="FW258" s="135"/>
      <c r="FX258" s="135"/>
      <c r="FY258" s="135"/>
      <c r="FZ258" s="135"/>
      <c r="GA258" s="135"/>
      <c r="GB258" s="135"/>
      <c r="GC258" s="135"/>
      <c r="GD258" s="135"/>
      <c r="GE258" s="135"/>
      <c r="GF258" s="135"/>
      <c r="GG258" s="135"/>
      <c r="GH258" s="135"/>
      <c r="GI258" s="135"/>
    </row>
    <row r="259" spans="1:191" s="133" customFormat="1" ht="15">
      <c r="C259" s="660"/>
      <c r="D259" s="472"/>
      <c r="E259" s="221"/>
      <c r="F259" s="221"/>
      <c r="G259" s="707"/>
      <c r="H259" s="119"/>
      <c r="I259" s="648"/>
      <c r="J259" s="185"/>
      <c r="K259" s="648"/>
      <c r="L259" s="648"/>
      <c r="M259" s="648"/>
      <c r="N259" s="703"/>
      <c r="O259" s="703"/>
      <c r="P259" s="703"/>
      <c r="Q259" s="703"/>
      <c r="R259" s="703"/>
      <c r="S259" s="701"/>
      <c r="T259" s="701"/>
      <c r="U259" s="701"/>
      <c r="V259" s="701"/>
      <c r="W259" s="701"/>
      <c r="X259" s="701"/>
      <c r="Y259" s="701"/>
      <c r="Z259" s="701"/>
      <c r="AA259" s="701"/>
      <c r="AB259" s="701"/>
      <c r="AC259" s="701"/>
      <c r="AD259" s="701"/>
      <c r="AE259" s="701"/>
      <c r="AF259" s="701"/>
      <c r="AG259" s="701"/>
      <c r="AH259" s="701"/>
      <c r="AI259" s="701"/>
      <c r="AJ259" s="701"/>
      <c r="AK259" s="701"/>
      <c r="AL259" s="701"/>
      <c r="AM259" s="701"/>
      <c r="AN259" s="701"/>
      <c r="AO259" s="701"/>
      <c r="AP259" s="701"/>
      <c r="AQ259" s="701"/>
      <c r="AR259" s="701"/>
      <c r="AS259" s="701"/>
      <c r="AT259" s="701"/>
      <c r="AU259" s="701"/>
      <c r="AV259" s="701"/>
      <c r="AW259" s="701"/>
      <c r="AX259" s="701"/>
      <c r="AY259" s="701"/>
      <c r="AZ259" s="701"/>
      <c r="BA259" s="701"/>
      <c r="BB259" s="701"/>
      <c r="BC259" s="701"/>
      <c r="BD259" s="701"/>
      <c r="BE259" s="701"/>
      <c r="BF259" s="701"/>
      <c r="BG259" s="701"/>
      <c r="BH259" s="701"/>
      <c r="BI259" s="701"/>
      <c r="BJ259" s="701"/>
      <c r="BK259" s="701"/>
      <c r="BL259" s="701"/>
      <c r="BM259" s="701"/>
      <c r="BN259" s="701"/>
      <c r="BO259" s="701"/>
      <c r="BP259" s="701"/>
      <c r="BQ259" s="701"/>
      <c r="BR259" s="701"/>
      <c r="BS259" s="701"/>
      <c r="BT259" s="701"/>
      <c r="BU259" s="701"/>
      <c r="BV259" s="701"/>
      <c r="BW259" s="701"/>
      <c r="BX259" s="701"/>
      <c r="BY259" s="701"/>
      <c r="BZ259" s="701"/>
      <c r="CA259" s="135"/>
      <c r="CB259" s="135"/>
      <c r="CC259" s="135"/>
      <c r="CD259" s="135"/>
      <c r="CE259" s="135"/>
      <c r="CF259" s="135"/>
      <c r="CG259" s="135"/>
      <c r="CH259" s="135"/>
      <c r="CI259" s="135"/>
      <c r="CJ259" s="135"/>
      <c r="CK259" s="135"/>
      <c r="CL259" s="135"/>
      <c r="CM259" s="135"/>
      <c r="CN259" s="135"/>
      <c r="CO259" s="135"/>
      <c r="CP259" s="135"/>
      <c r="CQ259" s="135"/>
      <c r="CR259" s="135"/>
      <c r="CS259" s="135"/>
      <c r="CT259" s="135"/>
      <c r="CU259" s="135"/>
      <c r="CV259" s="135"/>
      <c r="CW259" s="135"/>
      <c r="CX259" s="135"/>
      <c r="CY259" s="135"/>
      <c r="CZ259" s="135"/>
      <c r="DA259" s="135"/>
      <c r="DB259" s="135"/>
      <c r="DC259" s="135"/>
      <c r="DD259" s="135"/>
      <c r="DE259" s="135"/>
      <c r="DF259" s="135"/>
      <c r="DG259" s="135"/>
      <c r="DH259" s="135"/>
      <c r="DI259" s="135"/>
      <c r="DJ259" s="135"/>
      <c r="DK259" s="135"/>
      <c r="DL259" s="135"/>
      <c r="DM259" s="135"/>
      <c r="DN259" s="135"/>
      <c r="DO259" s="135"/>
      <c r="DP259" s="135"/>
      <c r="DQ259" s="135"/>
      <c r="DR259" s="135"/>
      <c r="DS259" s="135"/>
      <c r="DT259" s="135"/>
      <c r="DU259" s="135"/>
      <c r="DV259" s="135"/>
      <c r="DW259" s="135"/>
      <c r="DX259" s="135"/>
      <c r="DY259" s="135"/>
      <c r="DZ259" s="135"/>
      <c r="EA259" s="135"/>
      <c r="EB259" s="135"/>
      <c r="EC259" s="135"/>
      <c r="ED259" s="135"/>
      <c r="EE259" s="135"/>
      <c r="EF259" s="135"/>
      <c r="EG259" s="135"/>
      <c r="EH259" s="135"/>
      <c r="EI259" s="135"/>
      <c r="EJ259" s="135"/>
      <c r="EK259" s="135"/>
      <c r="EL259" s="135"/>
      <c r="EM259" s="135"/>
      <c r="EN259" s="135"/>
      <c r="EO259" s="135"/>
      <c r="EP259" s="135"/>
      <c r="EQ259" s="135"/>
      <c r="ER259" s="135"/>
      <c r="ES259" s="135"/>
      <c r="ET259" s="135"/>
      <c r="EU259" s="135"/>
      <c r="EV259" s="135"/>
      <c r="EW259" s="135"/>
      <c r="EX259" s="135"/>
      <c r="EY259" s="135"/>
      <c r="EZ259" s="135"/>
      <c r="FA259" s="135"/>
      <c r="FB259" s="135"/>
      <c r="FC259" s="135"/>
      <c r="FD259" s="135"/>
      <c r="FE259" s="135"/>
      <c r="FF259" s="135"/>
      <c r="FG259" s="135"/>
      <c r="FH259" s="135"/>
      <c r="FI259" s="135"/>
      <c r="FJ259" s="135"/>
      <c r="FK259" s="135"/>
      <c r="FL259" s="135"/>
      <c r="FM259" s="135"/>
      <c r="FN259" s="135"/>
      <c r="FO259" s="135"/>
      <c r="FP259" s="135"/>
      <c r="FQ259" s="135"/>
      <c r="FR259" s="135"/>
      <c r="FS259" s="135"/>
      <c r="FT259" s="135"/>
      <c r="FU259" s="135"/>
      <c r="FV259" s="135"/>
      <c r="FW259" s="135"/>
      <c r="FX259" s="135"/>
      <c r="FY259" s="135"/>
      <c r="FZ259" s="135"/>
      <c r="GA259" s="135"/>
      <c r="GB259" s="135"/>
      <c r="GC259" s="135"/>
      <c r="GD259" s="135"/>
      <c r="GE259" s="135"/>
      <c r="GF259" s="135"/>
      <c r="GG259" s="135"/>
      <c r="GH259" s="135"/>
      <c r="GI259" s="135"/>
    </row>
    <row r="260" spans="1:191" s="133" customFormat="1" ht="15">
      <c r="C260" s="660"/>
      <c r="D260" s="472"/>
      <c r="E260" s="708"/>
      <c r="F260" s="708"/>
      <c r="G260" s="709"/>
      <c r="H260" s="164"/>
      <c r="I260" s="648"/>
      <c r="J260" s="185"/>
      <c r="K260" s="648"/>
      <c r="L260" s="648"/>
      <c r="M260" s="648"/>
      <c r="N260" s="703"/>
      <c r="O260" s="703"/>
      <c r="P260" s="703"/>
      <c r="Q260" s="703"/>
      <c r="R260" s="703"/>
      <c r="S260" s="701"/>
      <c r="T260" s="701"/>
      <c r="U260" s="701"/>
      <c r="V260" s="701"/>
      <c r="W260" s="701"/>
      <c r="X260" s="701"/>
      <c r="Y260" s="701"/>
      <c r="Z260" s="701"/>
      <c r="AA260" s="701"/>
      <c r="AB260" s="701"/>
      <c r="AC260" s="701"/>
      <c r="AD260" s="701"/>
      <c r="AE260" s="701"/>
      <c r="AF260" s="701"/>
      <c r="AG260" s="701"/>
      <c r="AH260" s="701"/>
      <c r="AI260" s="701"/>
      <c r="AJ260" s="701"/>
      <c r="AK260" s="701"/>
      <c r="AL260" s="701"/>
      <c r="AM260" s="701"/>
      <c r="AN260" s="701"/>
      <c r="AO260" s="701"/>
      <c r="AP260" s="701"/>
      <c r="AQ260" s="701"/>
      <c r="AR260" s="701"/>
      <c r="AS260" s="701"/>
      <c r="AT260" s="701"/>
      <c r="AU260" s="701"/>
      <c r="AV260" s="701"/>
      <c r="AW260" s="701"/>
      <c r="AX260" s="701"/>
      <c r="AY260" s="701"/>
      <c r="AZ260" s="701"/>
      <c r="BA260" s="701"/>
      <c r="BB260" s="701"/>
      <c r="BC260" s="701"/>
      <c r="BD260" s="701"/>
      <c r="BE260" s="701"/>
      <c r="BF260" s="701"/>
      <c r="BG260" s="701"/>
      <c r="BH260" s="701"/>
      <c r="BI260" s="701"/>
      <c r="BJ260" s="701"/>
      <c r="BK260" s="701"/>
      <c r="BL260" s="701"/>
      <c r="BM260" s="701"/>
      <c r="BN260" s="701"/>
      <c r="BO260" s="701"/>
      <c r="BP260" s="701"/>
      <c r="BQ260" s="701"/>
      <c r="BR260" s="701"/>
      <c r="BS260" s="701"/>
      <c r="BT260" s="701"/>
      <c r="BU260" s="701"/>
      <c r="BV260" s="701"/>
      <c r="BW260" s="701"/>
      <c r="BX260" s="701"/>
      <c r="BY260" s="701"/>
      <c r="BZ260" s="701"/>
      <c r="CA260" s="701"/>
      <c r="CB260" s="135"/>
      <c r="CC260" s="135"/>
      <c r="CD260" s="135"/>
      <c r="CE260" s="135"/>
      <c r="CF260" s="135"/>
      <c r="CG260" s="135"/>
      <c r="CH260" s="135"/>
      <c r="CI260" s="135"/>
      <c r="CJ260" s="135"/>
      <c r="CK260" s="135"/>
      <c r="CL260" s="135"/>
      <c r="CM260" s="135"/>
      <c r="CN260" s="135"/>
      <c r="CO260" s="135"/>
      <c r="CP260" s="135"/>
      <c r="CQ260" s="135"/>
      <c r="CR260" s="135"/>
      <c r="CS260" s="135"/>
      <c r="CT260" s="135"/>
      <c r="CU260" s="135"/>
      <c r="CV260" s="135"/>
      <c r="CW260" s="135"/>
      <c r="CX260" s="135"/>
      <c r="CY260" s="135"/>
      <c r="CZ260" s="135"/>
      <c r="DA260" s="135"/>
      <c r="DB260" s="135"/>
      <c r="DC260" s="135"/>
      <c r="DD260" s="135"/>
      <c r="DE260" s="135"/>
      <c r="DF260" s="135"/>
      <c r="DG260" s="135"/>
      <c r="DH260" s="135"/>
      <c r="DI260" s="135"/>
      <c r="DJ260" s="135"/>
      <c r="DK260" s="135"/>
      <c r="DL260" s="135"/>
      <c r="DM260" s="135"/>
      <c r="DN260" s="135"/>
      <c r="DO260" s="135"/>
      <c r="DP260" s="135"/>
      <c r="DQ260" s="135"/>
      <c r="DR260" s="135"/>
      <c r="DS260" s="135"/>
      <c r="DT260" s="135"/>
      <c r="DU260" s="135"/>
      <c r="DV260" s="135"/>
      <c r="DW260" s="135"/>
      <c r="DX260" s="135"/>
      <c r="DY260" s="135"/>
      <c r="DZ260" s="135"/>
      <c r="EA260" s="135"/>
      <c r="EB260" s="135"/>
      <c r="EC260" s="135"/>
      <c r="ED260" s="135"/>
      <c r="EE260" s="135"/>
      <c r="EF260" s="135"/>
      <c r="EG260" s="135"/>
      <c r="EH260" s="135"/>
      <c r="EI260" s="135"/>
      <c r="EJ260" s="135"/>
      <c r="EK260" s="135"/>
      <c r="EL260" s="135"/>
      <c r="EM260" s="135"/>
      <c r="EN260" s="135"/>
      <c r="EO260" s="135"/>
      <c r="EP260" s="135"/>
      <c r="EQ260" s="135"/>
      <c r="ER260" s="135"/>
      <c r="ES260" s="135"/>
      <c r="ET260" s="135"/>
      <c r="EU260" s="135"/>
      <c r="EV260" s="135"/>
      <c r="EW260" s="135"/>
      <c r="EX260" s="135"/>
      <c r="EY260" s="135"/>
      <c r="EZ260" s="135"/>
      <c r="FA260" s="135"/>
      <c r="FB260" s="135"/>
      <c r="FC260" s="135"/>
      <c r="FD260" s="135"/>
      <c r="FE260" s="135"/>
      <c r="FF260" s="135"/>
      <c r="FG260" s="135"/>
      <c r="FH260" s="135"/>
      <c r="FI260" s="135"/>
      <c r="FJ260" s="135"/>
      <c r="FK260" s="135"/>
      <c r="FL260" s="135"/>
      <c r="FM260" s="135"/>
      <c r="FN260" s="135"/>
      <c r="FO260" s="135"/>
      <c r="FP260" s="135"/>
      <c r="FQ260" s="135"/>
      <c r="FR260" s="135"/>
      <c r="FS260" s="135"/>
      <c r="FT260" s="135"/>
      <c r="FU260" s="135"/>
      <c r="FV260" s="135"/>
      <c r="FW260" s="135"/>
      <c r="FX260" s="135"/>
      <c r="FY260" s="135"/>
      <c r="FZ260" s="135"/>
      <c r="GA260" s="135"/>
      <c r="GB260" s="135"/>
      <c r="GC260" s="135"/>
      <c r="GD260" s="135"/>
      <c r="GE260" s="135"/>
      <c r="GF260" s="135"/>
      <c r="GG260" s="135"/>
      <c r="GH260" s="135"/>
      <c r="GI260" s="135"/>
    </row>
    <row r="261" spans="1:191" s="133" customFormat="1" ht="15">
      <c r="C261" s="660"/>
      <c r="D261" s="472"/>
      <c r="E261" s="710"/>
      <c r="F261" s="710"/>
      <c r="G261" s="669"/>
      <c r="H261" s="164"/>
      <c r="I261" s="648"/>
      <c r="J261" s="185"/>
      <c r="K261" s="648"/>
      <c r="L261" s="648"/>
      <c r="M261" s="648"/>
      <c r="N261" s="703"/>
      <c r="O261" s="703"/>
      <c r="P261" s="703"/>
      <c r="Q261" s="703"/>
      <c r="R261" s="703"/>
      <c r="S261" s="701"/>
      <c r="T261" s="701"/>
      <c r="U261" s="701"/>
      <c r="V261" s="701"/>
      <c r="W261" s="701"/>
      <c r="X261" s="701"/>
      <c r="Y261" s="701"/>
      <c r="Z261" s="701"/>
      <c r="AA261" s="701"/>
      <c r="AB261" s="701"/>
      <c r="AC261" s="701"/>
      <c r="AD261" s="701"/>
      <c r="AE261" s="701"/>
      <c r="AF261" s="701"/>
      <c r="AG261" s="701"/>
      <c r="AH261" s="701"/>
      <c r="AI261" s="701"/>
      <c r="AJ261" s="701"/>
      <c r="AK261" s="701"/>
      <c r="AL261" s="701"/>
      <c r="AM261" s="701"/>
      <c r="AN261" s="701"/>
      <c r="AO261" s="701"/>
      <c r="AP261" s="701"/>
      <c r="AQ261" s="701"/>
      <c r="AR261" s="701"/>
      <c r="AS261" s="701"/>
      <c r="AT261" s="701"/>
      <c r="AU261" s="701"/>
      <c r="AV261" s="701"/>
      <c r="AW261" s="701"/>
      <c r="AX261" s="701"/>
      <c r="AY261" s="701"/>
      <c r="AZ261" s="701"/>
      <c r="BA261" s="701"/>
      <c r="BB261" s="701"/>
      <c r="BC261" s="701"/>
      <c r="BD261" s="701"/>
      <c r="BE261" s="701"/>
      <c r="BF261" s="701"/>
      <c r="BG261" s="701"/>
      <c r="BH261" s="701"/>
      <c r="BI261" s="701"/>
      <c r="BJ261" s="701"/>
      <c r="BK261" s="701"/>
      <c r="BL261" s="701"/>
      <c r="BM261" s="701"/>
      <c r="BN261" s="701"/>
      <c r="BO261" s="701"/>
      <c r="BP261" s="701"/>
      <c r="BQ261" s="701"/>
      <c r="BR261" s="701"/>
      <c r="BS261" s="701"/>
      <c r="BT261" s="701"/>
      <c r="BU261" s="701"/>
      <c r="BV261" s="701"/>
      <c r="BW261" s="701"/>
      <c r="BX261" s="701"/>
      <c r="BY261" s="701"/>
      <c r="BZ261" s="701"/>
      <c r="CA261" s="135"/>
      <c r="CB261" s="135"/>
      <c r="CC261" s="135"/>
      <c r="CD261" s="135"/>
      <c r="CE261" s="135"/>
      <c r="CF261" s="135"/>
      <c r="CG261" s="135"/>
      <c r="CH261" s="135"/>
      <c r="CI261" s="135"/>
      <c r="CJ261" s="135"/>
      <c r="CK261" s="135"/>
      <c r="CL261" s="135"/>
      <c r="CM261" s="135"/>
      <c r="CN261" s="135"/>
      <c r="CO261" s="135"/>
      <c r="CP261" s="135"/>
      <c r="CQ261" s="135"/>
      <c r="CR261" s="135"/>
      <c r="CS261" s="135"/>
      <c r="CT261" s="135"/>
      <c r="CU261" s="135"/>
      <c r="CV261" s="135"/>
      <c r="CW261" s="135"/>
      <c r="CX261" s="135"/>
      <c r="CY261" s="135"/>
      <c r="CZ261" s="135"/>
      <c r="DA261" s="135"/>
      <c r="DB261" s="135"/>
      <c r="DC261" s="135"/>
      <c r="DD261" s="135"/>
      <c r="DE261" s="135"/>
      <c r="DF261" s="135"/>
      <c r="DG261" s="135"/>
      <c r="DH261" s="135"/>
      <c r="DI261" s="135"/>
      <c r="DJ261" s="135"/>
      <c r="DK261" s="135"/>
      <c r="DL261" s="135"/>
      <c r="DM261" s="135"/>
      <c r="DN261" s="135"/>
      <c r="DO261" s="135"/>
      <c r="DP261" s="135"/>
      <c r="DQ261" s="135"/>
      <c r="DR261" s="135"/>
      <c r="DS261" s="135"/>
      <c r="DT261" s="135"/>
      <c r="DU261" s="135"/>
      <c r="DV261" s="135"/>
      <c r="DW261" s="135"/>
      <c r="DX261" s="135"/>
      <c r="DY261" s="135"/>
      <c r="DZ261" s="135"/>
      <c r="EA261" s="135"/>
      <c r="EB261" s="135"/>
      <c r="EC261" s="135"/>
      <c r="ED261" s="135"/>
      <c r="EE261" s="135"/>
      <c r="EF261" s="135"/>
      <c r="EG261" s="135"/>
      <c r="EH261" s="135"/>
      <c r="EI261" s="135"/>
      <c r="EJ261" s="135"/>
      <c r="EK261" s="135"/>
      <c r="EL261" s="135"/>
      <c r="EM261" s="135"/>
      <c r="EN261" s="135"/>
      <c r="EO261" s="135"/>
      <c r="EP261" s="135"/>
      <c r="EQ261" s="135"/>
      <c r="ER261" s="135"/>
      <c r="ES261" s="135"/>
      <c r="ET261" s="135"/>
      <c r="EU261" s="135"/>
      <c r="EV261" s="135"/>
      <c r="EW261" s="135"/>
      <c r="EX261" s="135"/>
      <c r="EY261" s="135"/>
      <c r="EZ261" s="135"/>
      <c r="FA261" s="135"/>
      <c r="FB261" s="135"/>
      <c r="FC261" s="135"/>
      <c r="FD261" s="135"/>
      <c r="FE261" s="135"/>
      <c r="FF261" s="135"/>
      <c r="FG261" s="135"/>
      <c r="FH261" s="135"/>
      <c r="FI261" s="135"/>
      <c r="FJ261" s="135"/>
      <c r="FK261" s="135"/>
      <c r="FL261" s="135"/>
      <c r="FM261" s="135"/>
      <c r="FN261" s="135"/>
      <c r="FO261" s="135"/>
      <c r="FP261" s="135"/>
      <c r="FQ261" s="135"/>
      <c r="FR261" s="135"/>
      <c r="FS261" s="135"/>
      <c r="FT261" s="135"/>
      <c r="FU261" s="135"/>
      <c r="FV261" s="135"/>
      <c r="FW261" s="135"/>
      <c r="FX261" s="135"/>
      <c r="FY261" s="135"/>
      <c r="FZ261" s="135"/>
      <c r="GA261" s="135"/>
      <c r="GB261" s="135"/>
      <c r="GC261" s="135"/>
      <c r="GD261" s="135"/>
      <c r="GE261" s="135"/>
      <c r="GF261" s="135"/>
      <c r="GG261" s="135"/>
      <c r="GH261" s="135"/>
      <c r="GI261" s="135"/>
    </row>
    <row r="262" spans="1:191" s="133" customFormat="1" ht="15">
      <c r="C262" s="265"/>
      <c r="D262" s="265"/>
      <c r="E262" s="164"/>
      <c r="F262" s="164"/>
      <c r="G262" s="164"/>
      <c r="H262" s="164"/>
      <c r="I262" s="648"/>
      <c r="J262" s="185"/>
      <c r="K262" s="648"/>
      <c r="L262" s="648"/>
      <c r="M262" s="648"/>
      <c r="N262" s="703"/>
      <c r="O262" s="703"/>
      <c r="P262" s="703"/>
      <c r="Q262" s="703"/>
      <c r="R262" s="703"/>
      <c r="S262" s="701"/>
      <c r="T262" s="701"/>
      <c r="U262" s="701"/>
      <c r="V262" s="701"/>
      <c r="W262" s="701"/>
      <c r="X262" s="701"/>
      <c r="Y262" s="701"/>
      <c r="Z262" s="701"/>
      <c r="AA262" s="701"/>
      <c r="AB262" s="701"/>
      <c r="AC262" s="701"/>
      <c r="AD262" s="701"/>
      <c r="AE262" s="701"/>
      <c r="AF262" s="701"/>
      <c r="AG262" s="701"/>
      <c r="AH262" s="701"/>
      <c r="AI262" s="701"/>
      <c r="AJ262" s="701"/>
      <c r="AK262" s="701"/>
      <c r="AL262" s="701"/>
      <c r="AM262" s="701"/>
      <c r="AN262" s="701"/>
      <c r="AO262" s="701"/>
      <c r="AP262" s="701"/>
      <c r="AQ262" s="701"/>
      <c r="AR262" s="701"/>
      <c r="AS262" s="701"/>
      <c r="AT262" s="701"/>
      <c r="AU262" s="701"/>
      <c r="AV262" s="701"/>
      <c r="AW262" s="701"/>
      <c r="AX262" s="701"/>
      <c r="AY262" s="701"/>
      <c r="AZ262" s="701"/>
      <c r="BA262" s="701"/>
      <c r="BB262" s="701"/>
      <c r="BC262" s="701"/>
      <c r="BD262" s="701"/>
      <c r="BE262" s="701"/>
      <c r="BF262" s="701"/>
      <c r="BG262" s="701"/>
      <c r="BH262" s="701"/>
      <c r="BI262" s="701"/>
      <c r="BJ262" s="701"/>
      <c r="BK262" s="701"/>
      <c r="BL262" s="701"/>
      <c r="BM262" s="701"/>
      <c r="BN262" s="701"/>
      <c r="BO262" s="701"/>
      <c r="BP262" s="701"/>
      <c r="BQ262" s="701"/>
      <c r="BR262" s="701"/>
      <c r="BS262" s="701"/>
      <c r="BT262" s="701"/>
      <c r="BU262" s="701"/>
      <c r="BV262" s="701"/>
      <c r="BW262" s="701"/>
      <c r="BX262" s="701"/>
      <c r="BY262" s="701"/>
      <c r="BZ262" s="701"/>
      <c r="CA262" s="135"/>
      <c r="CB262" s="135"/>
      <c r="CC262" s="135"/>
      <c r="CD262" s="135"/>
      <c r="CE262" s="135"/>
      <c r="CF262" s="135"/>
      <c r="CG262" s="135"/>
      <c r="CH262" s="135"/>
      <c r="CI262" s="135"/>
      <c r="CJ262" s="135"/>
      <c r="CK262" s="135"/>
      <c r="CL262" s="135"/>
      <c r="CM262" s="135"/>
      <c r="CN262" s="135"/>
      <c r="CO262" s="135"/>
      <c r="CP262" s="135"/>
      <c r="CQ262" s="135"/>
      <c r="CR262" s="135"/>
      <c r="CS262" s="135"/>
      <c r="CT262" s="135"/>
      <c r="CU262" s="135"/>
      <c r="CV262" s="135"/>
      <c r="CW262" s="135"/>
      <c r="CX262" s="135"/>
      <c r="CY262" s="135"/>
      <c r="CZ262" s="135"/>
      <c r="DA262" s="135"/>
      <c r="DB262" s="135"/>
      <c r="DC262" s="135"/>
      <c r="DD262" s="135"/>
      <c r="DE262" s="135"/>
      <c r="DF262" s="135"/>
      <c r="DG262" s="135"/>
      <c r="DH262" s="135"/>
      <c r="DI262" s="135"/>
      <c r="DJ262" s="135"/>
      <c r="DK262" s="135"/>
      <c r="DL262" s="135"/>
      <c r="DM262" s="135"/>
      <c r="DN262" s="135"/>
      <c r="DO262" s="135"/>
      <c r="DP262" s="135"/>
      <c r="DQ262" s="135"/>
      <c r="DR262" s="135"/>
      <c r="DS262" s="135"/>
      <c r="DT262" s="135"/>
      <c r="DU262" s="135"/>
      <c r="DV262" s="135"/>
      <c r="DW262" s="135"/>
      <c r="DX262" s="135"/>
      <c r="DY262" s="135"/>
      <c r="DZ262" s="135"/>
      <c r="EA262" s="135"/>
      <c r="EB262" s="135"/>
      <c r="EC262" s="135"/>
      <c r="ED262" s="135"/>
      <c r="EE262" s="135"/>
      <c r="EF262" s="135"/>
      <c r="EG262" s="135"/>
      <c r="EH262" s="135"/>
      <c r="EI262" s="135"/>
      <c r="EJ262" s="135"/>
      <c r="EK262" s="135"/>
      <c r="EL262" s="135"/>
      <c r="EM262" s="135"/>
      <c r="EN262" s="135"/>
      <c r="EO262" s="135"/>
      <c r="EP262" s="135"/>
      <c r="EQ262" s="135"/>
      <c r="ER262" s="135"/>
      <c r="ES262" s="135"/>
      <c r="ET262" s="135"/>
      <c r="EU262" s="135"/>
      <c r="EV262" s="135"/>
      <c r="EW262" s="135"/>
      <c r="EX262" s="135"/>
      <c r="EY262" s="135"/>
      <c r="EZ262" s="135"/>
      <c r="FA262" s="135"/>
      <c r="FB262" s="135"/>
      <c r="FC262" s="135"/>
      <c r="FD262" s="135"/>
      <c r="FE262" s="135"/>
      <c r="FF262" s="135"/>
      <c r="FG262" s="135"/>
      <c r="FH262" s="135"/>
      <c r="FI262" s="135"/>
      <c r="FJ262" s="135"/>
      <c r="FK262" s="135"/>
      <c r="FL262" s="135"/>
      <c r="FM262" s="135"/>
      <c r="FN262" s="135"/>
      <c r="FO262" s="135"/>
      <c r="FP262" s="135"/>
      <c r="FQ262" s="135"/>
      <c r="FR262" s="135"/>
      <c r="FS262" s="135"/>
      <c r="FT262" s="135"/>
      <c r="FU262" s="135"/>
      <c r="FV262" s="135"/>
      <c r="FW262" s="135"/>
      <c r="FX262" s="135"/>
      <c r="FY262" s="135"/>
      <c r="FZ262" s="135"/>
      <c r="GA262" s="135"/>
      <c r="GB262" s="135"/>
      <c r="GC262" s="135"/>
      <c r="GD262" s="135"/>
      <c r="GE262" s="135"/>
      <c r="GF262" s="135"/>
      <c r="GG262" s="135"/>
      <c r="GH262" s="135"/>
      <c r="GI262" s="135"/>
    </row>
    <row r="263" spans="1:191" s="133" customFormat="1">
      <c r="B263" s="269" t="s">
        <v>410</v>
      </c>
      <c r="K263" s="703"/>
      <c r="L263" s="703"/>
      <c r="M263" s="703"/>
      <c r="N263" s="703"/>
      <c r="O263" s="703"/>
      <c r="P263" s="703"/>
      <c r="Q263" s="703"/>
      <c r="R263" s="703"/>
      <c r="S263" s="703"/>
      <c r="T263" s="703"/>
      <c r="U263" s="703"/>
      <c r="V263" s="703"/>
      <c r="W263" s="703"/>
      <c r="X263" s="703"/>
      <c r="Y263" s="703"/>
      <c r="Z263" s="703"/>
      <c r="AA263" s="703"/>
      <c r="AB263" s="703"/>
      <c r="AC263" s="703"/>
      <c r="AD263" s="703"/>
      <c r="AE263" s="703"/>
      <c r="AF263" s="703"/>
      <c r="AG263" s="703"/>
      <c r="AH263" s="703"/>
      <c r="AI263" s="703"/>
      <c r="AJ263" s="703"/>
      <c r="AK263" s="703"/>
      <c r="AL263" s="703"/>
      <c r="AM263" s="703"/>
      <c r="AN263" s="703"/>
      <c r="AO263" s="703"/>
      <c r="AP263" s="703"/>
      <c r="AQ263" s="703"/>
      <c r="AR263" s="703"/>
      <c r="AS263" s="703"/>
      <c r="AT263" s="703"/>
      <c r="AU263" s="703"/>
      <c r="AV263" s="703"/>
      <c r="AW263" s="703"/>
      <c r="AX263" s="703"/>
      <c r="AY263" s="703"/>
      <c r="AZ263" s="703"/>
      <c r="BA263" s="703"/>
      <c r="BB263" s="703"/>
      <c r="BC263" s="703"/>
      <c r="BD263" s="703"/>
      <c r="BE263" s="703"/>
      <c r="BF263" s="703"/>
      <c r="BG263" s="703"/>
      <c r="BH263" s="703"/>
      <c r="BI263" s="703"/>
      <c r="BJ263" s="703"/>
      <c r="BK263" s="703"/>
      <c r="BL263" s="703"/>
      <c r="BM263" s="703"/>
      <c r="BN263" s="703"/>
      <c r="BO263" s="703"/>
      <c r="BP263" s="703"/>
      <c r="BQ263" s="703"/>
      <c r="BR263" s="703"/>
      <c r="BS263" s="703"/>
      <c r="BT263" s="703"/>
      <c r="BU263" s="703"/>
      <c r="BV263" s="703"/>
      <c r="BW263" s="703"/>
      <c r="BX263" s="703"/>
      <c r="BY263" s="703"/>
      <c r="BZ263" s="703"/>
    </row>
    <row r="264" spans="1:191" s="133" customFormat="1">
      <c r="B264" s="652" t="s">
        <v>479</v>
      </c>
      <c r="K264" s="703"/>
      <c r="L264" s="703"/>
      <c r="M264" s="703"/>
      <c r="N264" s="703"/>
      <c r="O264" s="703"/>
      <c r="P264" s="703"/>
      <c r="Q264" s="703"/>
      <c r="R264" s="703"/>
      <c r="S264" s="703"/>
      <c r="T264" s="703"/>
      <c r="U264" s="703"/>
      <c r="V264" s="703"/>
      <c r="W264" s="703"/>
      <c r="X264" s="703"/>
      <c r="Y264" s="703"/>
      <c r="Z264" s="703"/>
      <c r="AA264" s="703"/>
      <c r="AB264" s="703"/>
      <c r="AC264" s="703"/>
      <c r="AD264" s="703"/>
      <c r="AE264" s="703"/>
      <c r="AF264" s="703"/>
      <c r="AG264" s="703"/>
      <c r="AH264" s="703"/>
      <c r="AI264" s="703"/>
      <c r="AJ264" s="703"/>
      <c r="AK264" s="703"/>
      <c r="AL264" s="703"/>
      <c r="AM264" s="703"/>
      <c r="AN264" s="703"/>
      <c r="AO264" s="703"/>
      <c r="AP264" s="703"/>
      <c r="AQ264" s="703"/>
      <c r="AR264" s="703"/>
      <c r="AS264" s="703"/>
      <c r="AT264" s="703"/>
      <c r="AU264" s="703"/>
      <c r="AV264" s="703"/>
      <c r="AW264" s="703"/>
      <c r="AX264" s="703"/>
      <c r="AY264" s="703"/>
      <c r="AZ264" s="703"/>
      <c r="BA264" s="703"/>
      <c r="BB264" s="703"/>
      <c r="BC264" s="703"/>
      <c r="BD264" s="703"/>
      <c r="BE264" s="703"/>
      <c r="BF264" s="703"/>
      <c r="BG264" s="703"/>
      <c r="BH264" s="703"/>
      <c r="BI264" s="703"/>
      <c r="BJ264" s="703"/>
      <c r="BK264" s="703"/>
      <c r="BL264" s="703"/>
      <c r="BM264" s="703"/>
      <c r="BN264" s="703"/>
      <c r="BO264" s="703"/>
      <c r="BP264" s="703"/>
      <c r="BQ264" s="703"/>
      <c r="BR264" s="703"/>
      <c r="BS264" s="703"/>
      <c r="BT264" s="703"/>
      <c r="BU264" s="703"/>
      <c r="BV264" s="703"/>
      <c r="BW264" s="703"/>
      <c r="BX264" s="703"/>
      <c r="BY264" s="703"/>
      <c r="BZ264" s="703"/>
    </row>
    <row r="265" spans="1:191" s="133" customFormat="1">
      <c r="B265" s="653" t="s">
        <v>342</v>
      </c>
      <c r="K265" s="703"/>
      <c r="L265" s="703"/>
      <c r="M265" s="703"/>
      <c r="N265" s="703"/>
      <c r="O265" s="703"/>
      <c r="P265" s="703"/>
      <c r="Q265" s="703"/>
      <c r="R265" s="703"/>
      <c r="S265" s="703"/>
      <c r="T265" s="703"/>
      <c r="U265" s="703"/>
      <c r="V265" s="703"/>
      <c r="W265" s="703"/>
      <c r="X265" s="703"/>
      <c r="Y265" s="703"/>
      <c r="Z265" s="703"/>
      <c r="AA265" s="703"/>
      <c r="AB265" s="703"/>
      <c r="AC265" s="703"/>
      <c r="AD265" s="703"/>
      <c r="AE265" s="703"/>
      <c r="AF265" s="703"/>
      <c r="AG265" s="703"/>
      <c r="AH265" s="703"/>
      <c r="AI265" s="703"/>
      <c r="AJ265" s="703"/>
      <c r="AK265" s="703"/>
      <c r="AL265" s="703"/>
      <c r="AM265" s="703"/>
      <c r="AN265" s="703"/>
      <c r="AO265" s="703"/>
      <c r="AP265" s="703"/>
      <c r="AQ265" s="703"/>
      <c r="AR265" s="703"/>
      <c r="AS265" s="703"/>
      <c r="AT265" s="703"/>
      <c r="AU265" s="703"/>
      <c r="AV265" s="703"/>
      <c r="AW265" s="703"/>
      <c r="AX265" s="703"/>
      <c r="AY265" s="703"/>
      <c r="AZ265" s="703"/>
      <c r="BA265" s="703"/>
      <c r="BB265" s="703"/>
      <c r="BC265" s="703"/>
      <c r="BD265" s="703"/>
      <c r="BE265" s="703"/>
      <c r="BF265" s="703"/>
      <c r="BG265" s="703"/>
      <c r="BH265" s="703"/>
      <c r="BI265" s="703"/>
      <c r="BJ265" s="703"/>
      <c r="BK265" s="703"/>
      <c r="BL265" s="703"/>
      <c r="BM265" s="703"/>
      <c r="BN265" s="703"/>
      <c r="BO265" s="703"/>
      <c r="BP265" s="703"/>
      <c r="BQ265" s="703"/>
      <c r="BR265" s="703"/>
      <c r="BS265" s="703"/>
      <c r="BT265" s="703"/>
      <c r="BU265" s="703"/>
      <c r="BV265" s="703"/>
      <c r="BW265" s="703"/>
      <c r="BX265" s="703"/>
      <c r="BY265" s="703"/>
      <c r="BZ265" s="703"/>
    </row>
    <row r="266" spans="1:191" s="133" customFormat="1">
      <c r="B266" s="653"/>
      <c r="K266" s="703"/>
      <c r="L266" s="703"/>
      <c r="M266" s="703"/>
      <c r="N266" s="703"/>
      <c r="O266" s="703"/>
      <c r="P266" s="703"/>
      <c r="Q266" s="703"/>
      <c r="R266" s="703"/>
      <c r="S266" s="703"/>
      <c r="T266" s="703"/>
      <c r="U266" s="703"/>
      <c r="V266" s="703"/>
      <c r="W266" s="703"/>
      <c r="X266" s="703"/>
      <c r="Y266" s="703"/>
      <c r="Z266" s="703"/>
      <c r="AA266" s="703"/>
      <c r="AB266" s="703"/>
      <c r="AC266" s="703"/>
      <c r="AD266" s="703"/>
      <c r="AE266" s="703"/>
      <c r="AF266" s="703"/>
      <c r="AG266" s="703"/>
      <c r="AH266" s="703"/>
      <c r="AI266" s="703"/>
      <c r="AJ266" s="703"/>
      <c r="AK266" s="703"/>
      <c r="AL266" s="703"/>
      <c r="AM266" s="703"/>
      <c r="AN266" s="703"/>
      <c r="AO266" s="703"/>
      <c r="AP266" s="703"/>
      <c r="AQ266" s="703"/>
      <c r="AR266" s="703"/>
      <c r="AS266" s="703"/>
      <c r="AT266" s="703"/>
      <c r="AU266" s="703"/>
      <c r="AV266" s="703"/>
      <c r="AW266" s="703"/>
      <c r="AX266" s="703"/>
      <c r="AY266" s="703"/>
      <c r="AZ266" s="703"/>
      <c r="BA266" s="703"/>
      <c r="BB266" s="703"/>
      <c r="BC266" s="703"/>
      <c r="BD266" s="703"/>
      <c r="BE266" s="703"/>
      <c r="BF266" s="703"/>
      <c r="BG266" s="703"/>
      <c r="BH266" s="703"/>
      <c r="BI266" s="703"/>
      <c r="BJ266" s="703"/>
      <c r="BK266" s="703"/>
      <c r="BL266" s="703"/>
      <c r="BM266" s="703"/>
      <c r="BN266" s="703"/>
      <c r="BO266" s="703"/>
      <c r="BP266" s="703"/>
      <c r="BQ266" s="703"/>
      <c r="BR266" s="703"/>
      <c r="BS266" s="703"/>
      <c r="BT266" s="703"/>
      <c r="BU266" s="703"/>
      <c r="BV266" s="703"/>
      <c r="BW266" s="703"/>
      <c r="BX266" s="703"/>
      <c r="BY266" s="703"/>
      <c r="BZ266" s="703"/>
    </row>
    <row r="267" spans="1:191" s="133" customFormat="1" ht="15">
      <c r="B267" s="188" t="s">
        <v>343</v>
      </c>
      <c r="C267" s="1"/>
      <c r="K267" s="704"/>
      <c r="L267" s="391"/>
      <c r="M267" s="704"/>
      <c r="N267" s="704"/>
      <c r="O267" s="704"/>
      <c r="P267" s="701"/>
      <c r="Q267" s="701"/>
      <c r="R267" s="701"/>
      <c r="S267" s="703"/>
      <c r="T267" s="703"/>
      <c r="U267" s="703"/>
      <c r="V267" s="703"/>
      <c r="W267" s="703"/>
      <c r="X267" s="703"/>
      <c r="Y267" s="703"/>
      <c r="Z267" s="703"/>
      <c r="AA267" s="703"/>
      <c r="AB267" s="703"/>
      <c r="AC267" s="703"/>
      <c r="AD267" s="703"/>
      <c r="AE267" s="703"/>
      <c r="AF267" s="703"/>
      <c r="AG267" s="703"/>
      <c r="AH267" s="703"/>
      <c r="AI267" s="703"/>
      <c r="AJ267" s="703"/>
      <c r="AK267" s="703"/>
      <c r="AL267" s="703"/>
      <c r="AM267" s="703"/>
      <c r="AN267" s="703"/>
      <c r="AO267" s="703"/>
      <c r="AP267" s="703"/>
      <c r="AQ267" s="703"/>
      <c r="AR267" s="703"/>
      <c r="AS267" s="703"/>
      <c r="AT267" s="703"/>
      <c r="AU267" s="703"/>
      <c r="AV267" s="703"/>
      <c r="AW267" s="703"/>
      <c r="AX267" s="703"/>
      <c r="AY267" s="703"/>
      <c r="AZ267" s="703"/>
      <c r="BA267" s="703"/>
      <c r="BB267" s="703"/>
      <c r="BC267" s="703"/>
      <c r="BD267" s="703"/>
      <c r="BE267" s="703"/>
      <c r="BF267" s="703"/>
      <c r="BG267" s="703"/>
      <c r="BH267" s="703"/>
      <c r="BI267" s="703"/>
      <c r="BJ267" s="703"/>
      <c r="BK267" s="703"/>
      <c r="BL267" s="703"/>
      <c r="BM267" s="703"/>
      <c r="BN267" s="703"/>
      <c r="BO267" s="703"/>
      <c r="BP267" s="703"/>
      <c r="BQ267" s="703"/>
      <c r="BR267" s="703"/>
      <c r="BS267" s="703"/>
      <c r="BT267" s="703"/>
      <c r="BU267" s="703"/>
      <c r="BV267" s="703"/>
      <c r="BW267" s="703"/>
      <c r="BX267" s="703"/>
      <c r="BY267" s="703"/>
      <c r="BZ267" s="703"/>
    </row>
    <row r="268" spans="1:191" s="133" customFormat="1" ht="15">
      <c r="A268" s="135"/>
      <c r="B268" s="188" t="s">
        <v>344</v>
      </c>
      <c r="C268" s="655" t="s">
        <v>253</v>
      </c>
      <c r="D268" s="655" t="s">
        <v>345</v>
      </c>
      <c r="E268" s="705" t="s">
        <v>346</v>
      </c>
      <c r="F268" s="705" t="s">
        <v>89</v>
      </c>
      <c r="G268" s="705" t="s">
        <v>347</v>
      </c>
      <c r="H268" s="706"/>
      <c r="I268" s="185"/>
      <c r="J268" s="374"/>
      <c r="K268" s="185"/>
      <c r="L268" s="185"/>
      <c r="M268" s="185"/>
      <c r="N268" s="704"/>
      <c r="O268" s="704"/>
      <c r="P268" s="701"/>
      <c r="Q268" s="701"/>
      <c r="R268" s="701"/>
      <c r="S268" s="703"/>
      <c r="T268" s="703"/>
      <c r="U268" s="703"/>
      <c r="V268" s="703"/>
      <c r="W268" s="703"/>
      <c r="X268" s="703"/>
      <c r="Y268" s="703"/>
      <c r="Z268" s="703"/>
      <c r="AA268" s="703"/>
      <c r="AB268" s="703"/>
      <c r="AC268" s="703"/>
      <c r="AD268" s="703"/>
      <c r="AE268" s="703"/>
      <c r="AF268" s="703"/>
      <c r="AG268" s="703"/>
      <c r="AH268" s="703"/>
      <c r="AI268" s="703"/>
      <c r="AJ268" s="703"/>
      <c r="AK268" s="703"/>
      <c r="AL268" s="703"/>
      <c r="AM268" s="703"/>
      <c r="AN268" s="703"/>
      <c r="AO268" s="703"/>
      <c r="AP268" s="703"/>
      <c r="AQ268" s="703"/>
      <c r="AR268" s="703"/>
      <c r="AS268" s="703"/>
      <c r="AT268" s="703"/>
      <c r="AU268" s="703"/>
      <c r="AV268" s="703"/>
      <c r="AW268" s="703"/>
      <c r="AX268" s="703"/>
      <c r="AY268" s="703"/>
      <c r="AZ268" s="703"/>
      <c r="BA268" s="703"/>
      <c r="BB268" s="703"/>
      <c r="BC268" s="703"/>
      <c r="BD268" s="703"/>
      <c r="BE268" s="703"/>
      <c r="BF268" s="703"/>
      <c r="BG268" s="703"/>
      <c r="BH268" s="703"/>
      <c r="BI268" s="703"/>
      <c r="BJ268" s="703"/>
      <c r="BK268" s="703"/>
      <c r="BL268" s="703"/>
      <c r="BM268" s="703"/>
      <c r="BN268" s="703"/>
      <c r="BO268" s="703"/>
      <c r="BP268" s="703"/>
      <c r="BQ268" s="703"/>
      <c r="BR268" s="703"/>
      <c r="BS268" s="703"/>
      <c r="BT268" s="703"/>
      <c r="BU268" s="703"/>
      <c r="BV268" s="703"/>
      <c r="BW268" s="703"/>
      <c r="BX268" s="703"/>
      <c r="BY268" s="703"/>
      <c r="BZ268" s="703"/>
    </row>
    <row r="269" spans="1:191" s="133" customFormat="1" ht="15">
      <c r="B269" s="248" t="s">
        <v>29</v>
      </c>
      <c r="C269" s="471"/>
      <c r="D269" s="472"/>
      <c r="E269" s="221"/>
      <c r="F269" s="221"/>
      <c r="G269" s="707"/>
      <c r="H269" s="119"/>
      <c r="I269" s="648"/>
      <c r="J269" s="185"/>
      <c r="K269" s="648"/>
      <c r="L269" s="648"/>
      <c r="M269" s="648"/>
      <c r="N269" s="701"/>
      <c r="O269" s="701"/>
      <c r="P269" s="701"/>
      <c r="Q269" s="701"/>
      <c r="R269" s="701"/>
      <c r="S269" s="703"/>
      <c r="T269" s="703"/>
      <c r="U269" s="703"/>
      <c r="V269" s="703"/>
      <c r="W269" s="703"/>
      <c r="X269" s="703"/>
      <c r="Y269" s="703"/>
      <c r="Z269" s="703"/>
      <c r="AA269" s="703"/>
      <c r="AB269" s="703"/>
      <c r="AC269" s="703"/>
      <c r="AD269" s="703"/>
      <c r="AE269" s="703"/>
      <c r="AF269" s="703"/>
      <c r="AG269" s="703"/>
      <c r="AH269" s="703"/>
      <c r="AI269" s="703"/>
      <c r="AJ269" s="703"/>
      <c r="AK269" s="703"/>
      <c r="AL269" s="703"/>
      <c r="AM269" s="703"/>
      <c r="AN269" s="703"/>
      <c r="AO269" s="703"/>
      <c r="AP269" s="703"/>
      <c r="AQ269" s="703"/>
      <c r="AR269" s="703"/>
      <c r="AS269" s="703"/>
      <c r="AT269" s="703"/>
      <c r="AU269" s="703"/>
      <c r="AV269" s="703"/>
      <c r="AW269" s="703"/>
      <c r="AX269" s="703"/>
      <c r="AY269" s="703"/>
      <c r="AZ269" s="703"/>
      <c r="BA269" s="703"/>
      <c r="BB269" s="703"/>
      <c r="BC269" s="703"/>
      <c r="BD269" s="703"/>
      <c r="BE269" s="703"/>
      <c r="BF269" s="703"/>
      <c r="BG269" s="703"/>
      <c r="BH269" s="703"/>
      <c r="BI269" s="703"/>
      <c r="BJ269" s="703"/>
      <c r="BK269" s="703"/>
      <c r="BL269" s="703"/>
      <c r="BM269" s="703"/>
      <c r="BN269" s="703"/>
      <c r="BO269" s="703"/>
      <c r="BP269" s="703"/>
      <c r="BQ269" s="703"/>
      <c r="BR269" s="703"/>
      <c r="BS269" s="703"/>
      <c r="BT269" s="703"/>
      <c r="BU269" s="703"/>
      <c r="BV269" s="703"/>
      <c r="BW269" s="703"/>
      <c r="BX269" s="703"/>
      <c r="BY269" s="703"/>
      <c r="BZ269" s="703"/>
    </row>
    <row r="270" spans="1:191" s="133" customFormat="1" ht="15">
      <c r="C270" s="476"/>
      <c r="D270" s="472"/>
      <c r="E270" s="221"/>
      <c r="F270" s="221"/>
      <c r="G270" s="707"/>
      <c r="H270" s="119"/>
      <c r="I270" s="648"/>
      <c r="J270" s="185"/>
      <c r="K270" s="648"/>
      <c r="L270" s="648"/>
      <c r="M270" s="648"/>
      <c r="N270" s="701"/>
      <c r="O270" s="701"/>
      <c r="P270" s="701"/>
      <c r="Q270" s="701"/>
      <c r="R270" s="701"/>
      <c r="S270" s="703"/>
      <c r="T270" s="703"/>
      <c r="U270" s="703"/>
      <c r="V270" s="703"/>
      <c r="W270" s="703"/>
      <c r="X270" s="703"/>
      <c r="Y270" s="703"/>
      <c r="Z270" s="703"/>
      <c r="AA270" s="703"/>
      <c r="AB270" s="703"/>
      <c r="AC270" s="703"/>
      <c r="AD270" s="703"/>
      <c r="AE270" s="703"/>
      <c r="AF270" s="703"/>
      <c r="AG270" s="703"/>
      <c r="AH270" s="703"/>
      <c r="AI270" s="703"/>
      <c r="AJ270" s="703"/>
      <c r="AK270" s="703"/>
      <c r="AL270" s="703"/>
      <c r="AM270" s="703"/>
      <c r="AN270" s="703"/>
      <c r="AO270" s="703"/>
      <c r="AP270" s="703"/>
      <c r="AQ270" s="703"/>
      <c r="AR270" s="703"/>
      <c r="AS270" s="703"/>
      <c r="AT270" s="703"/>
      <c r="AU270" s="703"/>
      <c r="AV270" s="703"/>
      <c r="AW270" s="703"/>
      <c r="AX270" s="703"/>
      <c r="AY270" s="703"/>
      <c r="AZ270" s="703"/>
      <c r="BA270" s="703"/>
      <c r="BB270" s="703"/>
      <c r="BC270" s="703"/>
      <c r="BD270" s="703"/>
      <c r="BE270" s="703"/>
      <c r="BF270" s="703"/>
      <c r="BG270" s="703"/>
      <c r="BH270" s="703"/>
      <c r="BI270" s="703"/>
      <c r="BJ270" s="703"/>
      <c r="BK270" s="703"/>
      <c r="BL270" s="703"/>
      <c r="BM270" s="703"/>
      <c r="BN270" s="703"/>
      <c r="BO270" s="703"/>
      <c r="BP270" s="703"/>
      <c r="BQ270" s="703"/>
      <c r="BR270" s="703"/>
      <c r="BS270" s="703"/>
      <c r="BT270" s="703"/>
      <c r="BU270" s="703"/>
      <c r="BV270" s="703"/>
      <c r="BW270" s="703"/>
      <c r="BX270" s="703"/>
      <c r="BY270" s="703"/>
      <c r="BZ270" s="703"/>
    </row>
    <row r="271" spans="1:191" s="133" customFormat="1" ht="15">
      <c r="C271" s="476"/>
      <c r="D271" s="232"/>
      <c r="E271" s="708"/>
      <c r="F271" s="708"/>
      <c r="G271" s="709"/>
      <c r="H271" s="164"/>
      <c r="I271" s="648"/>
      <c r="J271" s="185"/>
      <c r="K271" s="648"/>
      <c r="L271" s="648"/>
      <c r="M271" s="648"/>
      <c r="N271" s="701"/>
      <c r="O271" s="701"/>
      <c r="P271" s="701"/>
      <c r="Q271" s="701"/>
      <c r="R271" s="701"/>
      <c r="S271" s="701"/>
      <c r="T271" s="701"/>
      <c r="U271" s="701"/>
      <c r="V271" s="701"/>
      <c r="W271" s="701"/>
      <c r="X271" s="701"/>
      <c r="Y271" s="701"/>
      <c r="Z271" s="701"/>
      <c r="AA271" s="701"/>
      <c r="AB271" s="701"/>
      <c r="AC271" s="701"/>
      <c r="AD271" s="701"/>
      <c r="AE271" s="701"/>
      <c r="AF271" s="701"/>
      <c r="AG271" s="701"/>
      <c r="AH271" s="701"/>
      <c r="AI271" s="701"/>
      <c r="AJ271" s="701"/>
      <c r="AK271" s="701"/>
      <c r="AL271" s="701"/>
      <c r="AM271" s="701"/>
      <c r="AN271" s="701"/>
      <c r="AO271" s="701"/>
      <c r="AP271" s="701"/>
      <c r="AQ271" s="701"/>
      <c r="AR271" s="701"/>
      <c r="AS271" s="701"/>
      <c r="AT271" s="701"/>
      <c r="AU271" s="701"/>
      <c r="AV271" s="701"/>
      <c r="AW271" s="701"/>
      <c r="AX271" s="701"/>
      <c r="AY271" s="701"/>
      <c r="AZ271" s="701"/>
      <c r="BA271" s="701"/>
      <c r="BB271" s="701"/>
      <c r="BC271" s="701"/>
      <c r="BD271" s="701"/>
      <c r="BE271" s="701"/>
      <c r="BF271" s="701"/>
      <c r="BG271" s="701"/>
      <c r="BH271" s="701"/>
      <c r="BI271" s="701"/>
      <c r="BJ271" s="701"/>
      <c r="BK271" s="701"/>
      <c r="BL271" s="701"/>
      <c r="BM271" s="701"/>
      <c r="BN271" s="701"/>
      <c r="BO271" s="701"/>
      <c r="BP271" s="701"/>
      <c r="BQ271" s="701"/>
      <c r="BR271" s="701"/>
      <c r="BS271" s="701"/>
      <c r="BT271" s="701"/>
      <c r="BU271" s="701"/>
      <c r="BV271" s="701"/>
      <c r="BW271" s="701"/>
      <c r="BX271" s="701"/>
      <c r="BY271" s="701"/>
      <c r="BZ271" s="701"/>
      <c r="CA271" s="135"/>
      <c r="CB271" s="135"/>
      <c r="CC271" s="135"/>
      <c r="CD271" s="135"/>
      <c r="CE271" s="135"/>
      <c r="CF271" s="135"/>
      <c r="CG271" s="135"/>
      <c r="CH271" s="135"/>
      <c r="CI271" s="135"/>
      <c r="CJ271" s="135"/>
      <c r="CK271" s="135"/>
      <c r="CL271" s="135"/>
      <c r="CM271" s="135"/>
      <c r="CN271" s="135"/>
      <c r="CO271" s="135"/>
      <c r="CP271" s="135"/>
      <c r="CQ271" s="135"/>
      <c r="CR271" s="135"/>
      <c r="CS271" s="135"/>
      <c r="CT271" s="135"/>
      <c r="CU271" s="135"/>
      <c r="CV271" s="135"/>
      <c r="CW271" s="135"/>
      <c r="CX271" s="135"/>
      <c r="CY271" s="135"/>
      <c r="CZ271" s="135"/>
      <c r="DA271" s="135"/>
      <c r="DB271" s="135"/>
      <c r="DC271" s="135"/>
      <c r="DD271" s="135"/>
      <c r="DE271" s="135"/>
      <c r="DF271" s="135"/>
      <c r="DG271" s="135"/>
      <c r="DH271" s="135"/>
      <c r="DI271" s="135"/>
      <c r="DJ271" s="135"/>
      <c r="DK271" s="135"/>
      <c r="DL271" s="135"/>
      <c r="DM271" s="135"/>
      <c r="DN271" s="135"/>
      <c r="DO271" s="135"/>
      <c r="DP271" s="135"/>
      <c r="DQ271" s="135"/>
      <c r="DR271" s="135"/>
      <c r="DS271" s="135"/>
      <c r="DT271" s="135"/>
      <c r="DU271" s="135"/>
      <c r="DV271" s="135"/>
      <c r="DW271" s="135"/>
      <c r="DX271" s="135"/>
      <c r="DY271" s="135"/>
      <c r="DZ271" s="135"/>
      <c r="EA271" s="135"/>
      <c r="EB271" s="135"/>
      <c r="EC271" s="135"/>
      <c r="ED271" s="135"/>
      <c r="EE271" s="135"/>
      <c r="EF271" s="135"/>
      <c r="EG271" s="135"/>
      <c r="EH271" s="135"/>
      <c r="EI271" s="135"/>
      <c r="EJ271" s="135"/>
      <c r="EK271" s="135"/>
      <c r="EL271" s="135"/>
      <c r="EM271" s="135"/>
      <c r="EN271" s="135"/>
      <c r="EO271" s="135"/>
      <c r="EP271" s="135"/>
      <c r="EQ271" s="135"/>
      <c r="ER271" s="135"/>
      <c r="ES271" s="135"/>
      <c r="ET271" s="135"/>
      <c r="EU271" s="135"/>
      <c r="EV271" s="135"/>
      <c r="EW271" s="135"/>
      <c r="EX271" s="135"/>
      <c r="EY271" s="135"/>
      <c r="EZ271" s="135"/>
      <c r="FA271" s="135"/>
      <c r="FB271" s="135"/>
      <c r="FC271" s="135"/>
      <c r="FD271" s="135"/>
      <c r="FE271" s="135"/>
      <c r="FF271" s="135"/>
      <c r="FG271" s="135"/>
      <c r="FH271" s="135"/>
      <c r="FI271" s="135"/>
      <c r="FJ271" s="135"/>
      <c r="FK271" s="135"/>
      <c r="FL271" s="135"/>
      <c r="FM271" s="135"/>
      <c r="FN271" s="135"/>
      <c r="FO271" s="135"/>
      <c r="FP271" s="135"/>
      <c r="FQ271" s="135"/>
      <c r="FR271" s="135"/>
      <c r="FS271" s="135"/>
      <c r="FT271" s="135"/>
      <c r="FU271" s="135"/>
      <c r="FV271" s="135"/>
      <c r="FW271" s="135"/>
      <c r="FX271" s="135"/>
      <c r="FY271" s="135"/>
      <c r="FZ271" s="135"/>
      <c r="GA271" s="135"/>
      <c r="GB271" s="135"/>
      <c r="GC271" s="135"/>
      <c r="GD271" s="135"/>
      <c r="GE271" s="135"/>
      <c r="GF271" s="135"/>
      <c r="GG271" s="135"/>
      <c r="GH271" s="135"/>
      <c r="GI271" s="135"/>
    </row>
    <row r="272" spans="1:191" s="133" customFormat="1" ht="15">
      <c r="C272" s="660"/>
      <c r="D272" s="232"/>
      <c r="E272" s="710"/>
      <c r="F272" s="710"/>
      <c r="G272" s="669"/>
      <c r="H272" s="164"/>
      <c r="I272" s="648"/>
      <c r="J272" s="185"/>
      <c r="K272" s="648"/>
      <c r="L272" s="648"/>
      <c r="M272" s="648"/>
      <c r="N272" s="701"/>
      <c r="O272" s="701"/>
      <c r="P272" s="701"/>
      <c r="Q272" s="701"/>
      <c r="R272" s="701"/>
      <c r="S272" s="701"/>
      <c r="T272" s="701"/>
      <c r="U272" s="701"/>
      <c r="V272" s="701"/>
      <c r="W272" s="701"/>
      <c r="X272" s="701"/>
      <c r="Y272" s="701"/>
      <c r="Z272" s="701"/>
      <c r="AA272" s="701"/>
      <c r="AB272" s="701"/>
      <c r="AC272" s="701"/>
      <c r="AD272" s="701"/>
      <c r="AE272" s="701"/>
      <c r="AF272" s="701"/>
      <c r="AG272" s="701"/>
      <c r="AH272" s="701"/>
      <c r="AI272" s="701"/>
      <c r="AJ272" s="701"/>
      <c r="AK272" s="701"/>
      <c r="AL272" s="701"/>
      <c r="AM272" s="701"/>
      <c r="AN272" s="701"/>
      <c r="AO272" s="701"/>
      <c r="AP272" s="701"/>
      <c r="AQ272" s="701"/>
      <c r="AR272" s="701"/>
      <c r="AS272" s="701"/>
      <c r="AT272" s="701"/>
      <c r="AU272" s="701"/>
      <c r="AV272" s="701"/>
      <c r="AW272" s="701"/>
      <c r="AX272" s="701"/>
      <c r="AY272" s="701"/>
      <c r="AZ272" s="701"/>
      <c r="BA272" s="701"/>
      <c r="BB272" s="701"/>
      <c r="BC272" s="701"/>
      <c r="BD272" s="701"/>
      <c r="BE272" s="701"/>
      <c r="BF272" s="701"/>
      <c r="BG272" s="701"/>
      <c r="BH272" s="701"/>
      <c r="BI272" s="701"/>
      <c r="BJ272" s="701"/>
      <c r="BK272" s="701"/>
      <c r="BL272" s="701"/>
      <c r="BM272" s="701"/>
      <c r="BN272" s="701"/>
      <c r="BO272" s="701"/>
      <c r="BP272" s="701"/>
      <c r="BQ272" s="701"/>
      <c r="BR272" s="701"/>
      <c r="BS272" s="701"/>
      <c r="BT272" s="701"/>
      <c r="BU272" s="701"/>
      <c r="BV272" s="701"/>
      <c r="BW272" s="701"/>
      <c r="BX272" s="701"/>
      <c r="BY272" s="701"/>
      <c r="BZ272" s="701"/>
      <c r="CA272" s="135"/>
      <c r="CB272" s="135"/>
      <c r="CC272" s="135"/>
      <c r="CD272" s="135"/>
      <c r="CE272" s="135"/>
      <c r="CF272" s="135"/>
      <c r="CG272" s="135"/>
      <c r="CH272" s="135"/>
      <c r="CI272" s="135"/>
      <c r="CJ272" s="135"/>
      <c r="CK272" s="135"/>
      <c r="CL272" s="135"/>
      <c r="CM272" s="135"/>
      <c r="CN272" s="135"/>
      <c r="CO272" s="135"/>
      <c r="CP272" s="135"/>
      <c r="CQ272" s="135"/>
      <c r="CR272" s="135"/>
      <c r="CS272" s="135"/>
      <c r="CT272" s="135"/>
      <c r="CU272" s="135"/>
      <c r="CV272" s="135"/>
      <c r="CW272" s="135"/>
      <c r="CX272" s="135"/>
      <c r="CY272" s="135"/>
      <c r="CZ272" s="135"/>
      <c r="DA272" s="135"/>
      <c r="DB272" s="135"/>
      <c r="DC272" s="135"/>
      <c r="DD272" s="135"/>
      <c r="DE272" s="135"/>
      <c r="DF272" s="135"/>
      <c r="DG272" s="135"/>
      <c r="DH272" s="135"/>
      <c r="DI272" s="135"/>
      <c r="DJ272" s="135"/>
      <c r="DK272" s="135"/>
      <c r="DL272" s="135"/>
      <c r="DM272" s="135"/>
      <c r="DN272" s="135"/>
      <c r="DO272" s="135"/>
      <c r="DP272" s="135"/>
      <c r="DQ272" s="135"/>
      <c r="DR272" s="135"/>
      <c r="DS272" s="135"/>
      <c r="DT272" s="135"/>
      <c r="DU272" s="135"/>
      <c r="DV272" s="135"/>
      <c r="DW272" s="135"/>
      <c r="DX272" s="135"/>
      <c r="DY272" s="135"/>
      <c r="DZ272" s="135"/>
      <c r="EA272" s="135"/>
      <c r="EB272" s="135"/>
      <c r="EC272" s="135"/>
      <c r="ED272" s="135"/>
      <c r="EE272" s="135"/>
      <c r="EF272" s="135"/>
      <c r="EG272" s="135"/>
      <c r="EH272" s="135"/>
      <c r="EI272" s="135"/>
      <c r="EJ272" s="135"/>
      <c r="EK272" s="135"/>
      <c r="EL272" s="135"/>
      <c r="EM272" s="135"/>
      <c r="EN272" s="135"/>
      <c r="EO272" s="135"/>
      <c r="EP272" s="135"/>
      <c r="EQ272" s="135"/>
      <c r="ER272" s="135"/>
      <c r="ES272" s="135"/>
      <c r="ET272" s="135"/>
      <c r="EU272" s="135"/>
      <c r="EV272" s="135"/>
      <c r="EW272" s="135"/>
      <c r="EX272" s="135"/>
      <c r="EY272" s="135"/>
      <c r="EZ272" s="135"/>
      <c r="FA272" s="135"/>
      <c r="FB272" s="135"/>
      <c r="FC272" s="135"/>
      <c r="FD272" s="135"/>
      <c r="FE272" s="135"/>
      <c r="FF272" s="135"/>
      <c r="FG272" s="135"/>
      <c r="FH272" s="135"/>
      <c r="FI272" s="135"/>
      <c r="FJ272" s="135"/>
      <c r="FK272" s="135"/>
      <c r="FL272" s="135"/>
      <c r="FM272" s="135"/>
      <c r="FN272" s="135"/>
      <c r="FO272" s="135"/>
      <c r="FP272" s="135"/>
      <c r="FQ272" s="135"/>
      <c r="FR272" s="135"/>
      <c r="FS272" s="135"/>
      <c r="FT272" s="135"/>
      <c r="FU272" s="135"/>
      <c r="FV272" s="135"/>
      <c r="FW272" s="135"/>
      <c r="FX272" s="135"/>
      <c r="FY272" s="135"/>
      <c r="FZ272" s="135"/>
      <c r="GA272" s="135"/>
      <c r="GB272" s="135"/>
      <c r="GC272" s="135"/>
      <c r="GD272" s="135"/>
      <c r="GE272" s="135"/>
      <c r="GF272" s="135"/>
      <c r="GG272" s="135"/>
      <c r="GH272" s="135"/>
      <c r="GI272" s="135"/>
    </row>
    <row r="273" spans="1:191" s="133" customFormat="1">
      <c r="C273" s="265"/>
      <c r="D273" s="265"/>
      <c r="E273" s="265"/>
      <c r="K273" s="701"/>
      <c r="L273" s="701"/>
      <c r="M273" s="701"/>
      <c r="N273" s="701"/>
      <c r="O273" s="701"/>
      <c r="P273" s="701"/>
      <c r="Q273" s="701"/>
      <c r="R273" s="701"/>
      <c r="S273" s="701"/>
      <c r="T273" s="701"/>
      <c r="U273" s="701"/>
      <c r="V273" s="701"/>
      <c r="W273" s="701"/>
      <c r="X273" s="701"/>
      <c r="Y273" s="701"/>
      <c r="Z273" s="701"/>
      <c r="AA273" s="701"/>
      <c r="AB273" s="701"/>
      <c r="AC273" s="701"/>
      <c r="AD273" s="701"/>
      <c r="AE273" s="701"/>
      <c r="AF273" s="701"/>
      <c r="AG273" s="701"/>
      <c r="AH273" s="701"/>
      <c r="AI273" s="701"/>
      <c r="AJ273" s="701"/>
      <c r="AK273" s="701"/>
      <c r="AL273" s="701"/>
      <c r="AM273" s="701"/>
      <c r="AN273" s="701"/>
      <c r="AO273" s="701"/>
      <c r="AP273" s="701"/>
      <c r="AQ273" s="701"/>
      <c r="AR273" s="701"/>
      <c r="AS273" s="701"/>
      <c r="AT273" s="701"/>
      <c r="AU273" s="701"/>
      <c r="AV273" s="701"/>
      <c r="AW273" s="701"/>
      <c r="AX273" s="701"/>
      <c r="AY273" s="701"/>
      <c r="AZ273" s="701"/>
      <c r="BA273" s="701"/>
      <c r="BB273" s="701"/>
      <c r="BC273" s="701"/>
      <c r="BD273" s="701"/>
      <c r="BE273" s="701"/>
      <c r="BF273" s="701"/>
      <c r="BG273" s="701"/>
      <c r="BH273" s="701"/>
      <c r="BI273" s="701"/>
      <c r="BJ273" s="701"/>
      <c r="BK273" s="701"/>
      <c r="BL273" s="701"/>
      <c r="BM273" s="701"/>
      <c r="BN273" s="701"/>
      <c r="BO273" s="701"/>
      <c r="BP273" s="701"/>
      <c r="BQ273" s="701"/>
      <c r="BR273" s="701"/>
      <c r="BS273" s="701"/>
      <c r="BT273" s="701"/>
      <c r="BU273" s="701"/>
      <c r="BV273" s="701"/>
      <c r="BW273" s="701"/>
      <c r="BX273" s="701"/>
      <c r="BY273" s="701"/>
      <c r="BZ273" s="701"/>
      <c r="CA273" s="135"/>
      <c r="CB273" s="135"/>
      <c r="CC273" s="135"/>
      <c r="CD273" s="135"/>
      <c r="CE273" s="135"/>
      <c r="CF273" s="135"/>
      <c r="CG273" s="135"/>
      <c r="CH273" s="135"/>
      <c r="CI273" s="135"/>
      <c r="CJ273" s="135"/>
      <c r="CK273" s="135"/>
      <c r="CL273" s="135"/>
      <c r="CM273" s="135"/>
      <c r="CN273" s="135"/>
      <c r="CO273" s="135"/>
      <c r="CP273" s="135"/>
      <c r="CQ273" s="135"/>
      <c r="CR273" s="135"/>
      <c r="CS273" s="135"/>
      <c r="CT273" s="135"/>
      <c r="CU273" s="135"/>
      <c r="CV273" s="135"/>
      <c r="CW273" s="135"/>
      <c r="CX273" s="135"/>
      <c r="CY273" s="135"/>
      <c r="CZ273" s="135"/>
      <c r="DA273" s="135"/>
      <c r="DB273" s="135"/>
      <c r="DC273" s="135"/>
      <c r="DD273" s="135"/>
      <c r="DE273" s="135"/>
      <c r="DF273" s="135"/>
      <c r="DG273" s="135"/>
      <c r="DH273" s="135"/>
      <c r="DI273" s="135"/>
      <c r="DJ273" s="135"/>
      <c r="DK273" s="135"/>
      <c r="DL273" s="135"/>
      <c r="DM273" s="135"/>
      <c r="DN273" s="135"/>
      <c r="DO273" s="135"/>
      <c r="DP273" s="135"/>
      <c r="DQ273" s="135"/>
      <c r="DR273" s="135"/>
      <c r="DS273" s="135"/>
      <c r="DT273" s="135"/>
      <c r="DU273" s="135"/>
      <c r="DV273" s="135"/>
      <c r="DW273" s="135"/>
      <c r="DX273" s="135"/>
      <c r="DY273" s="135"/>
      <c r="DZ273" s="135"/>
      <c r="EA273" s="135"/>
      <c r="EB273" s="135"/>
      <c r="EC273" s="135"/>
      <c r="ED273" s="135"/>
      <c r="EE273" s="135"/>
      <c r="EF273" s="135"/>
      <c r="EG273" s="135"/>
      <c r="EH273" s="135"/>
      <c r="EI273" s="135"/>
      <c r="EJ273" s="135"/>
      <c r="EK273" s="135"/>
      <c r="EL273" s="135"/>
      <c r="EM273" s="135"/>
      <c r="EN273" s="135"/>
      <c r="EO273" s="135"/>
      <c r="EP273" s="135"/>
      <c r="EQ273" s="135"/>
      <c r="ER273" s="135"/>
      <c r="ES273" s="135"/>
      <c r="ET273" s="135"/>
      <c r="EU273" s="135"/>
      <c r="EV273" s="135"/>
      <c r="EW273" s="135"/>
      <c r="EX273" s="135"/>
      <c r="EY273" s="135"/>
      <c r="EZ273" s="135"/>
      <c r="FA273" s="135"/>
      <c r="FB273" s="135"/>
      <c r="FC273" s="135"/>
      <c r="FD273" s="135"/>
      <c r="FE273" s="135"/>
      <c r="FF273" s="135"/>
      <c r="FG273" s="135"/>
      <c r="FH273" s="135"/>
      <c r="FI273" s="135"/>
      <c r="FJ273" s="135"/>
      <c r="FK273" s="135"/>
      <c r="FL273" s="135"/>
      <c r="FM273" s="135"/>
      <c r="FN273" s="135"/>
      <c r="FO273" s="135"/>
      <c r="FP273" s="135"/>
      <c r="FQ273" s="135"/>
      <c r="FR273" s="135"/>
      <c r="FS273" s="135"/>
      <c r="FT273" s="135"/>
      <c r="FU273" s="135"/>
      <c r="FV273" s="135"/>
      <c r="FW273" s="135"/>
      <c r="FX273" s="135"/>
      <c r="FY273" s="135"/>
      <c r="FZ273" s="135"/>
      <c r="GA273" s="135"/>
      <c r="GB273" s="135"/>
      <c r="GC273" s="135"/>
      <c r="GD273" s="135"/>
      <c r="GE273" s="135"/>
      <c r="GF273" s="135"/>
      <c r="GG273" s="135"/>
      <c r="GH273" s="135"/>
      <c r="GI273" s="135"/>
    </row>
    <row r="274" spans="1:191" s="133" customFormat="1">
      <c r="B274" s="188" t="s">
        <v>348</v>
      </c>
      <c r="C274" s="187"/>
      <c r="K274" s="701"/>
      <c r="L274" s="701"/>
      <c r="M274" s="701"/>
      <c r="N274" s="701"/>
      <c r="O274" s="701"/>
      <c r="P274" s="701"/>
      <c r="Q274" s="701"/>
      <c r="R274" s="701"/>
      <c r="S274" s="701"/>
      <c r="T274" s="701"/>
      <c r="U274" s="701"/>
      <c r="V274" s="701"/>
      <c r="W274" s="701"/>
      <c r="X274" s="701"/>
      <c r="Y274" s="701"/>
      <c r="Z274" s="701"/>
      <c r="AA274" s="701"/>
      <c r="AB274" s="701"/>
      <c r="AC274" s="701"/>
      <c r="AD274" s="701"/>
      <c r="AE274" s="701"/>
      <c r="AF274" s="701"/>
      <c r="AG274" s="701"/>
      <c r="AH274" s="701"/>
      <c r="AI274" s="701"/>
      <c r="AJ274" s="701"/>
      <c r="AK274" s="701"/>
      <c r="AL274" s="701"/>
      <c r="AM274" s="701"/>
      <c r="AN274" s="701"/>
      <c r="AO274" s="701"/>
      <c r="AP274" s="701"/>
      <c r="AQ274" s="701"/>
      <c r="AR274" s="701"/>
      <c r="AS274" s="701"/>
      <c r="AT274" s="701"/>
      <c r="AU274" s="701"/>
      <c r="AV274" s="701"/>
      <c r="AW274" s="701"/>
      <c r="AX274" s="701"/>
      <c r="AY274" s="701"/>
      <c r="AZ274" s="701"/>
      <c r="BA274" s="701"/>
      <c r="BB274" s="701"/>
      <c r="BC274" s="701"/>
      <c r="BD274" s="701"/>
      <c r="BE274" s="701"/>
      <c r="BF274" s="701"/>
      <c r="BG274" s="701"/>
      <c r="BH274" s="701"/>
      <c r="BI274" s="701"/>
      <c r="BJ274" s="701"/>
      <c r="BK274" s="701"/>
      <c r="BL274" s="701"/>
      <c r="BM274" s="701"/>
      <c r="BN274" s="701"/>
      <c r="BO274" s="701"/>
      <c r="BP274" s="701"/>
      <c r="BQ274" s="701"/>
      <c r="BR274" s="701"/>
      <c r="BS274" s="701"/>
      <c r="BT274" s="701"/>
      <c r="BU274" s="701"/>
      <c r="BV274" s="701"/>
      <c r="BW274" s="701"/>
      <c r="BX274" s="701"/>
      <c r="BY274" s="701"/>
      <c r="BZ274" s="701"/>
      <c r="CA274" s="135"/>
      <c r="CB274" s="135"/>
      <c r="CC274" s="135"/>
      <c r="CD274" s="135"/>
      <c r="CE274" s="135"/>
      <c r="CF274" s="135"/>
      <c r="CG274" s="135"/>
      <c r="CH274" s="135"/>
      <c r="CI274" s="135"/>
      <c r="CJ274" s="135"/>
      <c r="CK274" s="135"/>
      <c r="CL274" s="135"/>
      <c r="CM274" s="135"/>
      <c r="CN274" s="135"/>
      <c r="CO274" s="135"/>
      <c r="CP274" s="135"/>
      <c r="CQ274" s="135"/>
      <c r="CR274" s="135"/>
      <c r="CS274" s="135"/>
      <c r="CT274" s="135"/>
      <c r="CU274" s="135"/>
      <c r="CV274" s="135"/>
      <c r="CW274" s="135"/>
      <c r="CX274" s="135"/>
      <c r="CY274" s="135"/>
      <c r="CZ274" s="135"/>
      <c r="DA274" s="135"/>
      <c r="DB274" s="135"/>
      <c r="DC274" s="135"/>
      <c r="DD274" s="135"/>
      <c r="DE274" s="135"/>
      <c r="DF274" s="135"/>
      <c r="DG274" s="135"/>
      <c r="DH274" s="135"/>
      <c r="DI274" s="135"/>
      <c r="DJ274" s="135"/>
      <c r="DK274" s="135"/>
      <c r="DL274" s="135"/>
      <c r="DM274" s="135"/>
      <c r="DN274" s="135"/>
      <c r="DO274" s="135"/>
      <c r="DP274" s="135"/>
      <c r="DQ274" s="135"/>
      <c r="DR274" s="135"/>
      <c r="DS274" s="135"/>
      <c r="DT274" s="135"/>
      <c r="DU274" s="135"/>
      <c r="DV274" s="135"/>
      <c r="DW274" s="135"/>
      <c r="DX274" s="135"/>
      <c r="DY274" s="135"/>
      <c r="DZ274" s="135"/>
      <c r="EA274" s="135"/>
      <c r="EB274" s="135"/>
      <c r="EC274" s="135"/>
      <c r="ED274" s="135"/>
      <c r="EE274" s="135"/>
      <c r="EF274" s="135"/>
      <c r="EG274" s="135"/>
      <c r="EH274" s="135"/>
      <c r="EI274" s="135"/>
      <c r="EJ274" s="135"/>
      <c r="EK274" s="135"/>
      <c r="EL274" s="135"/>
      <c r="EM274" s="135"/>
      <c r="EN274" s="135"/>
      <c r="EO274" s="135"/>
      <c r="EP274" s="135"/>
      <c r="EQ274" s="135"/>
      <c r="ER274" s="135"/>
      <c r="ES274" s="135"/>
      <c r="ET274" s="135"/>
      <c r="EU274" s="135"/>
      <c r="EV274" s="135"/>
      <c r="EW274" s="135"/>
      <c r="EX274" s="135"/>
      <c r="EY274" s="135"/>
      <c r="EZ274" s="135"/>
      <c r="FA274" s="135"/>
      <c r="FB274" s="135"/>
      <c r="FC274" s="135"/>
      <c r="FD274" s="135"/>
      <c r="FE274" s="135"/>
      <c r="FF274" s="135"/>
      <c r="FG274" s="135"/>
      <c r="FH274" s="135"/>
      <c r="FI274" s="135"/>
      <c r="FJ274" s="135"/>
      <c r="FK274" s="135"/>
      <c r="FL274" s="135"/>
      <c r="FM274" s="135"/>
      <c r="FN274" s="135"/>
      <c r="FO274" s="135"/>
      <c r="FP274" s="135"/>
      <c r="FQ274" s="135"/>
      <c r="FR274" s="135"/>
      <c r="FS274" s="135"/>
      <c r="FT274" s="135"/>
      <c r="FU274" s="135"/>
      <c r="FV274" s="135"/>
      <c r="FW274" s="135"/>
      <c r="FX274" s="135"/>
      <c r="FY274" s="135"/>
      <c r="FZ274" s="135"/>
      <c r="GA274" s="135"/>
      <c r="GB274" s="135"/>
      <c r="GC274" s="135"/>
      <c r="GD274" s="135"/>
      <c r="GE274" s="135"/>
      <c r="GF274" s="135"/>
      <c r="GG274" s="135"/>
      <c r="GH274" s="135"/>
      <c r="GI274" s="135"/>
    </row>
    <row r="275" spans="1:191" s="135" customFormat="1" ht="15">
      <c r="B275" s="188" t="s">
        <v>349</v>
      </c>
      <c r="C275" s="655" t="s">
        <v>253</v>
      </c>
      <c r="D275" s="655" t="s">
        <v>345</v>
      </c>
      <c r="E275" s="705" t="s">
        <v>346</v>
      </c>
      <c r="F275" s="705" t="s">
        <v>89</v>
      </c>
      <c r="G275" s="705" t="s">
        <v>347</v>
      </c>
      <c r="H275" s="706"/>
      <c r="I275" s="185"/>
      <c r="J275" s="374"/>
      <c r="K275" s="185"/>
      <c r="L275" s="185"/>
      <c r="M275" s="185"/>
      <c r="N275" s="701"/>
      <c r="O275" s="701"/>
      <c r="P275" s="701"/>
      <c r="Q275" s="701"/>
      <c r="R275" s="701"/>
      <c r="S275" s="701"/>
      <c r="T275" s="701"/>
      <c r="U275" s="701"/>
      <c r="V275" s="701"/>
      <c r="W275" s="701"/>
      <c r="X275" s="701"/>
      <c r="Y275" s="701"/>
      <c r="Z275" s="701"/>
      <c r="AA275" s="701"/>
      <c r="AB275" s="701"/>
      <c r="AC275" s="701"/>
      <c r="AD275" s="701"/>
      <c r="AE275" s="701"/>
      <c r="AF275" s="701"/>
      <c r="AG275" s="701"/>
      <c r="AH275" s="701"/>
      <c r="AI275" s="701"/>
      <c r="AJ275" s="701"/>
      <c r="AK275" s="701"/>
      <c r="AL275" s="701"/>
      <c r="AM275" s="701"/>
      <c r="AN275" s="701"/>
      <c r="AO275" s="701"/>
      <c r="AP275" s="701"/>
      <c r="AQ275" s="701"/>
      <c r="AR275" s="701"/>
      <c r="AS275" s="701"/>
      <c r="AT275" s="701"/>
      <c r="AU275" s="701"/>
      <c r="AV275" s="701"/>
      <c r="AW275" s="701"/>
      <c r="AX275" s="701"/>
      <c r="AY275" s="701"/>
      <c r="AZ275" s="701"/>
      <c r="BA275" s="701"/>
      <c r="BB275" s="701"/>
      <c r="BC275" s="701"/>
      <c r="BD275" s="701"/>
      <c r="BE275" s="701"/>
      <c r="BF275" s="701"/>
      <c r="BG275" s="701"/>
      <c r="BH275" s="701"/>
      <c r="BI275" s="701"/>
      <c r="BJ275" s="701"/>
      <c r="BK275" s="701"/>
      <c r="BL275" s="701"/>
      <c r="BM275" s="701"/>
      <c r="BN275" s="701"/>
      <c r="BO275" s="701"/>
      <c r="BP275" s="701"/>
      <c r="BQ275" s="701"/>
      <c r="BR275" s="701"/>
      <c r="BS275" s="701"/>
      <c r="BT275" s="701"/>
      <c r="BU275" s="701"/>
      <c r="BV275" s="701"/>
      <c r="BW275" s="701"/>
      <c r="BX275" s="701"/>
      <c r="BY275" s="701"/>
      <c r="BZ275" s="701"/>
    </row>
    <row r="276" spans="1:191" s="135" customFormat="1" ht="15" customHeight="1">
      <c r="A276" s="133"/>
      <c r="B276" s="248" t="s">
        <v>29</v>
      </c>
      <c r="C276" s="657"/>
      <c r="D276" s="472"/>
      <c r="E276" s="221"/>
      <c r="F276" s="221"/>
      <c r="G276" s="707"/>
      <c r="H276" s="119"/>
      <c r="I276" s="648"/>
      <c r="J276" s="185"/>
      <c r="K276" s="648"/>
      <c r="L276" s="648"/>
      <c r="M276" s="648"/>
      <c r="N276" s="703"/>
      <c r="O276" s="703"/>
      <c r="P276" s="701"/>
      <c r="Q276" s="701"/>
      <c r="R276" s="701"/>
      <c r="S276" s="701"/>
      <c r="T276" s="701"/>
      <c r="U276" s="701"/>
      <c r="V276" s="701"/>
      <c r="W276" s="701"/>
      <c r="X276" s="701"/>
      <c r="Y276" s="701"/>
      <c r="Z276" s="701"/>
      <c r="AA276" s="701"/>
      <c r="AB276" s="701"/>
      <c r="AC276" s="701"/>
      <c r="AD276" s="701"/>
      <c r="AE276" s="701"/>
      <c r="AF276" s="701"/>
      <c r="AG276" s="701"/>
      <c r="AH276" s="701"/>
      <c r="AI276" s="701"/>
      <c r="AJ276" s="701"/>
      <c r="AK276" s="701"/>
      <c r="AL276" s="701"/>
      <c r="AM276" s="701"/>
      <c r="AN276" s="701"/>
      <c r="AO276" s="701"/>
      <c r="AP276" s="701"/>
      <c r="AQ276" s="701"/>
      <c r="AR276" s="701"/>
      <c r="AS276" s="701"/>
      <c r="AT276" s="701"/>
      <c r="AU276" s="701"/>
      <c r="AV276" s="701"/>
      <c r="AW276" s="701"/>
      <c r="AX276" s="701"/>
      <c r="AY276" s="701"/>
      <c r="AZ276" s="701"/>
      <c r="BA276" s="701"/>
      <c r="BB276" s="701"/>
      <c r="BC276" s="701"/>
      <c r="BD276" s="701"/>
      <c r="BE276" s="701"/>
      <c r="BF276" s="701"/>
      <c r="BG276" s="701"/>
      <c r="BH276" s="701"/>
      <c r="BI276" s="701"/>
      <c r="BJ276" s="701"/>
      <c r="BK276" s="701"/>
      <c r="BL276" s="701"/>
      <c r="BM276" s="701"/>
      <c r="BN276" s="701"/>
      <c r="BO276" s="701"/>
      <c r="BP276" s="701"/>
      <c r="BQ276" s="701"/>
      <c r="BR276" s="701"/>
      <c r="BS276" s="701"/>
      <c r="BT276" s="701"/>
      <c r="BU276" s="701"/>
      <c r="BV276" s="701"/>
      <c r="BW276" s="701"/>
      <c r="BX276" s="701"/>
      <c r="BY276" s="701"/>
      <c r="BZ276" s="701"/>
    </row>
    <row r="277" spans="1:191" s="135" customFormat="1" ht="14.25" customHeight="1">
      <c r="A277" s="133"/>
      <c r="B277" s="133"/>
      <c r="C277" s="660"/>
      <c r="D277" s="472"/>
      <c r="E277" s="221"/>
      <c r="F277" s="221"/>
      <c r="G277" s="707"/>
      <c r="H277" s="119"/>
      <c r="I277" s="648"/>
      <c r="J277" s="185"/>
      <c r="K277" s="648"/>
      <c r="L277" s="648"/>
      <c r="M277" s="648"/>
      <c r="N277" s="703"/>
      <c r="O277" s="703"/>
      <c r="P277" s="701"/>
      <c r="Q277" s="701"/>
      <c r="R277" s="701"/>
      <c r="S277" s="701"/>
      <c r="T277" s="701"/>
      <c r="U277" s="701"/>
      <c r="V277" s="701"/>
      <c r="W277" s="701"/>
      <c r="X277" s="701"/>
      <c r="Y277" s="701"/>
      <c r="Z277" s="701"/>
      <c r="AA277" s="701"/>
      <c r="AB277" s="701"/>
      <c r="AC277" s="701"/>
      <c r="AD277" s="701"/>
      <c r="AE277" s="701"/>
      <c r="AF277" s="701"/>
      <c r="AG277" s="701"/>
      <c r="AH277" s="701"/>
      <c r="AI277" s="701"/>
      <c r="AJ277" s="701"/>
      <c r="AK277" s="701"/>
      <c r="AL277" s="701"/>
      <c r="AM277" s="701"/>
      <c r="AN277" s="701"/>
      <c r="AO277" s="701"/>
      <c r="AP277" s="701"/>
      <c r="AQ277" s="701"/>
      <c r="AR277" s="701"/>
      <c r="AS277" s="701"/>
      <c r="AT277" s="701"/>
      <c r="AU277" s="701"/>
      <c r="AV277" s="701"/>
      <c r="AW277" s="701"/>
      <c r="AX277" s="701"/>
      <c r="AY277" s="701"/>
      <c r="AZ277" s="701"/>
      <c r="BA277" s="701"/>
      <c r="BB277" s="701"/>
      <c r="BC277" s="701"/>
      <c r="BD277" s="701"/>
      <c r="BE277" s="701"/>
      <c r="BF277" s="701"/>
      <c r="BG277" s="701"/>
      <c r="BH277" s="701"/>
      <c r="BI277" s="701"/>
      <c r="BJ277" s="701"/>
      <c r="BK277" s="701"/>
      <c r="BL277" s="701"/>
      <c r="BM277" s="701"/>
      <c r="BN277" s="701"/>
      <c r="BO277" s="701"/>
      <c r="BP277" s="701"/>
      <c r="BQ277" s="701"/>
      <c r="BR277" s="701"/>
      <c r="BS277" s="701"/>
      <c r="BT277" s="701"/>
      <c r="BU277" s="701"/>
      <c r="BV277" s="701"/>
      <c r="BW277" s="701"/>
      <c r="BX277" s="701"/>
      <c r="BY277" s="701"/>
      <c r="BZ277" s="701"/>
    </row>
    <row r="278" spans="1:191" s="133" customFormat="1" ht="15">
      <c r="C278" s="660"/>
      <c r="D278" s="472"/>
      <c r="E278" s="708"/>
      <c r="F278" s="708"/>
      <c r="G278" s="709"/>
      <c r="H278" s="164"/>
      <c r="I278" s="648"/>
      <c r="J278" s="185"/>
      <c r="K278" s="648"/>
      <c r="L278" s="648"/>
      <c r="M278" s="648"/>
      <c r="N278" s="703"/>
      <c r="O278" s="703"/>
      <c r="P278" s="701"/>
      <c r="Q278" s="701"/>
      <c r="R278" s="701"/>
      <c r="S278" s="701"/>
      <c r="T278" s="701"/>
      <c r="U278" s="701"/>
      <c r="V278" s="701"/>
      <c r="W278" s="701"/>
      <c r="X278" s="701"/>
      <c r="Y278" s="701"/>
      <c r="Z278" s="701"/>
      <c r="AA278" s="701"/>
      <c r="AB278" s="701"/>
      <c r="AC278" s="701"/>
      <c r="AD278" s="701"/>
      <c r="AE278" s="701"/>
      <c r="AF278" s="701"/>
      <c r="AG278" s="701"/>
      <c r="AH278" s="701"/>
      <c r="AI278" s="701"/>
      <c r="AJ278" s="701"/>
      <c r="AK278" s="701"/>
      <c r="AL278" s="701"/>
      <c r="AM278" s="701"/>
      <c r="AN278" s="701"/>
      <c r="AO278" s="701"/>
      <c r="AP278" s="701"/>
      <c r="AQ278" s="701"/>
      <c r="AR278" s="701"/>
      <c r="AS278" s="701"/>
      <c r="AT278" s="701"/>
      <c r="AU278" s="701"/>
      <c r="AV278" s="701"/>
      <c r="AW278" s="701"/>
      <c r="AX278" s="701"/>
      <c r="AY278" s="701"/>
      <c r="AZ278" s="701"/>
      <c r="BA278" s="701"/>
      <c r="BB278" s="701"/>
      <c r="BC278" s="701"/>
      <c r="BD278" s="701"/>
      <c r="BE278" s="701"/>
      <c r="BF278" s="701"/>
      <c r="BG278" s="701"/>
      <c r="BH278" s="701"/>
      <c r="BI278" s="701"/>
      <c r="BJ278" s="701"/>
      <c r="BK278" s="701"/>
      <c r="BL278" s="701"/>
      <c r="BM278" s="701"/>
      <c r="BN278" s="701"/>
      <c r="BO278" s="701"/>
      <c r="BP278" s="701"/>
      <c r="BQ278" s="701"/>
      <c r="BR278" s="701"/>
      <c r="BS278" s="701"/>
      <c r="BT278" s="701"/>
      <c r="BU278" s="701"/>
      <c r="BV278" s="701"/>
      <c r="BW278" s="701"/>
      <c r="BX278" s="701"/>
      <c r="BY278" s="701"/>
      <c r="BZ278" s="701"/>
      <c r="CA278" s="135"/>
      <c r="CB278" s="135"/>
      <c r="CC278" s="135"/>
      <c r="CD278" s="135"/>
      <c r="CE278" s="135"/>
      <c r="CF278" s="135"/>
      <c r="CG278" s="135"/>
      <c r="CH278" s="135"/>
      <c r="CI278" s="135"/>
      <c r="CJ278" s="135"/>
      <c r="CK278" s="135"/>
      <c r="CL278" s="135"/>
      <c r="CM278" s="135"/>
      <c r="CN278" s="135"/>
      <c r="CO278" s="135"/>
      <c r="CP278" s="135"/>
      <c r="CQ278" s="135"/>
      <c r="CR278" s="135"/>
      <c r="CS278" s="135"/>
      <c r="CT278" s="135"/>
      <c r="CU278" s="135"/>
      <c r="CV278" s="135"/>
      <c r="CW278" s="135"/>
      <c r="CX278" s="135"/>
      <c r="CY278" s="135"/>
      <c r="CZ278" s="135"/>
      <c r="DA278" s="135"/>
      <c r="DB278" s="135"/>
      <c r="DC278" s="135"/>
      <c r="DD278" s="135"/>
      <c r="DE278" s="135"/>
      <c r="DF278" s="135"/>
      <c r="DG278" s="135"/>
      <c r="DH278" s="135"/>
      <c r="DI278" s="135"/>
      <c r="DJ278" s="135"/>
      <c r="DK278" s="135"/>
      <c r="DL278" s="135"/>
      <c r="DM278" s="135"/>
      <c r="DN278" s="135"/>
      <c r="DO278" s="135"/>
      <c r="DP278" s="135"/>
      <c r="DQ278" s="135"/>
      <c r="DR278" s="135"/>
      <c r="DS278" s="135"/>
      <c r="DT278" s="135"/>
      <c r="DU278" s="135"/>
      <c r="DV278" s="135"/>
      <c r="DW278" s="135"/>
      <c r="DX278" s="135"/>
      <c r="DY278" s="135"/>
      <c r="DZ278" s="135"/>
      <c r="EA278" s="135"/>
      <c r="EB278" s="135"/>
      <c r="EC278" s="135"/>
      <c r="ED278" s="135"/>
      <c r="EE278" s="135"/>
      <c r="EF278" s="135"/>
      <c r="EG278" s="135"/>
      <c r="EH278" s="135"/>
      <c r="EI278" s="135"/>
      <c r="EJ278" s="135"/>
      <c r="EK278" s="135"/>
      <c r="EL278" s="135"/>
      <c r="EM278" s="135"/>
      <c r="EN278" s="135"/>
      <c r="EO278" s="135"/>
      <c r="EP278" s="135"/>
      <c r="EQ278" s="135"/>
      <c r="ER278" s="135"/>
      <c r="ES278" s="135"/>
      <c r="ET278" s="135"/>
      <c r="EU278" s="135"/>
      <c r="EV278" s="135"/>
      <c r="EW278" s="135"/>
      <c r="EX278" s="135"/>
      <c r="EY278" s="135"/>
      <c r="EZ278" s="135"/>
      <c r="FA278" s="135"/>
      <c r="FB278" s="135"/>
      <c r="FC278" s="135"/>
      <c r="FD278" s="135"/>
      <c r="FE278" s="135"/>
      <c r="FF278" s="135"/>
      <c r="FG278" s="135"/>
      <c r="FH278" s="135"/>
      <c r="FI278" s="135"/>
      <c r="FJ278" s="135"/>
      <c r="FK278" s="135"/>
      <c r="FL278" s="135"/>
      <c r="FM278" s="135"/>
      <c r="FN278" s="135"/>
      <c r="FO278" s="135"/>
      <c r="FP278" s="135"/>
      <c r="FQ278" s="135"/>
      <c r="FR278" s="135"/>
      <c r="FS278" s="135"/>
      <c r="FT278" s="135"/>
      <c r="FU278" s="135"/>
      <c r="FV278" s="135"/>
      <c r="FW278" s="135"/>
      <c r="FX278" s="135"/>
      <c r="FY278" s="135"/>
      <c r="FZ278" s="135"/>
      <c r="GA278" s="135"/>
      <c r="GB278" s="135"/>
      <c r="GC278" s="135"/>
      <c r="GD278" s="135"/>
      <c r="GE278" s="135"/>
      <c r="GF278" s="135"/>
      <c r="GG278" s="135"/>
      <c r="GH278" s="135"/>
      <c r="GI278" s="135"/>
    </row>
    <row r="279" spans="1:191" s="133" customFormat="1" ht="15">
      <c r="C279" s="660"/>
      <c r="D279" s="472"/>
      <c r="E279" s="710"/>
      <c r="F279" s="710"/>
      <c r="G279" s="669"/>
      <c r="H279" s="164"/>
      <c r="I279" s="648"/>
      <c r="J279" s="185"/>
      <c r="K279" s="648"/>
      <c r="L279" s="648"/>
      <c r="M279" s="648"/>
      <c r="N279" s="703"/>
      <c r="O279" s="703"/>
      <c r="P279" s="703"/>
      <c r="Q279" s="703"/>
      <c r="R279" s="703"/>
      <c r="S279" s="703"/>
      <c r="T279" s="703"/>
      <c r="U279" s="703"/>
      <c r="V279" s="703"/>
      <c r="W279" s="703"/>
      <c r="X279" s="703"/>
      <c r="Y279" s="701"/>
      <c r="Z279" s="701"/>
      <c r="AA279" s="701"/>
      <c r="AB279" s="701"/>
      <c r="AC279" s="701"/>
      <c r="AD279" s="701"/>
      <c r="AE279" s="701"/>
      <c r="AF279" s="701"/>
      <c r="AG279" s="701"/>
      <c r="AH279" s="701"/>
      <c r="AI279" s="701"/>
      <c r="AJ279" s="701"/>
      <c r="AK279" s="701"/>
      <c r="AL279" s="701"/>
      <c r="AM279" s="701"/>
      <c r="AN279" s="701"/>
      <c r="AO279" s="701"/>
      <c r="AP279" s="701"/>
      <c r="AQ279" s="701"/>
      <c r="AR279" s="701"/>
      <c r="AS279" s="701"/>
      <c r="AT279" s="701"/>
      <c r="AU279" s="701"/>
      <c r="AV279" s="701"/>
      <c r="AW279" s="701"/>
      <c r="AX279" s="701"/>
      <c r="AY279" s="701"/>
      <c r="AZ279" s="701"/>
      <c r="BA279" s="701"/>
      <c r="BB279" s="701"/>
      <c r="BC279" s="701"/>
      <c r="BD279" s="701"/>
      <c r="BE279" s="701"/>
      <c r="BF279" s="701"/>
      <c r="BG279" s="701"/>
      <c r="BH279" s="701"/>
      <c r="BI279" s="701"/>
      <c r="BJ279" s="701"/>
      <c r="BK279" s="701"/>
      <c r="BL279" s="701"/>
      <c r="BM279" s="701"/>
      <c r="BN279" s="701"/>
      <c r="BO279" s="701"/>
      <c r="BP279" s="701"/>
      <c r="BQ279" s="701"/>
      <c r="BR279" s="701"/>
      <c r="BS279" s="701"/>
      <c r="BT279" s="701"/>
      <c r="BU279" s="701"/>
      <c r="BV279" s="701"/>
      <c r="BW279" s="701"/>
      <c r="BX279" s="701"/>
      <c r="BY279" s="701"/>
      <c r="BZ279" s="701"/>
      <c r="CA279" s="135"/>
      <c r="CB279" s="135"/>
      <c r="CC279" s="135"/>
      <c r="CD279" s="135"/>
      <c r="CE279" s="135"/>
      <c r="CF279" s="135"/>
      <c r="CG279" s="135"/>
      <c r="CH279" s="135"/>
      <c r="CI279" s="135"/>
      <c r="CJ279" s="135"/>
      <c r="CK279" s="135"/>
      <c r="CL279" s="135"/>
      <c r="CM279" s="135"/>
      <c r="CN279" s="135"/>
      <c r="CO279" s="135"/>
      <c r="CP279" s="135"/>
      <c r="CQ279" s="135"/>
      <c r="CR279" s="135"/>
      <c r="CS279" s="135"/>
      <c r="CT279" s="135"/>
      <c r="CU279" s="135"/>
      <c r="CV279" s="135"/>
      <c r="CW279" s="135"/>
      <c r="CX279" s="135"/>
      <c r="CY279" s="135"/>
      <c r="CZ279" s="135"/>
      <c r="DA279" s="135"/>
      <c r="DB279" s="135"/>
      <c r="DC279" s="135"/>
      <c r="DD279" s="135"/>
      <c r="DE279" s="135"/>
      <c r="DF279" s="135"/>
      <c r="DG279" s="135"/>
      <c r="DH279" s="135"/>
      <c r="DI279" s="135"/>
      <c r="DJ279" s="135"/>
      <c r="DK279" s="135"/>
      <c r="DL279" s="135"/>
      <c r="DM279" s="135"/>
      <c r="DN279" s="135"/>
      <c r="DO279" s="135"/>
      <c r="DP279" s="135"/>
      <c r="DQ279" s="135"/>
      <c r="DR279" s="135"/>
      <c r="DS279" s="135"/>
      <c r="DT279" s="135"/>
      <c r="DU279" s="135"/>
      <c r="DV279" s="135"/>
      <c r="DW279" s="135"/>
      <c r="DX279" s="135"/>
      <c r="DY279" s="135"/>
      <c r="DZ279" s="135"/>
      <c r="EA279" s="135"/>
      <c r="EB279" s="135"/>
      <c r="EC279" s="135"/>
      <c r="ED279" s="135"/>
      <c r="EE279" s="135"/>
      <c r="EF279" s="135"/>
      <c r="EG279" s="135"/>
      <c r="EH279" s="135"/>
      <c r="EI279" s="135"/>
      <c r="EJ279" s="135"/>
      <c r="EK279" s="135"/>
      <c r="EL279" s="135"/>
      <c r="EM279" s="135"/>
      <c r="EN279" s="135"/>
      <c r="EO279" s="135"/>
      <c r="EP279" s="135"/>
      <c r="EQ279" s="135"/>
      <c r="ER279" s="135"/>
      <c r="ES279" s="135"/>
      <c r="ET279" s="135"/>
      <c r="EU279" s="135"/>
      <c r="EV279" s="135"/>
      <c r="EW279" s="135"/>
      <c r="EX279" s="135"/>
      <c r="EY279" s="135"/>
      <c r="EZ279" s="135"/>
      <c r="FA279" s="135"/>
      <c r="FB279" s="135"/>
      <c r="FC279" s="135"/>
      <c r="FD279" s="135"/>
      <c r="FE279" s="135"/>
      <c r="FF279" s="135"/>
      <c r="FG279" s="135"/>
      <c r="FH279" s="135"/>
      <c r="FI279" s="135"/>
      <c r="FJ279" s="135"/>
      <c r="FK279" s="135"/>
      <c r="FL279" s="135"/>
      <c r="FM279" s="135"/>
      <c r="FN279" s="135"/>
      <c r="FO279" s="135"/>
      <c r="FP279" s="135"/>
      <c r="FQ279" s="135"/>
      <c r="FR279" s="135"/>
      <c r="FS279" s="135"/>
      <c r="FT279" s="135"/>
      <c r="FU279" s="135"/>
      <c r="FV279" s="135"/>
      <c r="FW279" s="135"/>
      <c r="FX279" s="135"/>
      <c r="FY279" s="135"/>
      <c r="FZ279" s="135"/>
      <c r="GA279" s="135"/>
      <c r="GB279" s="135"/>
      <c r="GC279" s="135"/>
      <c r="GD279" s="135"/>
      <c r="GE279" s="135"/>
      <c r="GF279" s="135"/>
      <c r="GG279" s="135"/>
      <c r="GH279" s="135"/>
      <c r="GI279" s="135"/>
    </row>
    <row r="280" spans="1:191" s="133" customFormat="1">
      <c r="K280" s="701"/>
      <c r="L280" s="701"/>
      <c r="M280" s="701"/>
      <c r="N280" s="701"/>
      <c r="O280" s="701"/>
      <c r="P280" s="701"/>
      <c r="Q280" s="701"/>
      <c r="R280" s="701"/>
      <c r="S280" s="701"/>
      <c r="T280" s="701"/>
      <c r="U280" s="701"/>
      <c r="V280" s="701"/>
      <c r="W280" s="701"/>
      <c r="X280" s="701"/>
      <c r="Y280" s="701"/>
      <c r="Z280" s="701"/>
      <c r="AA280" s="701"/>
      <c r="AB280" s="701"/>
      <c r="AC280" s="701"/>
      <c r="AD280" s="701"/>
      <c r="AE280" s="701"/>
      <c r="AF280" s="701"/>
      <c r="AG280" s="701"/>
      <c r="AH280" s="701"/>
      <c r="AI280" s="701"/>
      <c r="AJ280" s="701"/>
      <c r="AK280" s="701"/>
      <c r="AL280" s="701"/>
      <c r="AM280" s="701"/>
      <c r="AN280" s="701"/>
      <c r="AO280" s="701"/>
      <c r="AP280" s="701"/>
      <c r="AQ280" s="701"/>
      <c r="AR280" s="701"/>
      <c r="AS280" s="701"/>
      <c r="AT280" s="701"/>
      <c r="AU280" s="701"/>
      <c r="AV280" s="701"/>
      <c r="AW280" s="701"/>
      <c r="AX280" s="701"/>
      <c r="AY280" s="701"/>
      <c r="AZ280" s="701"/>
      <c r="BA280" s="701"/>
      <c r="BB280" s="701"/>
      <c r="BC280" s="701"/>
      <c r="BD280" s="701"/>
      <c r="BE280" s="701"/>
      <c r="BF280" s="701"/>
      <c r="BG280" s="701"/>
      <c r="BH280" s="701"/>
      <c r="BI280" s="701"/>
      <c r="BJ280" s="701"/>
      <c r="BK280" s="701"/>
      <c r="BL280" s="701"/>
      <c r="BM280" s="701"/>
      <c r="BN280" s="701"/>
      <c r="BO280" s="701"/>
      <c r="BP280" s="701"/>
      <c r="BQ280" s="701"/>
      <c r="BR280" s="701"/>
      <c r="BS280" s="701"/>
      <c r="BT280" s="701"/>
      <c r="BU280" s="701"/>
      <c r="BV280" s="701"/>
      <c r="BW280" s="701"/>
      <c r="BX280" s="701"/>
      <c r="BY280" s="701"/>
      <c r="BZ280" s="701"/>
      <c r="CA280" s="135"/>
      <c r="CB280" s="135"/>
      <c r="CC280" s="135"/>
      <c r="CD280" s="135"/>
      <c r="CE280" s="135"/>
      <c r="CF280" s="135"/>
      <c r="CG280" s="135"/>
      <c r="CH280" s="135"/>
      <c r="CI280" s="135"/>
      <c r="CJ280" s="135"/>
      <c r="CK280" s="135"/>
      <c r="CL280" s="135"/>
      <c r="CM280" s="135"/>
      <c r="CN280" s="135"/>
      <c r="CO280" s="135"/>
      <c r="CP280" s="135"/>
      <c r="CQ280" s="135"/>
      <c r="CR280" s="135"/>
      <c r="CS280" s="135"/>
      <c r="CT280" s="135"/>
      <c r="CU280" s="135"/>
      <c r="CV280" s="135"/>
      <c r="CW280" s="135"/>
      <c r="CX280" s="135"/>
      <c r="CY280" s="135"/>
      <c r="CZ280" s="135"/>
      <c r="DA280" s="135"/>
      <c r="DB280" s="135"/>
      <c r="DC280" s="135"/>
      <c r="DD280" s="135"/>
      <c r="DE280" s="135"/>
      <c r="DF280" s="135"/>
      <c r="DG280" s="135"/>
      <c r="DH280" s="135"/>
      <c r="DI280" s="135"/>
      <c r="DJ280" s="135"/>
      <c r="DK280" s="135"/>
      <c r="DL280" s="135"/>
      <c r="DM280" s="135"/>
      <c r="DN280" s="135"/>
      <c r="DO280" s="135"/>
      <c r="DP280" s="135"/>
      <c r="DQ280" s="135"/>
      <c r="DR280" s="135"/>
      <c r="DS280" s="135"/>
      <c r="DT280" s="135"/>
      <c r="DU280" s="135"/>
      <c r="DV280" s="135"/>
      <c r="DW280" s="135"/>
      <c r="DX280" s="135"/>
      <c r="DY280" s="135"/>
      <c r="DZ280" s="135"/>
      <c r="EA280" s="135"/>
      <c r="EB280" s="135"/>
      <c r="EC280" s="135"/>
      <c r="ED280" s="135"/>
      <c r="EE280" s="135"/>
      <c r="EF280" s="135"/>
      <c r="EG280" s="135"/>
      <c r="EH280" s="135"/>
      <c r="EI280" s="135"/>
      <c r="EJ280" s="135"/>
      <c r="EK280" s="135"/>
      <c r="EL280" s="135"/>
      <c r="EM280" s="135"/>
      <c r="EN280" s="135"/>
      <c r="EO280" s="135"/>
      <c r="EP280" s="135"/>
      <c r="EQ280" s="135"/>
      <c r="ER280" s="135"/>
      <c r="ES280" s="135"/>
      <c r="ET280" s="135"/>
      <c r="EU280" s="135"/>
      <c r="EV280" s="135"/>
      <c r="EW280" s="135"/>
      <c r="EX280" s="135"/>
      <c r="EY280" s="135"/>
      <c r="EZ280" s="135"/>
      <c r="FA280" s="135"/>
      <c r="FB280" s="135"/>
      <c r="FC280" s="135"/>
      <c r="FD280" s="135"/>
      <c r="FE280" s="135"/>
      <c r="FF280" s="135"/>
      <c r="FG280" s="135"/>
      <c r="FH280" s="135"/>
      <c r="FI280" s="135"/>
      <c r="FJ280" s="135"/>
      <c r="FK280" s="135"/>
      <c r="FL280" s="135"/>
      <c r="FM280" s="135"/>
      <c r="FN280" s="135"/>
      <c r="FO280" s="135"/>
      <c r="FP280" s="135"/>
      <c r="FQ280" s="135"/>
      <c r="FR280" s="135"/>
      <c r="FS280" s="135"/>
      <c r="FT280" s="135"/>
      <c r="FU280" s="135"/>
      <c r="FV280" s="135"/>
      <c r="FW280" s="135"/>
      <c r="FX280" s="135"/>
      <c r="FY280" s="135"/>
      <c r="FZ280" s="135"/>
      <c r="GA280" s="135"/>
      <c r="GB280" s="135"/>
      <c r="GC280" s="135"/>
      <c r="GD280" s="135"/>
      <c r="GE280" s="135"/>
      <c r="GF280" s="135"/>
      <c r="GG280" s="135"/>
      <c r="GH280" s="135"/>
      <c r="GI280" s="135"/>
    </row>
    <row r="281" spans="1:191" s="133" customFormat="1">
      <c r="B281" s="188" t="s">
        <v>350</v>
      </c>
      <c r="C281" s="187"/>
      <c r="K281" s="703"/>
      <c r="L281" s="703"/>
      <c r="M281" s="703"/>
      <c r="N281" s="703"/>
      <c r="O281" s="703"/>
      <c r="P281" s="703"/>
      <c r="Q281" s="703"/>
      <c r="R281" s="703"/>
      <c r="S281" s="701"/>
      <c r="T281" s="701"/>
      <c r="U281" s="701"/>
      <c r="V281" s="701"/>
      <c r="W281" s="701"/>
      <c r="X281" s="701"/>
      <c r="Y281" s="701"/>
      <c r="Z281" s="701"/>
      <c r="AA281" s="701"/>
      <c r="AB281" s="701"/>
      <c r="AC281" s="701"/>
      <c r="AD281" s="701"/>
      <c r="AE281" s="701"/>
      <c r="AF281" s="701"/>
      <c r="AG281" s="701"/>
      <c r="AH281" s="701"/>
      <c r="AI281" s="701"/>
      <c r="AJ281" s="701"/>
      <c r="AK281" s="701"/>
      <c r="AL281" s="701"/>
      <c r="AM281" s="701"/>
      <c r="AN281" s="701"/>
      <c r="AO281" s="701"/>
      <c r="AP281" s="701"/>
      <c r="AQ281" s="701"/>
      <c r="AR281" s="701"/>
      <c r="AS281" s="701"/>
      <c r="AT281" s="701"/>
      <c r="AU281" s="701"/>
      <c r="AV281" s="701"/>
      <c r="AW281" s="701"/>
      <c r="AX281" s="701"/>
      <c r="AY281" s="701"/>
      <c r="AZ281" s="701"/>
      <c r="BA281" s="701"/>
      <c r="BB281" s="701"/>
      <c r="BC281" s="701"/>
      <c r="BD281" s="701"/>
      <c r="BE281" s="701"/>
      <c r="BF281" s="701"/>
      <c r="BG281" s="701"/>
      <c r="BH281" s="701"/>
      <c r="BI281" s="701"/>
      <c r="BJ281" s="701"/>
      <c r="BK281" s="701"/>
      <c r="BL281" s="701"/>
      <c r="BM281" s="701"/>
      <c r="BN281" s="701"/>
      <c r="BO281" s="701"/>
      <c r="BP281" s="701"/>
      <c r="BQ281" s="701"/>
      <c r="BR281" s="701"/>
      <c r="BS281" s="701"/>
      <c r="BT281" s="701"/>
      <c r="BU281" s="701"/>
      <c r="BV281" s="701"/>
      <c r="BW281" s="701"/>
      <c r="BX281" s="701"/>
      <c r="BY281" s="701"/>
      <c r="BZ281" s="701"/>
      <c r="CA281" s="135"/>
      <c r="CB281" s="135"/>
      <c r="CC281" s="135"/>
      <c r="CD281" s="135"/>
      <c r="CE281" s="135"/>
      <c r="CF281" s="135"/>
      <c r="CG281" s="135"/>
      <c r="CH281" s="135"/>
      <c r="CI281" s="135"/>
      <c r="CJ281" s="135"/>
      <c r="CK281" s="135"/>
      <c r="CL281" s="135"/>
      <c r="CM281" s="135"/>
      <c r="CN281" s="135"/>
      <c r="CO281" s="135"/>
      <c r="CP281" s="135"/>
      <c r="CQ281" s="135"/>
      <c r="CR281" s="135"/>
      <c r="CS281" s="135"/>
      <c r="CT281" s="135"/>
      <c r="CU281" s="135"/>
      <c r="CV281" s="135"/>
      <c r="CW281" s="135"/>
      <c r="CX281" s="135"/>
      <c r="CY281" s="135"/>
      <c r="CZ281" s="135"/>
      <c r="DA281" s="135"/>
      <c r="DB281" s="135"/>
      <c r="DC281" s="135"/>
      <c r="DD281" s="135"/>
      <c r="DE281" s="135"/>
      <c r="DF281" s="135"/>
      <c r="DG281" s="135"/>
      <c r="DH281" s="135"/>
      <c r="DI281" s="135"/>
      <c r="DJ281" s="135"/>
      <c r="DK281" s="135"/>
      <c r="DL281" s="135"/>
      <c r="DM281" s="135"/>
      <c r="DN281" s="135"/>
      <c r="DO281" s="135"/>
      <c r="DP281" s="135"/>
      <c r="DQ281" s="135"/>
      <c r="DR281" s="135"/>
      <c r="DS281" s="135"/>
      <c r="DT281" s="135"/>
      <c r="DU281" s="135"/>
      <c r="DV281" s="135"/>
      <c r="DW281" s="135"/>
      <c r="DX281" s="135"/>
      <c r="DY281" s="135"/>
      <c r="DZ281" s="135"/>
      <c r="EA281" s="135"/>
      <c r="EB281" s="135"/>
      <c r="EC281" s="135"/>
      <c r="ED281" s="135"/>
      <c r="EE281" s="135"/>
      <c r="EF281" s="135"/>
      <c r="EG281" s="135"/>
      <c r="EH281" s="135"/>
      <c r="EI281" s="135"/>
      <c r="EJ281" s="135"/>
      <c r="EK281" s="135"/>
      <c r="EL281" s="135"/>
      <c r="EM281" s="135"/>
      <c r="EN281" s="135"/>
      <c r="EO281" s="135"/>
      <c r="EP281" s="135"/>
      <c r="EQ281" s="135"/>
      <c r="ER281" s="135"/>
      <c r="ES281" s="135"/>
      <c r="ET281" s="135"/>
      <c r="EU281" s="135"/>
      <c r="EV281" s="135"/>
      <c r="EW281" s="135"/>
      <c r="EX281" s="135"/>
      <c r="EY281" s="135"/>
      <c r="EZ281" s="135"/>
      <c r="FA281" s="135"/>
      <c r="FB281" s="135"/>
      <c r="FC281" s="135"/>
      <c r="FD281" s="135"/>
      <c r="FE281" s="135"/>
      <c r="FF281" s="135"/>
      <c r="FG281" s="135"/>
      <c r="FH281" s="135"/>
      <c r="FI281" s="135"/>
      <c r="FJ281" s="135"/>
      <c r="FK281" s="135"/>
      <c r="FL281" s="135"/>
      <c r="FM281" s="135"/>
      <c r="FN281" s="135"/>
      <c r="FO281" s="135"/>
      <c r="FP281" s="135"/>
      <c r="FQ281" s="135"/>
      <c r="FR281" s="135"/>
      <c r="FS281" s="135"/>
      <c r="FT281" s="135"/>
      <c r="FU281" s="135"/>
      <c r="FV281" s="135"/>
      <c r="FW281" s="135"/>
      <c r="FX281" s="135"/>
      <c r="FY281" s="135"/>
      <c r="FZ281" s="135"/>
      <c r="GA281" s="135"/>
      <c r="GB281" s="135"/>
      <c r="GC281" s="135"/>
      <c r="GD281" s="135"/>
      <c r="GE281" s="135"/>
      <c r="GF281" s="135"/>
      <c r="GG281" s="135"/>
      <c r="GH281" s="135"/>
      <c r="GI281" s="135"/>
    </row>
    <row r="282" spans="1:191" s="133" customFormat="1" ht="15">
      <c r="A282" s="135"/>
      <c r="B282" s="188" t="s">
        <v>351</v>
      </c>
      <c r="C282" s="655" t="s">
        <v>253</v>
      </c>
      <c r="D282" s="655" t="s">
        <v>345</v>
      </c>
      <c r="E282" s="705" t="s">
        <v>346</v>
      </c>
      <c r="F282" s="705" t="s">
        <v>89</v>
      </c>
      <c r="G282" s="705" t="s">
        <v>347</v>
      </c>
      <c r="H282" s="706"/>
      <c r="I282" s="185"/>
      <c r="J282" s="374"/>
      <c r="K282" s="185"/>
      <c r="L282" s="185"/>
      <c r="M282" s="185"/>
      <c r="N282" s="703"/>
      <c r="O282" s="703"/>
      <c r="P282" s="703"/>
      <c r="Q282" s="703"/>
      <c r="R282" s="703"/>
      <c r="S282" s="701"/>
      <c r="T282" s="701"/>
      <c r="U282" s="701"/>
      <c r="V282" s="701"/>
      <c r="W282" s="701"/>
      <c r="X282" s="701"/>
      <c r="Y282" s="701"/>
      <c r="Z282" s="701"/>
      <c r="AA282" s="701"/>
      <c r="AB282" s="701"/>
      <c r="AC282" s="701"/>
      <c r="AD282" s="701"/>
      <c r="AE282" s="701"/>
      <c r="AF282" s="701"/>
      <c r="AG282" s="701"/>
      <c r="AH282" s="701"/>
      <c r="AI282" s="701"/>
      <c r="AJ282" s="701"/>
      <c r="AK282" s="701"/>
      <c r="AL282" s="701"/>
      <c r="AM282" s="701"/>
      <c r="AN282" s="701"/>
      <c r="AO282" s="701"/>
      <c r="AP282" s="701"/>
      <c r="AQ282" s="701"/>
      <c r="AR282" s="701"/>
      <c r="AS282" s="701"/>
      <c r="AT282" s="701"/>
      <c r="AU282" s="701"/>
      <c r="AV282" s="701"/>
      <c r="AW282" s="701"/>
      <c r="AX282" s="701"/>
      <c r="AY282" s="701"/>
      <c r="AZ282" s="701"/>
      <c r="BA282" s="701"/>
      <c r="BB282" s="701"/>
      <c r="BC282" s="701"/>
      <c r="BD282" s="701"/>
      <c r="BE282" s="701"/>
      <c r="BF282" s="701"/>
      <c r="BG282" s="701"/>
      <c r="BH282" s="701"/>
      <c r="BI282" s="701"/>
      <c r="BJ282" s="701"/>
      <c r="BK282" s="701"/>
      <c r="BL282" s="701"/>
      <c r="BM282" s="701"/>
      <c r="BN282" s="701"/>
      <c r="BO282" s="701"/>
      <c r="BP282" s="701"/>
      <c r="BQ282" s="701"/>
      <c r="BR282" s="701"/>
      <c r="BS282" s="701"/>
      <c r="BT282" s="701"/>
      <c r="BU282" s="701"/>
      <c r="BV282" s="701"/>
      <c r="BW282" s="701"/>
      <c r="BX282" s="701"/>
      <c r="BY282" s="701"/>
      <c r="BZ282" s="701"/>
      <c r="CA282" s="135"/>
      <c r="CB282" s="135"/>
      <c r="CC282" s="135"/>
      <c r="CD282" s="135"/>
      <c r="CE282" s="135"/>
      <c r="CF282" s="135"/>
      <c r="CG282" s="135"/>
      <c r="CH282" s="135"/>
      <c r="CI282" s="135"/>
      <c r="CJ282" s="135"/>
      <c r="CK282" s="135"/>
      <c r="CL282" s="135"/>
      <c r="CM282" s="135"/>
      <c r="CN282" s="135"/>
      <c r="CO282" s="135"/>
      <c r="CP282" s="135"/>
      <c r="CQ282" s="135"/>
      <c r="CR282" s="135"/>
      <c r="CS282" s="135"/>
      <c r="CT282" s="135"/>
      <c r="CU282" s="135"/>
      <c r="CV282" s="135"/>
      <c r="CW282" s="135"/>
      <c r="CX282" s="135"/>
      <c r="CY282" s="135"/>
      <c r="CZ282" s="135"/>
      <c r="DA282" s="135"/>
      <c r="DB282" s="135"/>
      <c r="DC282" s="135"/>
      <c r="DD282" s="135"/>
      <c r="DE282" s="135"/>
      <c r="DF282" s="135"/>
      <c r="DG282" s="135"/>
      <c r="DH282" s="135"/>
      <c r="DI282" s="135"/>
      <c r="DJ282" s="135"/>
      <c r="DK282" s="135"/>
      <c r="DL282" s="135"/>
      <c r="DM282" s="135"/>
      <c r="DN282" s="135"/>
      <c r="DO282" s="135"/>
      <c r="DP282" s="135"/>
      <c r="DQ282" s="135"/>
      <c r="DR282" s="135"/>
      <c r="DS282" s="135"/>
      <c r="DT282" s="135"/>
      <c r="DU282" s="135"/>
      <c r="DV282" s="135"/>
      <c r="DW282" s="135"/>
      <c r="DX282" s="135"/>
      <c r="DY282" s="135"/>
      <c r="DZ282" s="135"/>
      <c r="EA282" s="135"/>
      <c r="EB282" s="135"/>
      <c r="EC282" s="135"/>
      <c r="ED282" s="135"/>
      <c r="EE282" s="135"/>
      <c r="EF282" s="135"/>
      <c r="EG282" s="135"/>
      <c r="EH282" s="135"/>
      <c r="EI282" s="135"/>
      <c r="EJ282" s="135"/>
      <c r="EK282" s="135"/>
      <c r="EL282" s="135"/>
      <c r="EM282" s="135"/>
      <c r="EN282" s="135"/>
      <c r="EO282" s="135"/>
      <c r="EP282" s="135"/>
      <c r="EQ282" s="135"/>
      <c r="ER282" s="135"/>
      <c r="ES282" s="135"/>
      <c r="ET282" s="135"/>
      <c r="EU282" s="135"/>
      <c r="EV282" s="135"/>
      <c r="EW282" s="135"/>
      <c r="EX282" s="135"/>
      <c r="EY282" s="135"/>
      <c r="EZ282" s="135"/>
      <c r="FA282" s="135"/>
      <c r="FB282" s="135"/>
      <c r="FC282" s="135"/>
      <c r="FD282" s="135"/>
      <c r="FE282" s="135"/>
      <c r="FF282" s="135"/>
      <c r="FG282" s="135"/>
      <c r="FH282" s="135"/>
      <c r="FI282" s="135"/>
      <c r="FJ282" s="135"/>
      <c r="FK282" s="135"/>
      <c r="FL282" s="135"/>
      <c r="FM282" s="135"/>
      <c r="FN282" s="135"/>
      <c r="FO282" s="135"/>
      <c r="FP282" s="135"/>
      <c r="FQ282" s="135"/>
      <c r="FR282" s="135"/>
      <c r="FS282" s="135"/>
      <c r="FT282" s="135"/>
      <c r="FU282" s="135"/>
      <c r="FV282" s="135"/>
      <c r="FW282" s="135"/>
      <c r="FX282" s="135"/>
      <c r="FY282" s="135"/>
      <c r="FZ282" s="135"/>
      <c r="GA282" s="135"/>
      <c r="GB282" s="135"/>
      <c r="GC282" s="135"/>
      <c r="GD282" s="135"/>
      <c r="GE282" s="135"/>
      <c r="GF282" s="135"/>
      <c r="GG282" s="135"/>
      <c r="GH282" s="135"/>
      <c r="GI282" s="135"/>
    </row>
    <row r="283" spans="1:191" s="133" customFormat="1" ht="15">
      <c r="B283" s="248" t="s">
        <v>29</v>
      </c>
      <c r="C283" s="657"/>
      <c r="D283" s="472"/>
      <c r="E283" s="221"/>
      <c r="F283" s="221"/>
      <c r="G283" s="707"/>
      <c r="H283" s="119"/>
      <c r="I283" s="648"/>
      <c r="J283" s="185"/>
      <c r="K283" s="648"/>
      <c r="L283" s="648"/>
      <c r="M283" s="648"/>
      <c r="N283" s="703"/>
      <c r="O283" s="703"/>
      <c r="P283" s="703"/>
      <c r="Q283" s="703"/>
      <c r="R283" s="703"/>
      <c r="S283" s="701"/>
      <c r="T283" s="701"/>
      <c r="U283" s="701"/>
      <c r="V283" s="701"/>
      <c r="W283" s="701"/>
      <c r="X283" s="701"/>
      <c r="Y283" s="701"/>
      <c r="Z283" s="701"/>
      <c r="AA283" s="701"/>
      <c r="AB283" s="701"/>
      <c r="AC283" s="701"/>
      <c r="AD283" s="701"/>
      <c r="AE283" s="701"/>
      <c r="AF283" s="701"/>
      <c r="AG283" s="701"/>
      <c r="AH283" s="701"/>
      <c r="AI283" s="701"/>
      <c r="AJ283" s="701"/>
      <c r="AK283" s="701"/>
      <c r="AL283" s="701"/>
      <c r="AM283" s="701"/>
      <c r="AN283" s="701"/>
      <c r="AO283" s="701"/>
      <c r="AP283" s="701"/>
      <c r="AQ283" s="701"/>
      <c r="AR283" s="701"/>
      <c r="AS283" s="701"/>
      <c r="AT283" s="701"/>
      <c r="AU283" s="701"/>
      <c r="AV283" s="701"/>
      <c r="AW283" s="701"/>
      <c r="AX283" s="701"/>
      <c r="AY283" s="701"/>
      <c r="AZ283" s="701"/>
      <c r="BA283" s="701"/>
      <c r="BB283" s="701"/>
      <c r="BC283" s="701"/>
      <c r="BD283" s="701"/>
      <c r="BE283" s="701"/>
      <c r="BF283" s="701"/>
      <c r="BG283" s="701"/>
      <c r="BH283" s="701"/>
      <c r="BI283" s="701"/>
      <c r="BJ283" s="701"/>
      <c r="BK283" s="701"/>
      <c r="BL283" s="701"/>
      <c r="BM283" s="701"/>
      <c r="BN283" s="701"/>
      <c r="BO283" s="701"/>
      <c r="BP283" s="701"/>
      <c r="BQ283" s="701"/>
      <c r="BR283" s="701"/>
      <c r="BS283" s="701"/>
      <c r="BT283" s="701"/>
      <c r="BU283" s="701"/>
      <c r="BV283" s="701"/>
      <c r="BW283" s="701"/>
      <c r="BX283" s="701"/>
      <c r="BY283" s="701"/>
      <c r="BZ283" s="701"/>
      <c r="CA283" s="135"/>
      <c r="CB283" s="135"/>
      <c r="CC283" s="135"/>
      <c r="CD283" s="135"/>
      <c r="CE283" s="135"/>
      <c r="CF283" s="135"/>
      <c r="CG283" s="135"/>
      <c r="CH283" s="135"/>
      <c r="CI283" s="135"/>
      <c r="CJ283" s="135"/>
      <c r="CK283" s="135"/>
      <c r="CL283" s="135"/>
      <c r="CM283" s="135"/>
      <c r="CN283" s="135"/>
      <c r="CO283" s="135"/>
      <c r="CP283" s="135"/>
      <c r="CQ283" s="135"/>
      <c r="CR283" s="135"/>
      <c r="CS283" s="135"/>
      <c r="CT283" s="135"/>
      <c r="CU283" s="135"/>
      <c r="CV283" s="135"/>
      <c r="CW283" s="135"/>
      <c r="CX283" s="135"/>
      <c r="CY283" s="135"/>
      <c r="CZ283" s="135"/>
      <c r="DA283" s="135"/>
      <c r="DB283" s="135"/>
      <c r="DC283" s="135"/>
      <c r="DD283" s="135"/>
      <c r="DE283" s="135"/>
      <c r="DF283" s="135"/>
      <c r="DG283" s="135"/>
      <c r="DH283" s="135"/>
      <c r="DI283" s="135"/>
      <c r="DJ283" s="135"/>
      <c r="DK283" s="135"/>
      <c r="DL283" s="135"/>
      <c r="DM283" s="135"/>
      <c r="DN283" s="135"/>
      <c r="DO283" s="135"/>
      <c r="DP283" s="135"/>
      <c r="DQ283" s="135"/>
      <c r="DR283" s="135"/>
      <c r="DS283" s="135"/>
      <c r="DT283" s="135"/>
      <c r="DU283" s="135"/>
      <c r="DV283" s="135"/>
      <c r="DW283" s="135"/>
      <c r="DX283" s="135"/>
      <c r="DY283" s="135"/>
      <c r="DZ283" s="135"/>
      <c r="EA283" s="135"/>
      <c r="EB283" s="135"/>
      <c r="EC283" s="135"/>
      <c r="ED283" s="135"/>
      <c r="EE283" s="135"/>
      <c r="EF283" s="135"/>
      <c r="EG283" s="135"/>
      <c r="EH283" s="135"/>
      <c r="EI283" s="135"/>
      <c r="EJ283" s="135"/>
      <c r="EK283" s="135"/>
      <c r="EL283" s="135"/>
      <c r="EM283" s="135"/>
      <c r="EN283" s="135"/>
      <c r="EO283" s="135"/>
      <c r="EP283" s="135"/>
      <c r="EQ283" s="135"/>
      <c r="ER283" s="135"/>
      <c r="ES283" s="135"/>
      <c r="ET283" s="135"/>
      <c r="EU283" s="135"/>
      <c r="EV283" s="135"/>
      <c r="EW283" s="135"/>
      <c r="EX283" s="135"/>
      <c r="EY283" s="135"/>
      <c r="EZ283" s="135"/>
      <c r="FA283" s="135"/>
      <c r="FB283" s="135"/>
      <c r="FC283" s="135"/>
      <c r="FD283" s="135"/>
      <c r="FE283" s="135"/>
      <c r="FF283" s="135"/>
      <c r="FG283" s="135"/>
      <c r="FH283" s="135"/>
      <c r="FI283" s="135"/>
      <c r="FJ283" s="135"/>
      <c r="FK283" s="135"/>
      <c r="FL283" s="135"/>
      <c r="FM283" s="135"/>
      <c r="FN283" s="135"/>
      <c r="FO283" s="135"/>
      <c r="FP283" s="135"/>
      <c r="FQ283" s="135"/>
      <c r="FR283" s="135"/>
      <c r="FS283" s="135"/>
      <c r="FT283" s="135"/>
      <c r="FU283" s="135"/>
      <c r="FV283" s="135"/>
      <c r="FW283" s="135"/>
      <c r="FX283" s="135"/>
      <c r="FY283" s="135"/>
      <c r="FZ283" s="135"/>
      <c r="GA283" s="135"/>
      <c r="GB283" s="135"/>
      <c r="GC283" s="135"/>
      <c r="GD283" s="135"/>
      <c r="GE283" s="135"/>
      <c r="GF283" s="135"/>
      <c r="GG283" s="135"/>
      <c r="GH283" s="135"/>
      <c r="GI283" s="135"/>
    </row>
    <row r="284" spans="1:191" s="133" customFormat="1" ht="15">
      <c r="C284" s="660"/>
      <c r="D284" s="472"/>
      <c r="E284" s="221"/>
      <c r="F284" s="221"/>
      <c r="G284" s="707"/>
      <c r="H284" s="119"/>
      <c r="I284" s="648"/>
      <c r="J284" s="185"/>
      <c r="K284" s="648"/>
      <c r="L284" s="648"/>
      <c r="M284" s="648"/>
      <c r="N284" s="703"/>
      <c r="O284" s="703"/>
      <c r="P284" s="703"/>
      <c r="Q284" s="703"/>
      <c r="R284" s="703"/>
      <c r="S284" s="701"/>
      <c r="T284" s="701"/>
      <c r="U284" s="701"/>
      <c r="V284" s="701"/>
      <c r="W284" s="701"/>
      <c r="X284" s="701"/>
      <c r="Y284" s="701"/>
      <c r="Z284" s="701"/>
      <c r="AA284" s="701"/>
      <c r="AB284" s="701"/>
      <c r="AC284" s="701"/>
      <c r="AD284" s="701"/>
      <c r="AE284" s="701"/>
      <c r="AF284" s="701"/>
      <c r="AG284" s="701"/>
      <c r="AH284" s="701"/>
      <c r="AI284" s="701"/>
      <c r="AJ284" s="701"/>
      <c r="AK284" s="701"/>
      <c r="AL284" s="701"/>
      <c r="AM284" s="701"/>
      <c r="AN284" s="701"/>
      <c r="AO284" s="701"/>
      <c r="AP284" s="701"/>
      <c r="AQ284" s="701"/>
      <c r="AR284" s="701"/>
      <c r="AS284" s="701"/>
      <c r="AT284" s="701"/>
      <c r="AU284" s="701"/>
      <c r="AV284" s="701"/>
      <c r="AW284" s="701"/>
      <c r="AX284" s="701"/>
      <c r="AY284" s="701"/>
      <c r="AZ284" s="701"/>
      <c r="BA284" s="701"/>
      <c r="BB284" s="701"/>
      <c r="BC284" s="701"/>
      <c r="BD284" s="701"/>
      <c r="BE284" s="701"/>
      <c r="BF284" s="701"/>
      <c r="BG284" s="701"/>
      <c r="BH284" s="701"/>
      <c r="BI284" s="701"/>
      <c r="BJ284" s="701"/>
      <c r="BK284" s="701"/>
      <c r="BL284" s="701"/>
      <c r="BM284" s="701"/>
      <c r="BN284" s="701"/>
      <c r="BO284" s="701"/>
      <c r="BP284" s="701"/>
      <c r="BQ284" s="701"/>
      <c r="BR284" s="701"/>
      <c r="BS284" s="701"/>
      <c r="BT284" s="701"/>
      <c r="BU284" s="701"/>
      <c r="BV284" s="701"/>
      <c r="BW284" s="701"/>
      <c r="BX284" s="701"/>
      <c r="BY284" s="701"/>
      <c r="BZ284" s="701"/>
      <c r="CA284" s="135"/>
      <c r="CB284" s="135"/>
      <c r="CC284" s="135"/>
      <c r="CD284" s="135"/>
      <c r="CE284" s="135"/>
      <c r="CF284" s="135"/>
      <c r="CG284" s="135"/>
      <c r="CH284" s="135"/>
      <c r="CI284" s="135"/>
      <c r="CJ284" s="135"/>
      <c r="CK284" s="135"/>
      <c r="CL284" s="135"/>
      <c r="CM284" s="135"/>
      <c r="CN284" s="135"/>
      <c r="CO284" s="135"/>
      <c r="CP284" s="135"/>
      <c r="CQ284" s="135"/>
      <c r="CR284" s="135"/>
      <c r="CS284" s="135"/>
      <c r="CT284" s="135"/>
      <c r="CU284" s="135"/>
      <c r="CV284" s="135"/>
      <c r="CW284" s="135"/>
      <c r="CX284" s="135"/>
      <c r="CY284" s="135"/>
      <c r="CZ284" s="135"/>
      <c r="DA284" s="135"/>
      <c r="DB284" s="135"/>
      <c r="DC284" s="135"/>
      <c r="DD284" s="135"/>
      <c r="DE284" s="135"/>
      <c r="DF284" s="135"/>
      <c r="DG284" s="135"/>
      <c r="DH284" s="135"/>
      <c r="DI284" s="135"/>
      <c r="DJ284" s="135"/>
      <c r="DK284" s="135"/>
      <c r="DL284" s="135"/>
      <c r="DM284" s="135"/>
      <c r="DN284" s="135"/>
      <c r="DO284" s="135"/>
      <c r="DP284" s="135"/>
      <c r="DQ284" s="135"/>
      <c r="DR284" s="135"/>
      <c r="DS284" s="135"/>
      <c r="DT284" s="135"/>
      <c r="DU284" s="135"/>
      <c r="DV284" s="135"/>
      <c r="DW284" s="135"/>
      <c r="DX284" s="135"/>
      <c r="DY284" s="135"/>
      <c r="DZ284" s="135"/>
      <c r="EA284" s="135"/>
      <c r="EB284" s="135"/>
      <c r="EC284" s="135"/>
      <c r="ED284" s="135"/>
      <c r="EE284" s="135"/>
      <c r="EF284" s="135"/>
      <c r="EG284" s="135"/>
      <c r="EH284" s="135"/>
      <c r="EI284" s="135"/>
      <c r="EJ284" s="135"/>
      <c r="EK284" s="135"/>
      <c r="EL284" s="135"/>
      <c r="EM284" s="135"/>
      <c r="EN284" s="135"/>
      <c r="EO284" s="135"/>
      <c r="EP284" s="135"/>
      <c r="EQ284" s="135"/>
      <c r="ER284" s="135"/>
      <c r="ES284" s="135"/>
      <c r="ET284" s="135"/>
      <c r="EU284" s="135"/>
      <c r="EV284" s="135"/>
      <c r="EW284" s="135"/>
      <c r="EX284" s="135"/>
      <c r="EY284" s="135"/>
      <c r="EZ284" s="135"/>
      <c r="FA284" s="135"/>
      <c r="FB284" s="135"/>
      <c r="FC284" s="135"/>
      <c r="FD284" s="135"/>
      <c r="FE284" s="135"/>
      <c r="FF284" s="135"/>
      <c r="FG284" s="135"/>
      <c r="FH284" s="135"/>
      <c r="FI284" s="135"/>
      <c r="FJ284" s="135"/>
      <c r="FK284" s="135"/>
      <c r="FL284" s="135"/>
      <c r="FM284" s="135"/>
      <c r="FN284" s="135"/>
      <c r="FO284" s="135"/>
      <c r="FP284" s="135"/>
      <c r="FQ284" s="135"/>
      <c r="FR284" s="135"/>
      <c r="FS284" s="135"/>
      <c r="FT284" s="135"/>
      <c r="FU284" s="135"/>
      <c r="FV284" s="135"/>
      <c r="FW284" s="135"/>
      <c r="FX284" s="135"/>
      <c r="FY284" s="135"/>
      <c r="FZ284" s="135"/>
      <c r="GA284" s="135"/>
      <c r="GB284" s="135"/>
      <c r="GC284" s="135"/>
      <c r="GD284" s="135"/>
      <c r="GE284" s="135"/>
      <c r="GF284" s="135"/>
      <c r="GG284" s="135"/>
      <c r="GH284" s="135"/>
      <c r="GI284" s="135"/>
    </row>
    <row r="285" spans="1:191" s="133" customFormat="1" ht="15">
      <c r="C285" s="660"/>
      <c r="D285" s="472"/>
      <c r="E285" s="708"/>
      <c r="F285" s="708"/>
      <c r="G285" s="709"/>
      <c r="H285" s="164"/>
      <c r="I285" s="648"/>
      <c r="J285" s="185"/>
      <c r="K285" s="648"/>
      <c r="L285" s="648"/>
      <c r="M285" s="648"/>
      <c r="N285" s="703"/>
      <c r="O285" s="703"/>
      <c r="P285" s="703"/>
      <c r="Q285" s="703"/>
      <c r="R285" s="703"/>
      <c r="S285" s="701"/>
      <c r="T285" s="701"/>
      <c r="U285" s="701"/>
      <c r="V285" s="701"/>
      <c r="W285" s="701"/>
      <c r="X285" s="701"/>
      <c r="Y285" s="701"/>
      <c r="Z285" s="701"/>
      <c r="AA285" s="701"/>
      <c r="AB285" s="701"/>
      <c r="AC285" s="701"/>
      <c r="AD285" s="701"/>
      <c r="AE285" s="701"/>
      <c r="AF285" s="701"/>
      <c r="AG285" s="701"/>
      <c r="AH285" s="701"/>
      <c r="AI285" s="701"/>
      <c r="AJ285" s="701"/>
      <c r="AK285" s="701"/>
      <c r="AL285" s="701"/>
      <c r="AM285" s="701"/>
      <c r="AN285" s="701"/>
      <c r="AO285" s="701"/>
      <c r="AP285" s="701"/>
      <c r="AQ285" s="701"/>
      <c r="AR285" s="701"/>
      <c r="AS285" s="701"/>
      <c r="AT285" s="701"/>
      <c r="AU285" s="701"/>
      <c r="AV285" s="701"/>
      <c r="AW285" s="701"/>
      <c r="AX285" s="701"/>
      <c r="AY285" s="701"/>
      <c r="AZ285" s="701"/>
      <c r="BA285" s="701"/>
      <c r="BB285" s="701"/>
      <c r="BC285" s="701"/>
      <c r="BD285" s="701"/>
      <c r="BE285" s="701"/>
      <c r="BF285" s="701"/>
      <c r="BG285" s="701"/>
      <c r="BH285" s="701"/>
      <c r="BI285" s="701"/>
      <c r="BJ285" s="701"/>
      <c r="BK285" s="701"/>
      <c r="BL285" s="701"/>
      <c r="BM285" s="701"/>
      <c r="BN285" s="701"/>
      <c r="BO285" s="701"/>
      <c r="BP285" s="701"/>
      <c r="BQ285" s="701"/>
      <c r="BR285" s="701"/>
      <c r="BS285" s="701"/>
      <c r="BT285" s="701"/>
      <c r="BU285" s="701"/>
      <c r="BV285" s="701"/>
      <c r="BW285" s="701"/>
      <c r="BX285" s="701"/>
      <c r="BY285" s="701"/>
      <c r="BZ285" s="701"/>
      <c r="CA285" s="701"/>
      <c r="CB285" s="135"/>
      <c r="CC285" s="135"/>
      <c r="CD285" s="135"/>
      <c r="CE285" s="135"/>
      <c r="CF285" s="135"/>
      <c r="CG285" s="135"/>
      <c r="CH285" s="135"/>
      <c r="CI285" s="135"/>
      <c r="CJ285" s="135"/>
      <c r="CK285" s="135"/>
      <c r="CL285" s="135"/>
      <c r="CM285" s="135"/>
      <c r="CN285" s="135"/>
      <c r="CO285" s="135"/>
      <c r="CP285" s="135"/>
      <c r="CQ285" s="135"/>
      <c r="CR285" s="135"/>
      <c r="CS285" s="135"/>
      <c r="CT285" s="135"/>
      <c r="CU285" s="135"/>
      <c r="CV285" s="135"/>
      <c r="CW285" s="135"/>
      <c r="CX285" s="135"/>
      <c r="CY285" s="135"/>
      <c r="CZ285" s="135"/>
      <c r="DA285" s="135"/>
      <c r="DB285" s="135"/>
      <c r="DC285" s="135"/>
      <c r="DD285" s="135"/>
      <c r="DE285" s="135"/>
      <c r="DF285" s="135"/>
      <c r="DG285" s="135"/>
      <c r="DH285" s="135"/>
      <c r="DI285" s="135"/>
      <c r="DJ285" s="135"/>
      <c r="DK285" s="135"/>
      <c r="DL285" s="135"/>
      <c r="DM285" s="135"/>
      <c r="DN285" s="135"/>
      <c r="DO285" s="135"/>
      <c r="DP285" s="135"/>
      <c r="DQ285" s="135"/>
      <c r="DR285" s="135"/>
      <c r="DS285" s="135"/>
      <c r="DT285" s="135"/>
      <c r="DU285" s="135"/>
      <c r="DV285" s="135"/>
      <c r="DW285" s="135"/>
      <c r="DX285" s="135"/>
      <c r="DY285" s="135"/>
      <c r="DZ285" s="135"/>
      <c r="EA285" s="135"/>
      <c r="EB285" s="135"/>
      <c r="EC285" s="135"/>
      <c r="ED285" s="135"/>
      <c r="EE285" s="135"/>
      <c r="EF285" s="135"/>
      <c r="EG285" s="135"/>
      <c r="EH285" s="135"/>
      <c r="EI285" s="135"/>
      <c r="EJ285" s="135"/>
      <c r="EK285" s="135"/>
      <c r="EL285" s="135"/>
      <c r="EM285" s="135"/>
      <c r="EN285" s="135"/>
      <c r="EO285" s="135"/>
      <c r="EP285" s="135"/>
      <c r="EQ285" s="135"/>
      <c r="ER285" s="135"/>
      <c r="ES285" s="135"/>
      <c r="ET285" s="135"/>
      <c r="EU285" s="135"/>
      <c r="EV285" s="135"/>
      <c r="EW285" s="135"/>
      <c r="EX285" s="135"/>
      <c r="EY285" s="135"/>
      <c r="EZ285" s="135"/>
      <c r="FA285" s="135"/>
      <c r="FB285" s="135"/>
      <c r="FC285" s="135"/>
      <c r="FD285" s="135"/>
      <c r="FE285" s="135"/>
      <c r="FF285" s="135"/>
      <c r="FG285" s="135"/>
      <c r="FH285" s="135"/>
      <c r="FI285" s="135"/>
      <c r="FJ285" s="135"/>
      <c r="FK285" s="135"/>
      <c r="FL285" s="135"/>
      <c r="FM285" s="135"/>
      <c r="FN285" s="135"/>
      <c r="FO285" s="135"/>
      <c r="FP285" s="135"/>
      <c r="FQ285" s="135"/>
      <c r="FR285" s="135"/>
      <c r="FS285" s="135"/>
      <c r="FT285" s="135"/>
      <c r="FU285" s="135"/>
      <c r="FV285" s="135"/>
      <c r="FW285" s="135"/>
      <c r="FX285" s="135"/>
      <c r="FY285" s="135"/>
      <c r="FZ285" s="135"/>
      <c r="GA285" s="135"/>
      <c r="GB285" s="135"/>
      <c r="GC285" s="135"/>
      <c r="GD285" s="135"/>
      <c r="GE285" s="135"/>
      <c r="GF285" s="135"/>
      <c r="GG285" s="135"/>
      <c r="GH285" s="135"/>
      <c r="GI285" s="135"/>
    </row>
    <row r="286" spans="1:191" s="133" customFormat="1" ht="15">
      <c r="C286" s="660"/>
      <c r="D286" s="472"/>
      <c r="E286" s="710"/>
      <c r="F286" s="710"/>
      <c r="G286" s="669"/>
      <c r="H286" s="164"/>
      <c r="I286" s="648"/>
      <c r="J286" s="185"/>
      <c r="K286" s="648"/>
      <c r="L286" s="648"/>
      <c r="M286" s="648"/>
      <c r="N286" s="703"/>
      <c r="O286" s="703"/>
      <c r="P286" s="703"/>
      <c r="Q286" s="703"/>
      <c r="R286" s="703"/>
      <c r="S286" s="701"/>
      <c r="T286" s="701"/>
      <c r="U286" s="701"/>
      <c r="V286" s="701"/>
      <c r="W286" s="701"/>
      <c r="X286" s="701"/>
      <c r="Y286" s="701"/>
      <c r="Z286" s="701"/>
      <c r="AA286" s="701"/>
      <c r="AB286" s="701"/>
      <c r="AC286" s="701"/>
      <c r="AD286" s="701"/>
      <c r="AE286" s="701"/>
      <c r="AF286" s="701"/>
      <c r="AG286" s="701"/>
      <c r="AH286" s="701"/>
      <c r="AI286" s="701"/>
      <c r="AJ286" s="701"/>
      <c r="AK286" s="701"/>
      <c r="AL286" s="701"/>
      <c r="AM286" s="701"/>
      <c r="AN286" s="701"/>
      <c r="AO286" s="701"/>
      <c r="AP286" s="701"/>
      <c r="AQ286" s="701"/>
      <c r="AR286" s="701"/>
      <c r="AS286" s="701"/>
      <c r="AT286" s="701"/>
      <c r="AU286" s="701"/>
      <c r="AV286" s="701"/>
      <c r="AW286" s="701"/>
      <c r="AX286" s="701"/>
      <c r="AY286" s="701"/>
      <c r="AZ286" s="701"/>
      <c r="BA286" s="701"/>
      <c r="BB286" s="701"/>
      <c r="BC286" s="701"/>
      <c r="BD286" s="701"/>
      <c r="BE286" s="701"/>
      <c r="BF286" s="701"/>
      <c r="BG286" s="701"/>
      <c r="BH286" s="701"/>
      <c r="BI286" s="701"/>
      <c r="BJ286" s="701"/>
      <c r="BK286" s="701"/>
      <c r="BL286" s="701"/>
      <c r="BM286" s="701"/>
      <c r="BN286" s="701"/>
      <c r="BO286" s="701"/>
      <c r="BP286" s="701"/>
      <c r="BQ286" s="701"/>
      <c r="BR286" s="701"/>
      <c r="BS286" s="701"/>
      <c r="BT286" s="701"/>
      <c r="BU286" s="701"/>
      <c r="BV286" s="701"/>
      <c r="BW286" s="701"/>
      <c r="BX286" s="701"/>
      <c r="BY286" s="701"/>
      <c r="BZ286" s="701"/>
      <c r="CA286" s="135"/>
      <c r="CB286" s="135"/>
      <c r="CC286" s="135"/>
      <c r="CD286" s="135"/>
      <c r="CE286" s="135"/>
      <c r="CF286" s="135"/>
      <c r="CG286" s="135"/>
      <c r="CH286" s="135"/>
      <c r="CI286" s="135"/>
      <c r="CJ286" s="135"/>
      <c r="CK286" s="135"/>
      <c r="CL286" s="135"/>
      <c r="CM286" s="135"/>
      <c r="CN286" s="135"/>
      <c r="CO286" s="135"/>
      <c r="CP286" s="135"/>
      <c r="CQ286" s="135"/>
      <c r="CR286" s="135"/>
      <c r="CS286" s="135"/>
      <c r="CT286" s="135"/>
      <c r="CU286" s="135"/>
      <c r="CV286" s="135"/>
      <c r="CW286" s="135"/>
      <c r="CX286" s="135"/>
      <c r="CY286" s="135"/>
      <c r="CZ286" s="135"/>
      <c r="DA286" s="135"/>
      <c r="DB286" s="135"/>
      <c r="DC286" s="135"/>
      <c r="DD286" s="135"/>
      <c r="DE286" s="135"/>
      <c r="DF286" s="135"/>
      <c r="DG286" s="135"/>
      <c r="DH286" s="135"/>
      <c r="DI286" s="135"/>
      <c r="DJ286" s="135"/>
      <c r="DK286" s="135"/>
      <c r="DL286" s="135"/>
      <c r="DM286" s="135"/>
      <c r="DN286" s="135"/>
      <c r="DO286" s="135"/>
      <c r="DP286" s="135"/>
      <c r="DQ286" s="135"/>
      <c r="DR286" s="135"/>
      <c r="DS286" s="135"/>
      <c r="DT286" s="135"/>
      <c r="DU286" s="135"/>
      <c r="DV286" s="135"/>
      <c r="DW286" s="135"/>
      <c r="DX286" s="135"/>
      <c r="DY286" s="135"/>
      <c r="DZ286" s="135"/>
      <c r="EA286" s="135"/>
      <c r="EB286" s="135"/>
      <c r="EC286" s="135"/>
      <c r="ED286" s="135"/>
      <c r="EE286" s="135"/>
      <c r="EF286" s="135"/>
      <c r="EG286" s="135"/>
      <c r="EH286" s="135"/>
      <c r="EI286" s="135"/>
      <c r="EJ286" s="135"/>
      <c r="EK286" s="135"/>
      <c r="EL286" s="135"/>
      <c r="EM286" s="135"/>
      <c r="EN286" s="135"/>
      <c r="EO286" s="135"/>
      <c r="EP286" s="135"/>
      <c r="EQ286" s="135"/>
      <c r="ER286" s="135"/>
      <c r="ES286" s="135"/>
      <c r="ET286" s="135"/>
      <c r="EU286" s="135"/>
      <c r="EV286" s="135"/>
      <c r="EW286" s="135"/>
      <c r="EX286" s="135"/>
      <c r="EY286" s="135"/>
      <c r="EZ286" s="135"/>
      <c r="FA286" s="135"/>
      <c r="FB286" s="135"/>
      <c r="FC286" s="135"/>
      <c r="FD286" s="135"/>
      <c r="FE286" s="135"/>
      <c r="FF286" s="135"/>
      <c r="FG286" s="135"/>
      <c r="FH286" s="135"/>
      <c r="FI286" s="135"/>
      <c r="FJ286" s="135"/>
      <c r="FK286" s="135"/>
      <c r="FL286" s="135"/>
      <c r="FM286" s="135"/>
      <c r="FN286" s="135"/>
      <c r="FO286" s="135"/>
      <c r="FP286" s="135"/>
      <c r="FQ286" s="135"/>
      <c r="FR286" s="135"/>
      <c r="FS286" s="135"/>
      <c r="FT286" s="135"/>
      <c r="FU286" s="135"/>
      <c r="FV286" s="135"/>
      <c r="FW286" s="135"/>
      <c r="FX286" s="135"/>
      <c r="FY286" s="135"/>
      <c r="FZ286" s="135"/>
      <c r="GA286" s="135"/>
      <c r="GB286" s="135"/>
      <c r="GC286" s="135"/>
      <c r="GD286" s="135"/>
      <c r="GE286" s="135"/>
      <c r="GF286" s="135"/>
      <c r="GG286" s="135"/>
      <c r="GH286" s="135"/>
      <c r="GI286" s="135"/>
    </row>
    <row r="287" spans="1:191" s="133" customFormat="1" ht="15.75" thickBot="1">
      <c r="B287" s="711"/>
      <c r="C287" s="712"/>
      <c r="D287" s="712"/>
      <c r="J287" s="391"/>
      <c r="K287" s="391"/>
      <c r="L287" s="391"/>
      <c r="M287" s="391"/>
      <c r="N287" s="391"/>
      <c r="O287" s="391"/>
      <c r="P287" s="704"/>
      <c r="Q287" s="701"/>
      <c r="R287" s="701"/>
      <c r="S287" s="701"/>
      <c r="T287" s="701"/>
      <c r="U287" s="701"/>
      <c r="V287" s="701"/>
      <c r="W287" s="701"/>
      <c r="X287" s="701"/>
      <c r="Y287" s="701"/>
      <c r="Z287" s="701"/>
      <c r="AA287" s="701"/>
      <c r="AB287" s="701"/>
      <c r="AC287" s="701"/>
      <c r="AD287" s="701"/>
      <c r="AE287" s="701"/>
      <c r="AF287" s="701"/>
      <c r="AG287" s="701"/>
      <c r="AH287" s="701"/>
      <c r="AI287" s="701"/>
      <c r="AJ287" s="701"/>
      <c r="AK287" s="701"/>
      <c r="AL287" s="701"/>
      <c r="AM287" s="701"/>
      <c r="AN287" s="701"/>
      <c r="AO287" s="701"/>
      <c r="AP287" s="701"/>
      <c r="AQ287" s="701"/>
      <c r="AR287" s="701"/>
      <c r="AS287" s="701"/>
      <c r="AT287" s="701"/>
      <c r="AU287" s="701"/>
      <c r="AV287" s="701"/>
      <c r="AW287" s="701"/>
      <c r="AX287" s="701"/>
      <c r="AY287" s="701"/>
      <c r="AZ287" s="701"/>
      <c r="BA287" s="701"/>
      <c r="BB287" s="701"/>
      <c r="BC287" s="701"/>
      <c r="BD287" s="701"/>
      <c r="BE287" s="701"/>
      <c r="BF287" s="701"/>
      <c r="BG287" s="701"/>
      <c r="BH287" s="701"/>
      <c r="BI287" s="701"/>
      <c r="BJ287" s="701"/>
      <c r="BK287" s="701"/>
      <c r="BL287" s="701"/>
      <c r="BM287" s="701"/>
      <c r="BN287" s="701"/>
      <c r="BO287" s="701"/>
      <c r="BP287" s="701"/>
      <c r="BQ287" s="701"/>
      <c r="BR287" s="701"/>
      <c r="BS287" s="701"/>
      <c r="BT287" s="701"/>
      <c r="BU287" s="701"/>
      <c r="BV287" s="701"/>
      <c r="BW287" s="701"/>
      <c r="BX287" s="701"/>
      <c r="BY287" s="701"/>
      <c r="BZ287" s="701"/>
    </row>
    <row r="288" spans="1:191" s="135" customFormat="1" ht="28.5">
      <c r="A288" s="2"/>
      <c r="B288" s="7" t="s">
        <v>203</v>
      </c>
      <c r="C288" s="432"/>
      <c r="D288" s="433" t="s">
        <v>204</v>
      </c>
      <c r="E288" s="434" t="s">
        <v>205</v>
      </c>
      <c r="F288" s="435" t="s">
        <v>206</v>
      </c>
      <c r="G288" s="436" t="s">
        <v>207</v>
      </c>
      <c r="H288" s="1059" t="s">
        <v>208</v>
      </c>
      <c r="I288" s="713"/>
      <c r="J288" s="704"/>
      <c r="K288" s="391"/>
      <c r="L288" s="704"/>
      <c r="M288" s="704"/>
      <c r="N288" s="704"/>
      <c r="O288" s="701"/>
      <c r="P288" s="701"/>
      <c r="Q288" s="701"/>
      <c r="R288" s="701"/>
      <c r="S288" s="701"/>
      <c r="T288" s="701"/>
      <c r="U288" s="701"/>
      <c r="V288" s="701"/>
      <c r="W288" s="701"/>
      <c r="X288" s="701"/>
      <c r="Y288" s="701"/>
      <c r="Z288" s="701"/>
      <c r="AA288" s="701"/>
      <c r="AB288" s="701"/>
      <c r="AC288" s="701"/>
      <c r="AD288" s="701"/>
      <c r="AE288" s="701"/>
      <c r="AF288" s="701"/>
      <c r="AG288" s="701"/>
      <c r="AH288" s="701"/>
      <c r="AI288" s="701"/>
      <c r="AJ288" s="701"/>
      <c r="AK288" s="701"/>
      <c r="AL288" s="701"/>
      <c r="AM288" s="701"/>
      <c r="AN288" s="701"/>
      <c r="AO288" s="701"/>
      <c r="AP288" s="701"/>
      <c r="AQ288" s="701"/>
      <c r="AR288" s="701"/>
      <c r="AS288" s="701"/>
      <c r="AT288" s="701"/>
      <c r="AU288" s="701"/>
      <c r="AV288" s="701"/>
      <c r="AW288" s="701"/>
      <c r="AX288" s="701"/>
      <c r="AY288" s="701"/>
      <c r="AZ288" s="701"/>
      <c r="BA288" s="701"/>
      <c r="BB288" s="701"/>
      <c r="BC288" s="701"/>
      <c r="BD288" s="701"/>
      <c r="BE288" s="701"/>
      <c r="BF288" s="701"/>
      <c r="BG288" s="701"/>
      <c r="BH288" s="701"/>
      <c r="BI288" s="701"/>
      <c r="BJ288" s="701"/>
      <c r="BK288" s="701"/>
      <c r="BL288" s="701"/>
      <c r="BM288" s="701"/>
      <c r="BN288" s="701"/>
      <c r="BO288" s="701"/>
      <c r="BP288" s="701"/>
      <c r="BQ288" s="701"/>
      <c r="BR288" s="701"/>
      <c r="BS288" s="701"/>
      <c r="BT288" s="701"/>
      <c r="BU288" s="701"/>
      <c r="BV288" s="701"/>
      <c r="BW288" s="701"/>
      <c r="BX288" s="701"/>
      <c r="BY288" s="701"/>
    </row>
    <row r="289" spans="1:78" s="135" customFormat="1" ht="15">
      <c r="A289" s="2"/>
      <c r="C289" s="461" t="s">
        <v>637</v>
      </c>
      <c r="D289" s="714"/>
      <c r="E289" s="534">
        <f>IF($C$53&lt;&gt;0,$C$53,0)</f>
        <v>0</v>
      </c>
      <c r="F289" s="440">
        <f>IF(E289=0,0,-1*(1-D289/E289))</f>
        <v>0</v>
      </c>
      <c r="G289" s="441"/>
      <c r="H289" s="1059"/>
      <c r="I289" s="713"/>
      <c r="J289" s="391"/>
      <c r="K289" s="391"/>
      <c r="L289" s="391"/>
      <c r="M289" s="391"/>
      <c r="N289" s="391"/>
      <c r="O289" s="701"/>
      <c r="P289" s="701"/>
      <c r="Q289" s="701"/>
      <c r="R289" s="701"/>
      <c r="S289" s="701"/>
      <c r="T289" s="701"/>
      <c r="U289" s="701"/>
      <c r="V289" s="701"/>
      <c r="W289" s="701"/>
      <c r="X289" s="701"/>
      <c r="Y289" s="701"/>
      <c r="Z289" s="701"/>
      <c r="AA289" s="701"/>
      <c r="AB289" s="701"/>
      <c r="AC289" s="701"/>
      <c r="AD289" s="701"/>
      <c r="AE289" s="701"/>
      <c r="AF289" s="701"/>
      <c r="AG289" s="701"/>
      <c r="AH289" s="701"/>
      <c r="AI289" s="701"/>
      <c r="AJ289" s="701"/>
      <c r="AK289" s="701"/>
      <c r="AL289" s="701"/>
      <c r="AM289" s="701"/>
      <c r="AN289" s="701"/>
      <c r="AO289" s="701"/>
      <c r="AP289" s="701"/>
      <c r="AQ289" s="701"/>
      <c r="AR289" s="701"/>
      <c r="AS289" s="701"/>
      <c r="AT289" s="701"/>
      <c r="AU289" s="701"/>
      <c r="AV289" s="701"/>
      <c r="AW289" s="701"/>
      <c r="AX289" s="701"/>
      <c r="AY289" s="701"/>
      <c r="AZ289" s="701"/>
      <c r="BA289" s="701"/>
      <c r="BB289" s="701"/>
      <c r="BC289" s="701"/>
      <c r="BD289" s="701"/>
      <c r="BE289" s="701"/>
      <c r="BF289" s="701"/>
      <c r="BG289" s="701"/>
      <c r="BH289" s="701"/>
      <c r="BI289" s="701"/>
      <c r="BJ289" s="701"/>
      <c r="BK289" s="701"/>
      <c r="BL289" s="701"/>
      <c r="BM289" s="701"/>
      <c r="BN289" s="701"/>
      <c r="BO289" s="701"/>
      <c r="BP289" s="701"/>
      <c r="BQ289" s="701"/>
      <c r="BR289" s="701"/>
      <c r="BS289" s="701"/>
      <c r="BT289" s="701"/>
      <c r="BU289" s="701"/>
      <c r="BV289" s="701"/>
      <c r="BW289" s="701"/>
      <c r="BX289" s="701"/>
      <c r="BY289" s="701"/>
    </row>
    <row r="290" spans="1:78" s="135" customFormat="1" ht="15">
      <c r="A290" s="2"/>
      <c r="C290" s="461" t="s">
        <v>209</v>
      </c>
      <c r="D290" s="715"/>
      <c r="E290" s="534">
        <f>IF($C$100&lt;&gt;0,$C$100,0)</f>
        <v>0</v>
      </c>
      <c r="F290" s="440">
        <f>IF(E290=0,0,-1*(1-D290/E290))</f>
        <v>0</v>
      </c>
      <c r="G290" s="441"/>
      <c r="H290" s="1059"/>
      <c r="I290" s="713"/>
      <c r="J290" s="704"/>
      <c r="K290" s="391"/>
      <c r="L290" s="704"/>
      <c r="M290" s="704"/>
      <c r="N290" s="704"/>
      <c r="O290" s="701"/>
      <c r="P290" s="701"/>
      <c r="Q290" s="701"/>
      <c r="R290" s="701"/>
      <c r="S290" s="701"/>
      <c r="T290" s="701"/>
      <c r="U290" s="701"/>
      <c r="V290" s="701"/>
      <c r="W290" s="701"/>
      <c r="X290" s="701"/>
      <c r="Y290" s="701"/>
      <c r="Z290" s="701"/>
      <c r="AA290" s="701"/>
      <c r="AB290" s="701"/>
      <c r="AC290" s="701"/>
      <c r="AD290" s="701"/>
      <c r="AE290" s="701"/>
      <c r="AF290" s="701"/>
      <c r="AG290" s="701"/>
      <c r="AH290" s="701"/>
      <c r="AI290" s="701"/>
      <c r="AJ290" s="701"/>
      <c r="AK290" s="701"/>
      <c r="AL290" s="701"/>
      <c r="AM290" s="701"/>
      <c r="AN290" s="701"/>
      <c r="AO290" s="701"/>
      <c r="AP290" s="701"/>
      <c r="AQ290" s="701"/>
      <c r="AR290" s="701"/>
      <c r="AS290" s="701"/>
      <c r="AT290" s="701"/>
      <c r="AU290" s="701"/>
      <c r="AV290" s="701"/>
      <c r="AW290" s="701"/>
      <c r="AX290" s="701"/>
      <c r="AY290" s="701"/>
      <c r="AZ290" s="701"/>
      <c r="BA290" s="701"/>
      <c r="BB290" s="701"/>
      <c r="BC290" s="701"/>
      <c r="BD290" s="701"/>
      <c r="BE290" s="701"/>
      <c r="BF290" s="701"/>
      <c r="BG290" s="701"/>
      <c r="BH290" s="701"/>
      <c r="BI290" s="701"/>
      <c r="BJ290" s="701"/>
      <c r="BK290" s="701"/>
      <c r="BL290" s="701"/>
      <c r="BM290" s="701"/>
      <c r="BN290" s="701"/>
      <c r="BO290" s="701"/>
      <c r="BP290" s="701"/>
      <c r="BQ290" s="701"/>
      <c r="BR290" s="701"/>
      <c r="BS290" s="701"/>
      <c r="BT290" s="701"/>
      <c r="BU290" s="701"/>
      <c r="BV290" s="701"/>
      <c r="BW290" s="701"/>
      <c r="BX290" s="701"/>
      <c r="BY290" s="701"/>
    </row>
    <row r="291" spans="1:78" s="135" customFormat="1" ht="15.75" thickBot="1">
      <c r="A291" s="2"/>
      <c r="C291" s="462" t="s">
        <v>210</v>
      </c>
      <c r="D291" s="491">
        <f>D289-D290</f>
        <v>0</v>
      </c>
      <c r="E291" s="444">
        <f>IF($C$104&lt;&gt;0,$C$104,0)</f>
        <v>0</v>
      </c>
      <c r="F291" s="446">
        <f>IF(E291=0,0,-1*(1-D291/E291))</f>
        <v>0</v>
      </c>
      <c r="G291" s="447"/>
      <c r="H291" s="1059"/>
      <c r="I291" s="713"/>
      <c r="J291" s="704"/>
      <c r="K291" s="391"/>
      <c r="L291" s="704"/>
      <c r="M291" s="704"/>
      <c r="N291" s="704"/>
      <c r="O291" s="701"/>
      <c r="P291" s="701"/>
      <c r="Q291" s="701"/>
      <c r="R291" s="701"/>
      <c r="S291" s="701"/>
      <c r="T291" s="701"/>
      <c r="U291" s="701"/>
      <c r="V291" s="701"/>
      <c r="W291" s="701"/>
      <c r="X291" s="701"/>
      <c r="Y291" s="701"/>
      <c r="Z291" s="701"/>
      <c r="AA291" s="701"/>
      <c r="AB291" s="701"/>
      <c r="AC291" s="701"/>
      <c r="AD291" s="701"/>
      <c r="AE291" s="701"/>
      <c r="AF291" s="701"/>
      <c r="AG291" s="701"/>
      <c r="AH291" s="701"/>
      <c r="AI291" s="701"/>
      <c r="AJ291" s="701"/>
      <c r="AK291" s="701"/>
      <c r="AL291" s="701"/>
      <c r="AM291" s="701"/>
      <c r="AN291" s="701"/>
      <c r="AO291" s="701"/>
      <c r="AP291" s="701"/>
      <c r="AQ291" s="701"/>
      <c r="AR291" s="701"/>
      <c r="AS291" s="701"/>
      <c r="AT291" s="701"/>
      <c r="AU291" s="701"/>
      <c r="AV291" s="701"/>
      <c r="AW291" s="701"/>
      <c r="AX291" s="701"/>
      <c r="AY291" s="701"/>
      <c r="AZ291" s="701"/>
      <c r="BA291" s="701"/>
      <c r="BB291" s="701"/>
      <c r="BC291" s="701"/>
      <c r="BD291" s="701"/>
      <c r="BE291" s="701"/>
      <c r="BF291" s="701"/>
      <c r="BG291" s="701"/>
      <c r="BH291" s="701"/>
      <c r="BI291" s="701"/>
      <c r="BJ291" s="701"/>
      <c r="BK291" s="701"/>
      <c r="BL291" s="701"/>
      <c r="BM291" s="701"/>
      <c r="BN291" s="701"/>
      <c r="BO291" s="701"/>
      <c r="BP291" s="701"/>
      <c r="BQ291" s="701"/>
      <c r="BR291" s="701"/>
      <c r="BS291" s="701"/>
      <c r="BT291" s="701"/>
      <c r="BU291" s="701"/>
      <c r="BV291" s="701"/>
      <c r="BW291" s="701"/>
      <c r="BX291" s="701"/>
      <c r="BY291" s="701"/>
    </row>
    <row r="292" spans="1:78" s="135" customFormat="1" ht="15.75" thickBot="1">
      <c r="A292" s="2"/>
      <c r="B292" s="289"/>
      <c r="C292" s="3"/>
      <c r="D292" s="345"/>
      <c r="E292" s="5"/>
      <c r="F292" s="346"/>
      <c r="G292" s="2"/>
      <c r="H292" s="278"/>
      <c r="I292" s="713"/>
      <c r="J292" s="701"/>
      <c r="K292" s="701"/>
      <c r="L292" s="701"/>
      <c r="M292" s="701"/>
      <c r="N292" s="701"/>
      <c r="O292" s="701"/>
      <c r="P292" s="701"/>
      <c r="Q292" s="701"/>
      <c r="R292" s="701"/>
      <c r="S292" s="701"/>
      <c r="T292" s="701"/>
      <c r="U292" s="701"/>
      <c r="V292" s="701"/>
      <c r="W292" s="701"/>
      <c r="X292" s="701"/>
      <c r="Y292" s="701"/>
      <c r="Z292" s="701"/>
      <c r="AA292" s="701"/>
      <c r="AB292" s="701"/>
      <c r="AC292" s="701"/>
      <c r="AD292" s="701"/>
      <c r="AE292" s="701"/>
      <c r="AF292" s="701"/>
      <c r="AG292" s="701"/>
      <c r="AH292" s="701"/>
      <c r="AI292" s="701"/>
      <c r="AJ292" s="701"/>
      <c r="AK292" s="701"/>
      <c r="AL292" s="701"/>
      <c r="AM292" s="701"/>
      <c r="AN292" s="701"/>
      <c r="AO292" s="701"/>
      <c r="AP292" s="701"/>
      <c r="AQ292" s="701"/>
      <c r="AR292" s="701"/>
      <c r="AS292" s="701"/>
      <c r="AT292" s="701"/>
      <c r="AU292" s="701"/>
      <c r="AV292" s="701"/>
      <c r="AW292" s="701"/>
      <c r="AX292" s="701"/>
      <c r="AY292" s="701"/>
      <c r="AZ292" s="701"/>
      <c r="BA292" s="701"/>
      <c r="BB292" s="701"/>
      <c r="BC292" s="701"/>
      <c r="BD292" s="701"/>
      <c r="BE292" s="701"/>
      <c r="BF292" s="701"/>
      <c r="BG292" s="701"/>
      <c r="BH292" s="701"/>
      <c r="BI292" s="701"/>
      <c r="BJ292" s="701"/>
      <c r="BK292" s="701"/>
      <c r="BL292" s="701"/>
      <c r="BM292" s="701"/>
      <c r="BN292" s="701"/>
      <c r="BO292" s="701"/>
      <c r="BP292" s="701"/>
      <c r="BQ292" s="701"/>
      <c r="BR292" s="701"/>
      <c r="BS292" s="701"/>
      <c r="BT292" s="701"/>
      <c r="BU292" s="701"/>
      <c r="BV292" s="701"/>
      <c r="BW292" s="701"/>
      <c r="BX292" s="701"/>
      <c r="BY292" s="701"/>
    </row>
    <row r="293" spans="1:78" s="135" customFormat="1" ht="28.5">
      <c r="A293" s="2"/>
      <c r="B293" s="8" t="s">
        <v>218</v>
      </c>
      <c r="C293" s="448"/>
      <c r="D293" s="449" t="s">
        <v>204</v>
      </c>
      <c r="E293" s="450" t="s">
        <v>205</v>
      </c>
      <c r="F293" s="449" t="s">
        <v>206</v>
      </c>
      <c r="G293" s="451" t="s">
        <v>207</v>
      </c>
      <c r="H293" s="1057" t="s">
        <v>208</v>
      </c>
      <c r="I293" s="713"/>
      <c r="J293" s="701"/>
      <c r="K293" s="701"/>
      <c r="L293" s="701"/>
      <c r="M293" s="701"/>
      <c r="N293" s="701"/>
      <c r="O293" s="701"/>
      <c r="P293" s="701"/>
      <c r="Q293" s="701"/>
      <c r="R293" s="701"/>
      <c r="S293" s="701"/>
      <c r="T293" s="701"/>
      <c r="U293" s="701"/>
      <c r="V293" s="701"/>
      <c r="W293" s="701"/>
      <c r="X293" s="701"/>
      <c r="Y293" s="701"/>
      <c r="Z293" s="701"/>
      <c r="AA293" s="701"/>
      <c r="AB293" s="701"/>
      <c r="AC293" s="701"/>
      <c r="AD293" s="701"/>
      <c r="AE293" s="701"/>
      <c r="AF293" s="701"/>
      <c r="AG293" s="701"/>
      <c r="AH293" s="701"/>
      <c r="AI293" s="701"/>
      <c r="AJ293" s="701"/>
      <c r="AK293" s="701"/>
      <c r="AL293" s="701"/>
      <c r="AM293" s="701"/>
      <c r="AN293" s="701"/>
      <c r="AO293" s="701"/>
      <c r="AP293" s="701"/>
      <c r="AQ293" s="701"/>
      <c r="AR293" s="701"/>
      <c r="AS293" s="701"/>
      <c r="AT293" s="701"/>
      <c r="AU293" s="701"/>
      <c r="AV293" s="701"/>
      <c r="AW293" s="701"/>
      <c r="AX293" s="701"/>
      <c r="AY293" s="701"/>
      <c r="AZ293" s="701"/>
      <c r="BA293" s="701"/>
      <c r="BB293" s="701"/>
      <c r="BC293" s="701"/>
      <c r="BD293" s="701"/>
      <c r="BE293" s="701"/>
      <c r="BF293" s="701"/>
      <c r="BG293" s="701"/>
      <c r="BH293" s="701"/>
      <c r="BI293" s="701"/>
      <c r="BJ293" s="701"/>
      <c r="BK293" s="701"/>
      <c r="BL293" s="701"/>
      <c r="BM293" s="701"/>
      <c r="BN293" s="701"/>
      <c r="BO293" s="701"/>
      <c r="BP293" s="701"/>
      <c r="BQ293" s="701"/>
      <c r="BR293" s="701"/>
      <c r="BS293" s="701"/>
      <c r="BT293" s="701"/>
      <c r="BU293" s="701"/>
      <c r="BV293" s="701"/>
      <c r="BW293" s="701"/>
      <c r="BX293" s="701"/>
      <c r="BY293" s="701"/>
    </row>
    <row r="294" spans="1:78" s="135" customFormat="1" ht="30">
      <c r="A294" s="2"/>
      <c r="B294" s="289"/>
      <c r="C294" s="337" t="s">
        <v>638</v>
      </c>
      <c r="D294" s="714"/>
      <c r="E294" s="534">
        <f>IF($F$53&lt;&gt;0,$F$53,0)</f>
        <v>0</v>
      </c>
      <c r="F294" s="440">
        <f>IF(E294=0,0,-1*(1-D294/E294))</f>
        <v>0</v>
      </c>
      <c r="G294" s="441"/>
      <c r="H294" s="1057"/>
      <c r="I294" s="713"/>
      <c r="J294" s="701"/>
      <c r="K294" s="701"/>
      <c r="L294" s="701"/>
      <c r="M294" s="701"/>
      <c r="N294" s="701"/>
      <c r="O294" s="701"/>
      <c r="P294" s="701"/>
      <c r="Q294" s="701"/>
      <c r="R294" s="701"/>
      <c r="S294" s="701"/>
      <c r="T294" s="701"/>
      <c r="U294" s="701"/>
      <c r="V294" s="701"/>
      <c r="W294" s="701"/>
      <c r="X294" s="701"/>
      <c r="Y294" s="701"/>
      <c r="Z294" s="701"/>
      <c r="AA294" s="701"/>
      <c r="AB294" s="701"/>
      <c r="AC294" s="701"/>
      <c r="AD294" s="701"/>
      <c r="AE294" s="701"/>
      <c r="AF294" s="701"/>
      <c r="AG294" s="701"/>
      <c r="AH294" s="701"/>
      <c r="AI294" s="701"/>
      <c r="AJ294" s="701"/>
      <c r="AK294" s="701"/>
      <c r="AL294" s="701"/>
      <c r="AM294" s="701"/>
      <c r="AN294" s="701"/>
      <c r="AO294" s="701"/>
      <c r="AP294" s="701"/>
      <c r="AQ294" s="701"/>
      <c r="AR294" s="701"/>
      <c r="AS294" s="701"/>
      <c r="AT294" s="701"/>
      <c r="AU294" s="701"/>
      <c r="AV294" s="701"/>
      <c r="AW294" s="701"/>
      <c r="AX294" s="701"/>
      <c r="AY294" s="701"/>
      <c r="AZ294" s="701"/>
      <c r="BA294" s="701"/>
      <c r="BB294" s="701"/>
      <c r="BC294" s="701"/>
      <c r="BD294" s="701"/>
      <c r="BE294" s="701"/>
      <c r="BF294" s="701"/>
      <c r="BG294" s="701"/>
      <c r="BH294" s="701"/>
      <c r="BI294" s="701"/>
      <c r="BJ294" s="701"/>
      <c r="BK294" s="701"/>
      <c r="BL294" s="701"/>
      <c r="BM294" s="701"/>
      <c r="BN294" s="701"/>
      <c r="BO294" s="701"/>
      <c r="BP294" s="701"/>
      <c r="BQ294" s="701"/>
      <c r="BR294" s="701"/>
      <c r="BS294" s="701"/>
      <c r="BT294" s="701"/>
      <c r="BU294" s="701"/>
      <c r="BV294" s="701"/>
      <c r="BW294" s="701"/>
      <c r="BX294" s="701"/>
      <c r="BY294" s="701"/>
    </row>
    <row r="295" spans="1:78" s="135" customFormat="1" ht="15">
      <c r="A295" s="2"/>
      <c r="B295" s="289"/>
      <c r="C295" s="337" t="s">
        <v>440</v>
      </c>
      <c r="D295" s="715"/>
      <c r="E295" s="534">
        <f>IF($F$100&lt;&gt;0,$F$100,0)</f>
        <v>0</v>
      </c>
      <c r="F295" s="440">
        <f>IF(E295=0,0,-1*(1-D295/E295))</f>
        <v>0</v>
      </c>
      <c r="G295" s="441"/>
      <c r="H295" s="1057"/>
      <c r="I295" s="713"/>
      <c r="J295" s="701"/>
      <c r="K295" s="701"/>
      <c r="L295" s="701"/>
      <c r="M295" s="701"/>
      <c r="N295" s="701"/>
      <c r="O295" s="701"/>
      <c r="P295" s="701"/>
      <c r="Q295" s="701"/>
      <c r="R295" s="701"/>
      <c r="S295" s="701"/>
      <c r="T295" s="701"/>
      <c r="U295" s="701"/>
      <c r="V295" s="701"/>
      <c r="W295" s="701"/>
      <c r="X295" s="701"/>
      <c r="Y295" s="701"/>
      <c r="Z295" s="701"/>
      <c r="AA295" s="701"/>
      <c r="AB295" s="701"/>
      <c r="AC295" s="701"/>
      <c r="AD295" s="701"/>
      <c r="AE295" s="701"/>
      <c r="AF295" s="701"/>
      <c r="AG295" s="701"/>
      <c r="AH295" s="701"/>
      <c r="AI295" s="701"/>
      <c r="AJ295" s="701"/>
      <c r="AK295" s="701"/>
      <c r="AL295" s="701"/>
      <c r="AM295" s="701"/>
      <c r="AN295" s="701"/>
      <c r="AO295" s="701"/>
      <c r="AP295" s="701"/>
      <c r="AQ295" s="701"/>
      <c r="AR295" s="701"/>
      <c r="AS295" s="701"/>
      <c r="AT295" s="701"/>
      <c r="AU295" s="701"/>
      <c r="AV295" s="701"/>
      <c r="AW295" s="701"/>
      <c r="AX295" s="701"/>
      <c r="AY295" s="701"/>
      <c r="AZ295" s="701"/>
      <c r="BA295" s="701"/>
      <c r="BB295" s="701"/>
      <c r="BC295" s="701"/>
      <c r="BD295" s="701"/>
      <c r="BE295" s="701"/>
      <c r="BF295" s="701"/>
      <c r="BG295" s="701"/>
      <c r="BH295" s="701"/>
      <c r="BI295" s="701"/>
      <c r="BJ295" s="701"/>
      <c r="BK295" s="701"/>
      <c r="BL295" s="701"/>
      <c r="BM295" s="701"/>
      <c r="BN295" s="701"/>
      <c r="BO295" s="701"/>
      <c r="BP295" s="701"/>
      <c r="BQ295" s="701"/>
      <c r="BR295" s="701"/>
      <c r="BS295" s="701"/>
      <c r="BT295" s="701"/>
      <c r="BU295" s="701"/>
      <c r="BV295" s="701"/>
      <c r="BW295" s="701"/>
      <c r="BX295" s="701"/>
      <c r="BY295" s="701"/>
    </row>
    <row r="296" spans="1:78" s="135" customFormat="1" ht="15.75" thickBot="1">
      <c r="A296" s="2"/>
      <c r="B296" s="289"/>
      <c r="C296" s="341" t="s">
        <v>441</v>
      </c>
      <c r="D296" s="491">
        <f>D294-D295</f>
        <v>0</v>
      </c>
      <c r="E296" s="444">
        <f>IF($F$104&lt;&gt;0,$F$104,0)</f>
        <v>0</v>
      </c>
      <c r="F296" s="446">
        <f>IF(E296=0,0,-1*(1-D296/E296))</f>
        <v>0</v>
      </c>
      <c r="G296" s="447"/>
      <c r="H296" s="1057"/>
      <c r="I296" s="713"/>
      <c r="J296" s="701"/>
      <c r="K296" s="701"/>
      <c r="L296" s="701"/>
      <c r="M296" s="701"/>
      <c r="N296" s="701"/>
      <c r="O296" s="701"/>
      <c r="P296" s="701"/>
      <c r="Q296" s="701"/>
      <c r="R296" s="701"/>
      <c r="S296" s="701"/>
      <c r="T296" s="701"/>
      <c r="U296" s="701"/>
      <c r="V296" s="701"/>
      <c r="W296" s="701"/>
      <c r="X296" s="701"/>
      <c r="Y296" s="701"/>
      <c r="Z296" s="701"/>
      <c r="AA296" s="701"/>
      <c r="AB296" s="701"/>
      <c r="AC296" s="701"/>
      <c r="AD296" s="701"/>
      <c r="AE296" s="701"/>
      <c r="AF296" s="701"/>
      <c r="AG296" s="701"/>
      <c r="AH296" s="701"/>
      <c r="AI296" s="701"/>
      <c r="AJ296" s="701"/>
      <c r="AK296" s="701"/>
      <c r="AL296" s="701"/>
      <c r="AM296" s="701"/>
      <c r="AN296" s="701"/>
      <c r="AO296" s="701"/>
      <c r="AP296" s="701"/>
      <c r="AQ296" s="701"/>
      <c r="AR296" s="701"/>
      <c r="AS296" s="701"/>
      <c r="AT296" s="701"/>
      <c r="AU296" s="701"/>
      <c r="AV296" s="701"/>
      <c r="AW296" s="701"/>
      <c r="AX296" s="701"/>
      <c r="AY296" s="701"/>
      <c r="AZ296" s="701"/>
      <c r="BA296" s="701"/>
      <c r="BB296" s="701"/>
      <c r="BC296" s="701"/>
      <c r="BD296" s="701"/>
      <c r="BE296" s="701"/>
      <c r="BF296" s="701"/>
      <c r="BG296" s="701"/>
      <c r="BH296" s="701"/>
      <c r="BI296" s="701"/>
      <c r="BJ296" s="701"/>
      <c r="BK296" s="701"/>
      <c r="BL296" s="701"/>
      <c r="BM296" s="701"/>
      <c r="BN296" s="701"/>
      <c r="BO296" s="701"/>
      <c r="BP296" s="701"/>
      <c r="BQ296" s="701"/>
      <c r="BR296" s="701"/>
      <c r="BS296" s="701"/>
      <c r="BT296" s="701"/>
      <c r="BU296" s="701"/>
      <c r="BV296" s="701"/>
      <c r="BW296" s="701"/>
      <c r="BX296" s="701"/>
      <c r="BY296" s="701"/>
    </row>
    <row r="297" spans="1:78" s="133" customFormat="1" ht="15">
      <c r="C297" s="712"/>
      <c r="D297" s="712"/>
      <c r="J297" s="391"/>
      <c r="K297" s="391"/>
      <c r="L297" s="391"/>
      <c r="M297" s="391"/>
      <c r="N297" s="391"/>
      <c r="O297" s="391"/>
      <c r="P297" s="704"/>
      <c r="Q297" s="701"/>
      <c r="R297" s="701"/>
      <c r="S297" s="701"/>
      <c r="T297" s="701"/>
      <c r="U297" s="701"/>
      <c r="V297" s="701"/>
      <c r="W297" s="701"/>
      <c r="X297" s="701"/>
      <c r="Y297" s="701"/>
      <c r="Z297" s="701"/>
      <c r="AA297" s="701"/>
      <c r="AB297" s="701"/>
      <c r="AC297" s="701"/>
      <c r="AD297" s="701"/>
      <c r="AE297" s="701"/>
      <c r="AF297" s="701"/>
      <c r="AG297" s="701"/>
      <c r="AH297" s="701"/>
      <c r="AI297" s="701"/>
      <c r="AJ297" s="701"/>
      <c r="AK297" s="701"/>
      <c r="AL297" s="701"/>
      <c r="AM297" s="701"/>
      <c r="AN297" s="701"/>
      <c r="AO297" s="701"/>
      <c r="AP297" s="701"/>
      <c r="AQ297" s="701"/>
      <c r="AR297" s="701"/>
      <c r="AS297" s="701"/>
      <c r="AT297" s="701"/>
      <c r="AU297" s="701"/>
      <c r="AV297" s="701"/>
      <c r="AW297" s="701"/>
      <c r="AX297" s="701"/>
      <c r="AY297" s="701"/>
      <c r="AZ297" s="701"/>
      <c r="BA297" s="701"/>
      <c r="BB297" s="701"/>
      <c r="BC297" s="701"/>
      <c r="BD297" s="701"/>
      <c r="BE297" s="701"/>
      <c r="BF297" s="701"/>
      <c r="BG297" s="701"/>
      <c r="BH297" s="701"/>
      <c r="BI297" s="701"/>
      <c r="BJ297" s="701"/>
      <c r="BK297" s="701"/>
      <c r="BL297" s="701"/>
      <c r="BM297" s="701"/>
      <c r="BN297" s="701"/>
      <c r="BO297" s="701"/>
      <c r="BP297" s="701"/>
      <c r="BQ297" s="701"/>
      <c r="BR297" s="701"/>
      <c r="BS297" s="701"/>
      <c r="BT297" s="701"/>
      <c r="BU297" s="701"/>
      <c r="BV297" s="701"/>
      <c r="BW297" s="701"/>
      <c r="BX297" s="701"/>
      <c r="BY297" s="701"/>
      <c r="BZ297" s="701"/>
    </row>
    <row r="298" spans="1:78" s="133" customFormat="1" ht="30">
      <c r="B298" s="674" t="s">
        <v>723</v>
      </c>
      <c r="C298" s="675" t="s">
        <v>347</v>
      </c>
    </row>
    <row r="299" spans="1:78" s="133" customFormat="1" ht="15">
      <c r="B299" s="676" t="s">
        <v>2735</v>
      </c>
      <c r="C299" s="471"/>
    </row>
    <row r="300" spans="1:78" s="133" customFormat="1" ht="15">
      <c r="B300" s="677" t="s">
        <v>2736</v>
      </c>
      <c r="C300" s="476"/>
    </row>
    <row r="301" spans="1:78" s="133" customFormat="1" ht="15">
      <c r="B301" s="677" t="s">
        <v>2737</v>
      </c>
      <c r="C301" s="476"/>
    </row>
    <row r="302" spans="1:78" s="133" customFormat="1" ht="15">
      <c r="B302" s="677" t="s">
        <v>2738</v>
      </c>
      <c r="C302" s="660"/>
    </row>
    <row r="303" spans="1:78" s="133" customFormat="1" ht="15">
      <c r="B303" s="677" t="s">
        <v>2739</v>
      </c>
      <c r="C303" s="660"/>
    </row>
    <row r="304" spans="1:78" s="133" customFormat="1" ht="15">
      <c r="B304" s="144"/>
    </row>
    <row r="305" spans="1:191" s="133" customFormat="1" ht="18" customHeight="1">
      <c r="B305" s="137" t="s">
        <v>520</v>
      </c>
      <c r="K305" s="716"/>
      <c r="L305" s="716"/>
      <c r="M305" s="716"/>
      <c r="N305" s="716"/>
      <c r="O305" s="703"/>
      <c r="P305" s="703"/>
      <c r="Q305" s="703"/>
      <c r="R305" s="703"/>
      <c r="S305" s="701"/>
      <c r="T305" s="701"/>
      <c r="U305" s="701"/>
      <c r="V305" s="701"/>
      <c r="W305" s="701"/>
      <c r="X305" s="701"/>
      <c r="Y305" s="701"/>
      <c r="Z305" s="701"/>
      <c r="AA305" s="701"/>
      <c r="AB305" s="701"/>
      <c r="AC305" s="701"/>
      <c r="AD305" s="701"/>
      <c r="AE305" s="701"/>
      <c r="AF305" s="701"/>
      <c r="AG305" s="701"/>
      <c r="AH305" s="701"/>
      <c r="AI305" s="701"/>
      <c r="AJ305" s="701"/>
      <c r="AK305" s="701"/>
      <c r="AL305" s="701"/>
      <c r="AM305" s="701"/>
      <c r="AN305" s="701"/>
      <c r="AO305" s="701"/>
      <c r="AP305" s="701"/>
      <c r="AQ305" s="701"/>
      <c r="AR305" s="701"/>
      <c r="AS305" s="701"/>
      <c r="AT305" s="701"/>
      <c r="AU305" s="701"/>
      <c r="AV305" s="701"/>
      <c r="AW305" s="701"/>
      <c r="AX305" s="701"/>
      <c r="AY305" s="701"/>
      <c r="AZ305" s="701"/>
      <c r="BA305" s="701"/>
      <c r="BB305" s="701"/>
      <c r="BC305" s="701"/>
      <c r="BD305" s="701"/>
      <c r="BE305" s="701"/>
      <c r="BF305" s="701"/>
      <c r="BG305" s="701"/>
      <c r="BH305" s="701"/>
      <c r="BI305" s="701"/>
      <c r="BJ305" s="701"/>
      <c r="BK305" s="701"/>
      <c r="BL305" s="701"/>
      <c r="BM305" s="701"/>
      <c r="BN305" s="701"/>
      <c r="BO305" s="701"/>
      <c r="BP305" s="701"/>
      <c r="BQ305" s="701"/>
      <c r="BR305" s="701"/>
      <c r="BS305" s="701"/>
      <c r="BT305" s="701"/>
      <c r="BU305" s="701"/>
      <c r="BV305" s="701"/>
      <c r="BW305" s="701"/>
      <c r="BX305" s="701"/>
      <c r="BY305" s="701"/>
      <c r="BZ305" s="701"/>
    </row>
    <row r="306" spans="1:191" s="133" customFormat="1" ht="15.75" thickBot="1">
      <c r="B306" s="717" t="s">
        <v>69</v>
      </c>
      <c r="C306" s="718" t="s">
        <v>146</v>
      </c>
      <c r="D306" s="719" t="s">
        <v>401</v>
      </c>
      <c r="K306" s="716"/>
      <c r="L306" s="716"/>
      <c r="M306" s="716"/>
      <c r="N306" s="716"/>
      <c r="O306" s="703"/>
      <c r="P306" s="703"/>
      <c r="Q306" s="703"/>
      <c r="R306" s="703"/>
      <c r="S306" s="720"/>
      <c r="T306" s="720"/>
      <c r="U306" s="720"/>
      <c r="V306" s="720"/>
      <c r="W306" s="720"/>
      <c r="X306" s="720"/>
      <c r="Y306" s="720"/>
      <c r="Z306" s="720"/>
      <c r="AA306" s="720"/>
      <c r="AB306" s="720"/>
      <c r="AC306" s="720"/>
      <c r="AD306" s="720"/>
      <c r="AE306" s="720"/>
      <c r="AF306" s="720"/>
      <c r="AG306" s="720"/>
      <c r="AH306" s="720"/>
      <c r="AI306" s="720"/>
      <c r="AJ306" s="720"/>
      <c r="AK306" s="720"/>
      <c r="AL306" s="720"/>
      <c r="AM306" s="720"/>
      <c r="AN306" s="720"/>
      <c r="AO306" s="720"/>
      <c r="AP306" s="720"/>
      <c r="AQ306" s="720"/>
      <c r="AR306" s="720"/>
      <c r="AS306" s="720"/>
      <c r="AT306" s="720"/>
      <c r="AU306" s="720"/>
      <c r="AV306" s="720"/>
      <c r="AW306" s="720"/>
      <c r="AX306" s="720"/>
      <c r="AY306" s="720"/>
      <c r="AZ306" s="720"/>
      <c r="BA306" s="720"/>
      <c r="BB306" s="720"/>
      <c r="BC306" s="720"/>
      <c r="BD306" s="720"/>
      <c r="BE306" s="720"/>
      <c r="BF306" s="720"/>
      <c r="BG306" s="720"/>
      <c r="BH306" s="720"/>
      <c r="BI306" s="720"/>
      <c r="BJ306" s="720"/>
      <c r="BK306" s="720"/>
      <c r="BL306" s="720"/>
      <c r="BM306" s="720"/>
      <c r="BN306" s="720"/>
      <c r="BO306" s="720"/>
      <c r="BP306" s="720"/>
      <c r="BQ306" s="720"/>
      <c r="BR306" s="720"/>
      <c r="BS306" s="720"/>
      <c r="BT306" s="720"/>
      <c r="BU306" s="720"/>
      <c r="BV306" s="720"/>
      <c r="BW306" s="720"/>
      <c r="BX306" s="720"/>
      <c r="BY306" s="720"/>
      <c r="BZ306" s="720"/>
      <c r="CA306" s="270"/>
      <c r="CB306" s="270"/>
      <c r="CC306" s="270"/>
      <c r="CD306" s="270"/>
      <c r="CE306" s="270"/>
      <c r="CF306" s="270"/>
      <c r="CG306" s="270"/>
      <c r="CH306" s="270"/>
      <c r="CI306" s="270"/>
      <c r="CJ306" s="270"/>
      <c r="CK306" s="270"/>
      <c r="CL306" s="270"/>
      <c r="CM306" s="270"/>
      <c r="CN306" s="270"/>
      <c r="CO306" s="270"/>
      <c r="CP306" s="270"/>
      <c r="CQ306" s="270"/>
      <c r="CR306" s="270"/>
      <c r="CS306" s="270"/>
      <c r="CT306" s="270"/>
      <c r="CU306" s="270"/>
      <c r="CV306" s="270"/>
      <c r="CW306" s="270"/>
      <c r="CX306" s="270"/>
      <c r="CY306" s="270"/>
      <c r="CZ306" s="270"/>
      <c r="DA306" s="270"/>
      <c r="DB306" s="270"/>
      <c r="DC306" s="270"/>
      <c r="DD306" s="270"/>
      <c r="DE306" s="270"/>
      <c r="DF306" s="270"/>
      <c r="DG306" s="270"/>
      <c r="DH306" s="270"/>
      <c r="DI306" s="270"/>
      <c r="DJ306" s="270"/>
      <c r="DK306" s="270"/>
      <c r="DL306" s="270"/>
      <c r="DM306" s="270"/>
      <c r="DN306" s="270"/>
      <c r="DO306" s="270"/>
      <c r="DP306" s="270"/>
      <c r="DQ306" s="270"/>
      <c r="DR306" s="270"/>
      <c r="DS306" s="270"/>
      <c r="DT306" s="270"/>
      <c r="DU306" s="270"/>
      <c r="DV306" s="270"/>
      <c r="DW306" s="270"/>
      <c r="DX306" s="270"/>
      <c r="DY306" s="270"/>
      <c r="DZ306" s="270"/>
      <c r="EA306" s="270"/>
      <c r="EB306" s="270"/>
      <c r="EC306" s="270"/>
      <c r="ED306" s="270"/>
      <c r="EE306" s="270"/>
      <c r="EF306" s="270"/>
      <c r="EG306" s="270"/>
      <c r="EH306" s="270"/>
      <c r="EI306" s="270"/>
      <c r="EJ306" s="270"/>
      <c r="EK306" s="270"/>
      <c r="EL306" s="270"/>
      <c r="EM306" s="270"/>
      <c r="EN306" s="270"/>
      <c r="EO306" s="270"/>
      <c r="EP306" s="270"/>
      <c r="EQ306" s="270"/>
      <c r="ER306" s="270"/>
      <c r="ES306" s="270"/>
      <c r="ET306" s="270"/>
      <c r="EU306" s="270"/>
      <c r="EV306" s="270"/>
      <c r="EW306" s="270"/>
      <c r="EX306" s="270"/>
      <c r="EY306" s="270"/>
      <c r="EZ306" s="270"/>
      <c r="FA306" s="270"/>
      <c r="FB306" s="270"/>
      <c r="FC306" s="270"/>
      <c r="FD306" s="270"/>
      <c r="FE306" s="270"/>
      <c r="FF306" s="270"/>
      <c r="FG306" s="270"/>
      <c r="FH306" s="270"/>
      <c r="FI306" s="270"/>
      <c r="FJ306" s="270"/>
      <c r="FK306" s="270"/>
      <c r="FL306" s="270"/>
      <c r="FM306" s="270"/>
      <c r="FN306" s="270"/>
      <c r="FO306" s="270"/>
      <c r="FP306" s="270"/>
      <c r="FQ306" s="270"/>
      <c r="FR306" s="270"/>
      <c r="FS306" s="270"/>
      <c r="FT306" s="270"/>
      <c r="FU306" s="270"/>
      <c r="FV306" s="270"/>
      <c r="FW306" s="270"/>
      <c r="FX306" s="270"/>
      <c r="FY306" s="270"/>
      <c r="FZ306" s="270"/>
      <c r="GA306" s="270"/>
      <c r="GB306" s="270"/>
      <c r="GC306" s="270"/>
      <c r="GD306" s="270"/>
      <c r="GE306" s="270"/>
      <c r="GF306" s="270"/>
      <c r="GG306" s="270"/>
      <c r="GH306" s="270"/>
      <c r="GI306" s="270"/>
    </row>
    <row r="307" spans="1:191" s="133" customFormat="1">
      <c r="B307" s="721" t="s">
        <v>56</v>
      </c>
      <c r="C307" s="721" t="s">
        <v>67</v>
      </c>
      <c r="D307" s="205"/>
      <c r="K307" s="716"/>
      <c r="L307" s="716"/>
      <c r="M307" s="716"/>
      <c r="N307" s="716"/>
      <c r="O307" s="703"/>
      <c r="P307" s="703"/>
      <c r="Q307" s="703"/>
      <c r="R307" s="703"/>
      <c r="S307" s="703"/>
      <c r="T307" s="703"/>
      <c r="U307" s="703"/>
      <c r="V307" s="703"/>
      <c r="W307" s="703"/>
      <c r="X307" s="703"/>
      <c r="Y307" s="703"/>
      <c r="Z307" s="703"/>
      <c r="AA307" s="703"/>
      <c r="AB307" s="703"/>
      <c r="AC307" s="703"/>
      <c r="AD307" s="703"/>
      <c r="AE307" s="703"/>
      <c r="AF307" s="703"/>
      <c r="AG307" s="703"/>
      <c r="AH307" s="703"/>
      <c r="AI307" s="703"/>
      <c r="AJ307" s="703"/>
      <c r="AK307" s="703"/>
      <c r="AL307" s="703"/>
      <c r="AM307" s="703"/>
      <c r="AN307" s="703"/>
      <c r="AO307" s="703"/>
      <c r="AP307" s="703"/>
      <c r="AQ307" s="703"/>
      <c r="AR307" s="703"/>
      <c r="AS307" s="703"/>
      <c r="AT307" s="703"/>
      <c r="AU307" s="703"/>
      <c r="AV307" s="703"/>
      <c r="AW307" s="703"/>
      <c r="AX307" s="703"/>
      <c r="AY307" s="703"/>
      <c r="AZ307" s="703"/>
      <c r="BA307" s="703"/>
      <c r="BB307" s="703"/>
      <c r="BC307" s="703"/>
      <c r="BD307" s="703"/>
      <c r="BE307" s="703"/>
      <c r="BF307" s="703"/>
      <c r="BG307" s="703"/>
      <c r="BH307" s="703"/>
      <c r="BI307" s="703"/>
      <c r="BJ307" s="703"/>
      <c r="BK307" s="703"/>
      <c r="BL307" s="703"/>
      <c r="BM307" s="703"/>
      <c r="BN307" s="703"/>
      <c r="BO307" s="703"/>
      <c r="BP307" s="703"/>
      <c r="BQ307" s="703"/>
      <c r="BR307" s="703"/>
      <c r="BS307" s="703"/>
      <c r="BT307" s="703"/>
      <c r="BU307" s="703"/>
      <c r="BV307" s="703"/>
      <c r="BW307" s="703"/>
      <c r="BX307" s="703"/>
      <c r="BY307" s="703"/>
      <c r="BZ307" s="703"/>
    </row>
    <row r="308" spans="1:191" s="133" customFormat="1" ht="15">
      <c r="B308" s="137"/>
      <c r="K308" s="703"/>
      <c r="L308" s="703"/>
      <c r="M308" s="703"/>
      <c r="N308" s="703"/>
      <c r="O308" s="703"/>
      <c r="P308" s="703"/>
      <c r="Q308" s="703"/>
      <c r="R308" s="703"/>
      <c r="S308" s="703"/>
      <c r="T308" s="703"/>
      <c r="U308" s="703"/>
      <c r="V308" s="703"/>
      <c r="W308" s="703"/>
      <c r="X308" s="703"/>
      <c r="Y308" s="703"/>
      <c r="Z308" s="703"/>
      <c r="AA308" s="703"/>
      <c r="AB308" s="703"/>
      <c r="AC308" s="703"/>
      <c r="AD308" s="703"/>
      <c r="AE308" s="703"/>
      <c r="AF308" s="703"/>
      <c r="AG308" s="703"/>
      <c r="AH308" s="703"/>
      <c r="AI308" s="703"/>
      <c r="AJ308" s="703"/>
      <c r="AK308" s="703"/>
      <c r="AL308" s="703"/>
      <c r="AM308" s="703"/>
      <c r="AN308" s="703"/>
      <c r="AO308" s="703"/>
      <c r="AP308" s="703"/>
      <c r="AQ308" s="703"/>
      <c r="AR308" s="703"/>
      <c r="AS308" s="703"/>
      <c r="AT308" s="703"/>
      <c r="AU308" s="703"/>
      <c r="AV308" s="703"/>
      <c r="AW308" s="703"/>
      <c r="AX308" s="703"/>
      <c r="AY308" s="703"/>
      <c r="AZ308" s="703"/>
      <c r="BA308" s="703"/>
      <c r="BB308" s="703"/>
      <c r="BC308" s="703"/>
      <c r="BD308" s="703"/>
      <c r="BE308" s="703"/>
      <c r="BF308" s="703"/>
      <c r="BG308" s="703"/>
      <c r="BH308" s="703"/>
      <c r="BI308" s="703"/>
      <c r="BJ308" s="703"/>
      <c r="BK308" s="703"/>
      <c r="BL308" s="703"/>
      <c r="BM308" s="703"/>
      <c r="BN308" s="703"/>
      <c r="BO308" s="703"/>
      <c r="BP308" s="703"/>
      <c r="BQ308" s="703"/>
      <c r="BR308" s="703"/>
      <c r="BS308" s="703"/>
      <c r="BT308" s="703"/>
      <c r="BU308" s="703"/>
      <c r="BV308" s="703"/>
      <c r="BW308" s="703"/>
      <c r="BX308" s="703"/>
      <c r="BY308" s="703"/>
      <c r="BZ308" s="703"/>
    </row>
    <row r="309" spans="1:191" s="356" customFormat="1" ht="27.75">
      <c r="A309" s="300">
        <v>6.7</v>
      </c>
      <c r="B309" s="644" t="s">
        <v>214</v>
      </c>
      <c r="C309" s="352"/>
      <c r="D309" s="353"/>
      <c r="E309" s="354"/>
      <c r="F309" s="352"/>
      <c r="G309" s="352"/>
      <c r="H309" s="352"/>
      <c r="I309" s="352"/>
      <c r="J309" s="702"/>
      <c r="S309" s="702"/>
      <c r="T309" s="702"/>
      <c r="U309" s="702"/>
      <c r="V309" s="702"/>
      <c r="W309" s="702"/>
      <c r="X309" s="702"/>
      <c r="Y309" s="702"/>
      <c r="Z309" s="702"/>
      <c r="AA309" s="702"/>
      <c r="AB309" s="702"/>
      <c r="AC309" s="702"/>
      <c r="AD309" s="702"/>
      <c r="AE309" s="702"/>
      <c r="AF309" s="702"/>
      <c r="AG309" s="702"/>
      <c r="AH309" s="702"/>
      <c r="AI309" s="702"/>
      <c r="AJ309" s="702"/>
      <c r="AK309" s="702"/>
      <c r="AL309" s="702"/>
      <c r="AM309" s="702"/>
      <c r="AN309" s="702"/>
      <c r="AO309" s="702"/>
      <c r="AP309" s="702"/>
      <c r="AQ309" s="702"/>
      <c r="AR309" s="702"/>
      <c r="AS309" s="702"/>
      <c r="AT309" s="702"/>
      <c r="AU309" s="702"/>
      <c r="AV309" s="702"/>
      <c r="AW309" s="702"/>
      <c r="AX309" s="702"/>
      <c r="AY309" s="702"/>
      <c r="AZ309" s="702"/>
      <c r="BA309" s="702"/>
      <c r="BB309" s="702"/>
      <c r="BC309" s="702"/>
      <c r="BD309" s="702"/>
      <c r="BE309" s="702"/>
      <c r="BF309" s="702"/>
      <c r="BG309" s="702"/>
      <c r="BH309" s="702"/>
      <c r="BI309" s="702"/>
      <c r="BJ309" s="702"/>
      <c r="BK309" s="702"/>
      <c r="BL309" s="702"/>
      <c r="BM309" s="702"/>
      <c r="BN309" s="702"/>
      <c r="BO309" s="702"/>
      <c r="BP309" s="702"/>
      <c r="BQ309" s="702"/>
      <c r="BR309" s="702"/>
      <c r="BS309" s="702"/>
      <c r="BT309" s="702"/>
      <c r="BU309" s="702"/>
      <c r="BV309" s="702"/>
      <c r="BW309" s="702"/>
      <c r="BX309" s="702"/>
      <c r="BY309" s="702"/>
    </row>
    <row r="310" spans="1:191" s="133" customFormat="1" ht="15">
      <c r="A310" s="275"/>
      <c r="B310" s="357"/>
      <c r="C310" s="275"/>
      <c r="D310" s="358"/>
      <c r="E310" s="2"/>
      <c r="F310" s="275"/>
      <c r="G310" s="275"/>
      <c r="H310" s="275"/>
      <c r="I310" s="275"/>
      <c r="J310" s="703"/>
      <c r="S310" s="703"/>
      <c r="T310" s="703"/>
      <c r="U310" s="703"/>
      <c r="V310" s="703"/>
      <c r="W310" s="703"/>
      <c r="X310" s="703"/>
      <c r="Y310" s="703"/>
      <c r="Z310" s="703"/>
      <c r="AA310" s="703"/>
      <c r="AB310" s="703"/>
      <c r="AC310" s="703"/>
      <c r="AD310" s="703"/>
      <c r="AE310" s="703"/>
      <c r="AF310" s="703"/>
      <c r="AG310" s="703"/>
      <c r="AH310" s="703"/>
      <c r="AI310" s="703"/>
      <c r="AJ310" s="703"/>
      <c r="AK310" s="703"/>
      <c r="AL310" s="703"/>
      <c r="AM310" s="703"/>
      <c r="AN310" s="703"/>
      <c r="AO310" s="703"/>
      <c r="AP310" s="703"/>
      <c r="AQ310" s="703"/>
      <c r="AR310" s="703"/>
      <c r="AS310" s="703"/>
      <c r="AT310" s="703"/>
      <c r="AU310" s="703"/>
      <c r="AV310" s="703"/>
      <c r="AW310" s="703"/>
      <c r="AX310" s="703"/>
      <c r="AY310" s="703"/>
      <c r="AZ310" s="703"/>
      <c r="BA310" s="703"/>
      <c r="BB310" s="703"/>
      <c r="BC310" s="703"/>
      <c r="BD310" s="703"/>
      <c r="BE310" s="703"/>
      <c r="BF310" s="703"/>
      <c r="BG310" s="703"/>
      <c r="BH310" s="703"/>
      <c r="BI310" s="703"/>
      <c r="BJ310" s="703"/>
      <c r="BK310" s="703"/>
      <c r="BL310" s="703"/>
      <c r="BM310" s="703"/>
      <c r="BN310" s="703"/>
      <c r="BO310" s="703"/>
      <c r="BP310" s="703"/>
      <c r="BQ310" s="703"/>
      <c r="BR310" s="703"/>
      <c r="BS310" s="703"/>
      <c r="BT310" s="703"/>
      <c r="BU310" s="703"/>
      <c r="BV310" s="703"/>
      <c r="BW310" s="703"/>
      <c r="BX310" s="703"/>
      <c r="BY310" s="703"/>
      <c r="BZ310" s="703"/>
    </row>
    <row r="311" spans="1:191" s="133" customFormat="1" ht="28.5">
      <c r="A311" s="275"/>
      <c r="B311" s="226" t="s">
        <v>286</v>
      </c>
      <c r="C311" s="272"/>
      <c r="D311" s="358"/>
      <c r="E311" s="2"/>
      <c r="F311" s="275"/>
      <c r="G311" s="275"/>
      <c r="H311" s="275"/>
      <c r="I311" s="275"/>
      <c r="J311" s="703"/>
      <c r="S311" s="703"/>
      <c r="T311" s="703"/>
      <c r="U311" s="703"/>
      <c r="V311" s="703"/>
      <c r="W311" s="703"/>
      <c r="X311" s="703"/>
      <c r="Y311" s="703"/>
      <c r="Z311" s="703"/>
      <c r="AA311" s="703"/>
      <c r="AB311" s="703"/>
      <c r="AC311" s="703"/>
      <c r="AD311" s="703"/>
      <c r="AE311" s="703"/>
      <c r="AF311" s="703"/>
      <c r="AG311" s="703"/>
      <c r="AH311" s="703"/>
      <c r="AI311" s="703"/>
      <c r="AJ311" s="703"/>
      <c r="AK311" s="703"/>
      <c r="AL311" s="703"/>
      <c r="AM311" s="703"/>
      <c r="AN311" s="703"/>
      <c r="AO311" s="703"/>
      <c r="AP311" s="703"/>
      <c r="AQ311" s="703"/>
      <c r="AR311" s="703"/>
      <c r="AS311" s="703"/>
      <c r="AT311" s="703"/>
      <c r="AU311" s="703"/>
      <c r="AV311" s="703"/>
      <c r="AW311" s="703"/>
      <c r="AX311" s="703"/>
      <c r="AY311" s="703"/>
      <c r="AZ311" s="703"/>
      <c r="BA311" s="703"/>
      <c r="BB311" s="703"/>
      <c r="BC311" s="703"/>
      <c r="BD311" s="703"/>
      <c r="BE311" s="703"/>
      <c r="BF311" s="703"/>
      <c r="BG311" s="703"/>
      <c r="BH311" s="703"/>
      <c r="BI311" s="703"/>
      <c r="BJ311" s="703"/>
      <c r="BK311" s="703"/>
      <c r="BL311" s="703"/>
      <c r="BM311" s="703"/>
      <c r="BN311" s="703"/>
      <c r="BO311" s="703"/>
      <c r="BP311" s="703"/>
      <c r="BQ311" s="703"/>
      <c r="BR311" s="703"/>
      <c r="BS311" s="703"/>
      <c r="BT311" s="703"/>
      <c r="BU311" s="703"/>
      <c r="BV311" s="703"/>
      <c r="BW311" s="703"/>
      <c r="BX311" s="703"/>
      <c r="BY311" s="703"/>
      <c r="BZ311" s="703"/>
    </row>
    <row r="312" spans="1:191" s="133" customFormat="1" ht="15">
      <c r="A312" s="275"/>
      <c r="B312" s="226"/>
      <c r="C312" s="358"/>
      <c r="D312" s="358"/>
      <c r="E312" s="2"/>
      <c r="F312" s="275"/>
      <c r="G312" s="275"/>
      <c r="H312" s="275"/>
      <c r="I312" s="275"/>
      <c r="J312" s="703"/>
      <c r="S312" s="703"/>
      <c r="T312" s="703"/>
      <c r="U312" s="703"/>
      <c r="V312" s="703"/>
      <c r="W312" s="703"/>
      <c r="X312" s="703"/>
      <c r="Y312" s="703"/>
      <c r="Z312" s="703"/>
      <c r="AA312" s="703"/>
      <c r="AB312" s="703"/>
      <c r="AC312" s="703"/>
      <c r="AD312" s="703"/>
      <c r="AE312" s="703"/>
      <c r="AF312" s="703"/>
      <c r="AG312" s="703"/>
      <c r="AH312" s="703"/>
      <c r="AI312" s="703"/>
      <c r="AJ312" s="703"/>
      <c r="AK312" s="703"/>
      <c r="AL312" s="703"/>
      <c r="AM312" s="703"/>
      <c r="AN312" s="703"/>
      <c r="AO312" s="703"/>
      <c r="AP312" s="703"/>
      <c r="AQ312" s="703"/>
      <c r="AR312" s="703"/>
      <c r="AS312" s="703"/>
      <c r="AT312" s="703"/>
      <c r="AU312" s="703"/>
      <c r="AV312" s="703"/>
      <c r="AW312" s="703"/>
      <c r="AX312" s="703"/>
      <c r="AY312" s="703"/>
      <c r="AZ312" s="703"/>
      <c r="BA312" s="703"/>
      <c r="BB312" s="703"/>
      <c r="BC312" s="703"/>
      <c r="BD312" s="703"/>
      <c r="BE312" s="703"/>
      <c r="BF312" s="703"/>
      <c r="BG312" s="703"/>
      <c r="BH312" s="703"/>
      <c r="BI312" s="703"/>
      <c r="BJ312" s="703"/>
      <c r="BK312" s="703"/>
      <c r="BL312" s="703"/>
      <c r="BM312" s="703"/>
      <c r="BN312" s="703"/>
      <c r="BO312" s="703"/>
      <c r="BP312" s="703"/>
      <c r="BQ312" s="703"/>
      <c r="BR312" s="703"/>
      <c r="BS312" s="703"/>
      <c r="BT312" s="703"/>
      <c r="BU312" s="703"/>
      <c r="BV312" s="703"/>
      <c r="BW312" s="703"/>
      <c r="BX312" s="703"/>
      <c r="BY312" s="703"/>
      <c r="BZ312" s="703"/>
    </row>
    <row r="313" spans="1:191" s="133" customFormat="1" ht="15">
      <c r="A313" s="2"/>
      <c r="B313" s="313" t="s">
        <v>193</v>
      </c>
      <c r="C313" s="280"/>
      <c r="D313" s="314" t="s">
        <v>53</v>
      </c>
      <c r="E313" s="314" t="s">
        <v>54</v>
      </c>
      <c r="F313" s="5" t="s">
        <v>175</v>
      </c>
      <c r="G313" s="5"/>
      <c r="H313" s="5"/>
      <c r="I313" s="275"/>
      <c r="J313" s="701"/>
      <c r="S313" s="703"/>
      <c r="T313" s="703"/>
      <c r="U313" s="703"/>
      <c r="V313" s="703"/>
      <c r="W313" s="703"/>
      <c r="X313" s="703"/>
      <c r="Y313" s="703"/>
      <c r="Z313" s="703"/>
      <c r="AA313" s="703"/>
      <c r="AB313" s="703"/>
      <c r="AC313" s="703"/>
      <c r="AD313" s="703"/>
      <c r="AE313" s="703"/>
      <c r="AF313" s="703"/>
      <c r="AG313" s="703"/>
      <c r="AH313" s="703"/>
      <c r="AI313" s="703"/>
      <c r="AJ313" s="703"/>
      <c r="AK313" s="703"/>
      <c r="AL313" s="703"/>
      <c r="AM313" s="703"/>
      <c r="AN313" s="703"/>
      <c r="AO313" s="703"/>
      <c r="AP313" s="703"/>
      <c r="AQ313" s="703"/>
      <c r="AR313" s="703"/>
      <c r="AS313" s="703"/>
      <c r="AT313" s="703"/>
      <c r="AU313" s="703"/>
      <c r="AV313" s="703"/>
      <c r="AW313" s="703"/>
      <c r="AX313" s="703"/>
      <c r="AY313" s="703"/>
      <c r="AZ313" s="703"/>
      <c r="BA313" s="703"/>
      <c r="BB313" s="703"/>
      <c r="BC313" s="703"/>
      <c r="BD313" s="703"/>
      <c r="BE313" s="703"/>
      <c r="BF313" s="703"/>
      <c r="BG313" s="703"/>
      <c r="BH313" s="703"/>
      <c r="BI313" s="703"/>
      <c r="BJ313" s="703"/>
      <c r="BK313" s="703"/>
      <c r="BL313" s="703"/>
      <c r="BM313" s="703"/>
      <c r="BN313" s="703"/>
      <c r="BO313" s="703"/>
      <c r="BP313" s="703"/>
      <c r="BQ313" s="703"/>
      <c r="BR313" s="703"/>
      <c r="BS313" s="703"/>
      <c r="BT313" s="703"/>
      <c r="BU313" s="703"/>
      <c r="BV313" s="703"/>
      <c r="BW313" s="703"/>
      <c r="BX313" s="703"/>
      <c r="BY313" s="703"/>
      <c r="BZ313" s="703"/>
    </row>
    <row r="314" spans="1:191" s="133" customFormat="1" ht="28.5">
      <c r="A314" s="2"/>
      <c r="B314" s="316" t="s">
        <v>194</v>
      </c>
      <c r="C314" s="279" t="s">
        <v>181</v>
      </c>
      <c r="D314" s="283"/>
      <c r="E314" s="283"/>
      <c r="F314" s="283"/>
      <c r="G314" s="5"/>
      <c r="H314" s="5"/>
      <c r="I314" s="275"/>
      <c r="J314" s="701"/>
      <c r="S314" s="703"/>
      <c r="T314" s="703"/>
      <c r="U314" s="703"/>
      <c r="V314" s="703"/>
      <c r="W314" s="703"/>
      <c r="X314" s="703"/>
      <c r="Y314" s="703"/>
      <c r="Z314" s="703"/>
      <c r="AA314" s="703"/>
      <c r="AB314" s="703"/>
      <c r="AC314" s="703"/>
      <c r="AD314" s="703"/>
      <c r="AE314" s="703"/>
      <c r="AF314" s="703"/>
      <c r="AG314" s="703"/>
      <c r="AH314" s="703"/>
      <c r="AI314" s="703"/>
      <c r="AJ314" s="703"/>
      <c r="AK314" s="703"/>
      <c r="AL314" s="703"/>
      <c r="AM314" s="703"/>
      <c r="AN314" s="703"/>
      <c r="AO314" s="703"/>
      <c r="AP314" s="703"/>
      <c r="AQ314" s="703"/>
      <c r="AR314" s="703"/>
      <c r="AS314" s="703"/>
      <c r="AT314" s="703"/>
      <c r="AU314" s="703"/>
      <c r="AV314" s="703"/>
      <c r="AW314" s="703"/>
      <c r="AX314" s="703"/>
      <c r="AY314" s="703"/>
      <c r="AZ314" s="703"/>
      <c r="BA314" s="703"/>
      <c r="BB314" s="703"/>
      <c r="BC314" s="703"/>
      <c r="BD314" s="703"/>
      <c r="BE314" s="703"/>
      <c r="BF314" s="703"/>
      <c r="BG314" s="703"/>
      <c r="BH314" s="703"/>
      <c r="BI314" s="703"/>
      <c r="BJ314" s="703"/>
      <c r="BK314" s="703"/>
      <c r="BL314" s="703"/>
      <c r="BM314" s="703"/>
      <c r="BN314" s="703"/>
      <c r="BO314" s="703"/>
      <c r="BP314" s="703"/>
      <c r="BQ314" s="703"/>
      <c r="BR314" s="703"/>
      <c r="BS314" s="703"/>
      <c r="BT314" s="703"/>
      <c r="BU314" s="703"/>
      <c r="BV314" s="703"/>
      <c r="BW314" s="703"/>
      <c r="BX314" s="703"/>
      <c r="BY314" s="703"/>
      <c r="BZ314" s="703"/>
    </row>
    <row r="315" spans="1:191" s="133" customFormat="1">
      <c r="A315" s="2"/>
      <c r="B315" s="289"/>
      <c r="C315" s="317" t="s">
        <v>182</v>
      </c>
      <c r="D315" s="283"/>
      <c r="E315" s="283"/>
      <c r="F315" s="283"/>
      <c r="G315" s="5"/>
      <c r="H315" s="5"/>
      <c r="I315" s="275"/>
      <c r="J315" s="701"/>
      <c r="S315" s="703"/>
      <c r="T315" s="703"/>
      <c r="U315" s="703"/>
      <c r="V315" s="703"/>
      <c r="W315" s="703"/>
      <c r="X315" s="703"/>
      <c r="Y315" s="703"/>
      <c r="Z315" s="703"/>
      <c r="AA315" s="703"/>
      <c r="AB315" s="703"/>
      <c r="AC315" s="703"/>
      <c r="AD315" s="703"/>
      <c r="AE315" s="703"/>
      <c r="AF315" s="703"/>
      <c r="AG315" s="703"/>
      <c r="AH315" s="703"/>
      <c r="AI315" s="703"/>
      <c r="AJ315" s="703"/>
      <c r="AK315" s="703"/>
      <c r="AL315" s="703"/>
      <c r="AM315" s="703"/>
      <c r="AN315" s="703"/>
      <c r="AO315" s="703"/>
      <c r="AP315" s="703"/>
      <c r="AQ315" s="703"/>
      <c r="AR315" s="703"/>
      <c r="AS315" s="703"/>
      <c r="AT315" s="703"/>
      <c r="AU315" s="703"/>
      <c r="AV315" s="703"/>
      <c r="AW315" s="703"/>
      <c r="AX315" s="703"/>
      <c r="AY315" s="703"/>
      <c r="AZ315" s="703"/>
      <c r="BA315" s="703"/>
      <c r="BB315" s="703"/>
      <c r="BC315" s="703"/>
      <c r="BD315" s="703"/>
      <c r="BE315" s="703"/>
      <c r="BF315" s="703"/>
      <c r="BG315" s="703"/>
      <c r="BH315" s="703"/>
      <c r="BI315" s="703"/>
      <c r="BJ315" s="703"/>
      <c r="BK315" s="703"/>
      <c r="BL315" s="703"/>
      <c r="BM315" s="703"/>
      <c r="BN315" s="703"/>
      <c r="BO315" s="703"/>
      <c r="BP315" s="703"/>
      <c r="BQ315" s="703"/>
      <c r="BR315" s="703"/>
      <c r="BS315" s="703"/>
      <c r="BT315" s="703"/>
      <c r="BU315" s="703"/>
      <c r="BV315" s="703"/>
      <c r="BW315" s="703"/>
      <c r="BX315" s="703"/>
      <c r="BY315" s="703"/>
      <c r="BZ315" s="703"/>
    </row>
    <row r="316" spans="1:191" s="133" customFormat="1" ht="28.5">
      <c r="A316" s="2"/>
      <c r="B316" s="318" t="s">
        <v>195</v>
      </c>
      <c r="C316" s="319"/>
      <c r="D316" s="320" t="s">
        <v>196</v>
      </c>
      <c r="E316" s="320" t="s">
        <v>197</v>
      </c>
      <c r="F316" s="320" t="s">
        <v>198</v>
      </c>
      <c r="G316" s="321" t="s">
        <v>199</v>
      </c>
      <c r="H316" s="321"/>
      <c r="I316" s="275"/>
      <c r="J316" s="701"/>
      <c r="S316" s="703"/>
      <c r="T316" s="703"/>
      <c r="U316" s="703"/>
      <c r="V316" s="703"/>
      <c r="W316" s="703"/>
      <c r="X316" s="703"/>
      <c r="Y316" s="703"/>
      <c r="Z316" s="703"/>
      <c r="AA316" s="703"/>
      <c r="AB316" s="703"/>
      <c r="AC316" s="703"/>
      <c r="AD316" s="703"/>
      <c r="AE316" s="703"/>
      <c r="AF316" s="703"/>
      <c r="AG316" s="703"/>
      <c r="AH316" s="703"/>
      <c r="AI316" s="703"/>
      <c r="AJ316" s="703"/>
      <c r="AK316" s="703"/>
      <c r="AL316" s="703"/>
      <c r="AM316" s="703"/>
      <c r="AN316" s="703"/>
      <c r="AO316" s="703"/>
      <c r="AP316" s="703"/>
      <c r="AQ316" s="703"/>
      <c r="AR316" s="703"/>
      <c r="AS316" s="703"/>
      <c r="AT316" s="703"/>
      <c r="AU316" s="703"/>
      <c r="AV316" s="703"/>
      <c r="AW316" s="703"/>
      <c r="AX316" s="703"/>
      <c r="AY316" s="703"/>
      <c r="AZ316" s="703"/>
      <c r="BA316" s="703"/>
      <c r="BB316" s="703"/>
      <c r="BC316" s="703"/>
      <c r="BD316" s="703"/>
      <c r="BE316" s="703"/>
      <c r="BF316" s="703"/>
      <c r="BG316" s="703"/>
      <c r="BH316" s="703"/>
      <c r="BI316" s="703"/>
      <c r="BJ316" s="703"/>
      <c r="BK316" s="703"/>
      <c r="BL316" s="703"/>
      <c r="BM316" s="703"/>
      <c r="BN316" s="703"/>
      <c r="BO316" s="703"/>
      <c r="BP316" s="703"/>
      <c r="BQ316" s="703"/>
      <c r="BR316" s="703"/>
      <c r="BS316" s="703"/>
      <c r="BT316" s="703"/>
      <c r="BU316" s="703"/>
      <c r="BV316" s="703"/>
      <c r="BW316" s="703"/>
      <c r="BX316" s="703"/>
      <c r="BY316" s="703"/>
      <c r="BZ316" s="703"/>
    </row>
    <row r="317" spans="1:191" s="133" customFormat="1" ht="28.5">
      <c r="A317" s="2"/>
      <c r="B317" s="5"/>
      <c r="C317" s="322" t="s">
        <v>200</v>
      </c>
      <c r="D317" s="283"/>
      <c r="E317" s="283"/>
      <c r="F317" s="283"/>
      <c r="G317" s="283"/>
      <c r="H317" s="5"/>
      <c r="I317" s="275"/>
      <c r="J317" s="701"/>
      <c r="S317" s="701"/>
      <c r="T317" s="701"/>
      <c r="U317" s="701"/>
      <c r="V317" s="701"/>
      <c r="W317" s="701"/>
      <c r="X317" s="701"/>
      <c r="Y317" s="701"/>
      <c r="Z317" s="701"/>
      <c r="AA317" s="701"/>
      <c r="AB317" s="701"/>
      <c r="AC317" s="701"/>
      <c r="AD317" s="701"/>
      <c r="AE317" s="701"/>
      <c r="AF317" s="701"/>
      <c r="AG317" s="701"/>
      <c r="AH317" s="701"/>
      <c r="AI317" s="701"/>
      <c r="AJ317" s="701"/>
      <c r="AK317" s="701"/>
      <c r="AL317" s="701"/>
      <c r="AM317" s="701"/>
      <c r="AN317" s="701"/>
      <c r="AO317" s="701"/>
      <c r="AP317" s="701"/>
      <c r="AQ317" s="701"/>
      <c r="AR317" s="701"/>
      <c r="AS317" s="701"/>
      <c r="AT317" s="701"/>
      <c r="AU317" s="701"/>
      <c r="AV317" s="701"/>
      <c r="AW317" s="701"/>
      <c r="AX317" s="701"/>
      <c r="AY317" s="701"/>
      <c r="AZ317" s="701"/>
      <c r="BA317" s="701"/>
      <c r="BB317" s="701"/>
      <c r="BC317" s="701"/>
      <c r="BD317" s="701"/>
      <c r="BE317" s="701"/>
      <c r="BF317" s="701"/>
      <c r="BG317" s="701"/>
      <c r="BH317" s="701"/>
      <c r="BI317" s="701"/>
      <c r="BJ317" s="701"/>
      <c r="BK317" s="701"/>
      <c r="BL317" s="701"/>
      <c r="BM317" s="701"/>
      <c r="BN317" s="701"/>
      <c r="BO317" s="701"/>
      <c r="BP317" s="701"/>
      <c r="BQ317" s="701"/>
      <c r="BR317" s="701"/>
      <c r="BS317" s="701"/>
      <c r="BT317" s="701"/>
      <c r="BU317" s="701"/>
      <c r="BV317" s="701"/>
      <c r="BW317" s="701"/>
      <c r="BX317" s="701"/>
      <c r="BY317" s="701"/>
      <c r="BZ317" s="701"/>
    </row>
    <row r="318" spans="1:191" s="133" customFormat="1">
      <c r="A318" s="2"/>
      <c r="B318" s="4"/>
      <c r="C318" s="323"/>
      <c r="D318" s="283"/>
      <c r="E318" s="283"/>
      <c r="F318" s="283"/>
      <c r="G318" s="283"/>
      <c r="H318" s="5"/>
      <c r="I318" s="275"/>
      <c r="J318" s="701"/>
      <c r="S318" s="701"/>
      <c r="T318" s="701"/>
      <c r="U318" s="701"/>
      <c r="V318" s="701"/>
      <c r="W318" s="701"/>
      <c r="X318" s="701"/>
      <c r="Y318" s="701"/>
      <c r="Z318" s="701"/>
      <c r="AA318" s="701"/>
      <c r="AB318" s="701"/>
      <c r="AC318" s="701"/>
      <c r="AD318" s="701"/>
      <c r="AE318" s="701"/>
      <c r="AF318" s="701"/>
      <c r="AG318" s="701"/>
      <c r="AH318" s="701"/>
      <c r="AI318" s="701"/>
      <c r="AJ318" s="701"/>
      <c r="AK318" s="701"/>
      <c r="AL318" s="701"/>
      <c r="AM318" s="701"/>
      <c r="AN318" s="701"/>
      <c r="AO318" s="701"/>
      <c r="AP318" s="701"/>
      <c r="AQ318" s="701"/>
      <c r="AR318" s="701"/>
      <c r="AS318" s="701"/>
      <c r="AT318" s="701"/>
      <c r="AU318" s="701"/>
      <c r="AV318" s="701"/>
      <c r="AW318" s="701"/>
      <c r="AX318" s="701"/>
      <c r="AY318" s="701"/>
      <c r="AZ318" s="701"/>
      <c r="BA318" s="701"/>
      <c r="BB318" s="701"/>
      <c r="BC318" s="701"/>
      <c r="BD318" s="701"/>
      <c r="BE318" s="701"/>
      <c r="BF318" s="701"/>
      <c r="BG318" s="701"/>
      <c r="BH318" s="701"/>
      <c r="BI318" s="701"/>
      <c r="BJ318" s="701"/>
      <c r="BK318" s="701"/>
      <c r="BL318" s="701"/>
      <c r="BM318" s="701"/>
      <c r="BN318" s="701"/>
      <c r="BO318" s="701"/>
      <c r="BP318" s="701"/>
      <c r="BQ318" s="701"/>
      <c r="BR318" s="701"/>
      <c r="BS318" s="701"/>
      <c r="BT318" s="701"/>
      <c r="BU318" s="701"/>
      <c r="BV318" s="701"/>
      <c r="BW318" s="701"/>
      <c r="BX318" s="701"/>
      <c r="BY318" s="701"/>
      <c r="BZ318" s="701"/>
    </row>
    <row r="319" spans="1:191" s="270" customFormat="1" ht="15" thickBot="1">
      <c r="A319" s="2"/>
      <c r="B319" s="289"/>
      <c r="C319" s="2"/>
      <c r="D319" s="2"/>
      <c r="E319" s="5"/>
      <c r="F319" s="5"/>
      <c r="G319" s="5"/>
      <c r="H319" s="5"/>
      <c r="I319" s="275"/>
      <c r="J319" s="701"/>
      <c r="K319" s="133"/>
      <c r="L319" s="133"/>
      <c r="M319" s="133"/>
      <c r="N319" s="133"/>
      <c r="O319" s="133"/>
      <c r="P319" s="133"/>
      <c r="Q319" s="133"/>
      <c r="R319" s="133"/>
      <c r="S319" s="701"/>
      <c r="T319" s="701"/>
      <c r="U319" s="701"/>
      <c r="V319" s="701"/>
      <c r="W319" s="701"/>
      <c r="X319" s="701"/>
      <c r="Y319" s="701"/>
      <c r="Z319" s="701"/>
      <c r="AA319" s="701"/>
      <c r="AB319" s="701"/>
      <c r="AC319" s="701"/>
      <c r="AD319" s="701"/>
      <c r="AE319" s="701"/>
      <c r="AF319" s="701"/>
      <c r="AG319" s="701"/>
      <c r="AH319" s="701"/>
      <c r="AI319" s="701"/>
      <c r="AJ319" s="701"/>
      <c r="AK319" s="701"/>
      <c r="AL319" s="701"/>
      <c r="AM319" s="701"/>
      <c r="AN319" s="701"/>
      <c r="AO319" s="701"/>
      <c r="AP319" s="701"/>
      <c r="AQ319" s="701"/>
      <c r="AR319" s="701"/>
      <c r="AS319" s="701"/>
      <c r="AT319" s="701"/>
      <c r="AU319" s="701"/>
      <c r="AV319" s="701"/>
      <c r="AW319" s="701"/>
      <c r="AX319" s="701"/>
      <c r="AY319" s="701"/>
      <c r="AZ319" s="701"/>
      <c r="BA319" s="701"/>
      <c r="BB319" s="701"/>
      <c r="BC319" s="701"/>
      <c r="BD319" s="701"/>
      <c r="BE319" s="701"/>
      <c r="BF319" s="701"/>
      <c r="BG319" s="701"/>
      <c r="BH319" s="701"/>
      <c r="BI319" s="701"/>
      <c r="BJ319" s="701"/>
      <c r="BK319" s="701"/>
      <c r="BL319" s="701"/>
      <c r="BM319" s="701"/>
      <c r="BN319" s="701"/>
      <c r="BO319" s="701"/>
      <c r="BP319" s="701"/>
      <c r="BQ319" s="701"/>
      <c r="BR319" s="701"/>
      <c r="BS319" s="701"/>
      <c r="BT319" s="701"/>
      <c r="BU319" s="701"/>
      <c r="BV319" s="701"/>
      <c r="BW319" s="701"/>
      <c r="BX319" s="701"/>
      <c r="BY319" s="701"/>
      <c r="BZ319" s="701"/>
      <c r="CA319" s="133"/>
      <c r="CB319" s="133"/>
      <c r="CC319" s="133"/>
      <c r="CD319" s="133"/>
      <c r="CE319" s="133"/>
      <c r="CF319" s="133"/>
      <c r="CG319" s="133"/>
      <c r="CH319" s="133"/>
      <c r="CI319" s="133"/>
      <c r="CJ319" s="133"/>
      <c r="CK319" s="133"/>
      <c r="CL319" s="133"/>
      <c r="CM319" s="133"/>
      <c r="CN319" s="133"/>
      <c r="CO319" s="133"/>
      <c r="CP319" s="133"/>
      <c r="CQ319" s="133"/>
      <c r="CR319" s="133"/>
      <c r="CS319" s="133"/>
      <c r="CT319" s="133"/>
      <c r="CU319" s="133"/>
      <c r="CV319" s="133"/>
      <c r="CW319" s="133"/>
      <c r="CX319" s="133"/>
      <c r="CY319" s="133"/>
      <c r="CZ319" s="133"/>
      <c r="DA319" s="133"/>
      <c r="DB319" s="133"/>
      <c r="DC319" s="133"/>
      <c r="DD319" s="133"/>
      <c r="DE319" s="133"/>
      <c r="DF319" s="133"/>
      <c r="DG319" s="133"/>
      <c r="DH319" s="133"/>
      <c r="DI319" s="133"/>
      <c r="DJ319" s="133"/>
      <c r="DK319" s="133"/>
      <c r="DL319" s="133"/>
      <c r="DM319" s="133"/>
      <c r="DN319" s="133"/>
      <c r="DO319" s="133"/>
      <c r="DP319" s="133"/>
      <c r="DQ319" s="133"/>
      <c r="DR319" s="133"/>
      <c r="DS319" s="133"/>
      <c r="DT319" s="133"/>
      <c r="DU319" s="133"/>
      <c r="DV319" s="133"/>
      <c r="DW319" s="133"/>
      <c r="DX319" s="133"/>
      <c r="DY319" s="133"/>
      <c r="DZ319" s="133"/>
      <c r="EA319" s="133"/>
      <c r="EB319" s="133"/>
      <c r="EC319" s="133"/>
      <c r="ED319" s="133"/>
      <c r="EE319" s="133"/>
      <c r="EF319" s="133"/>
      <c r="EG319" s="133"/>
      <c r="EH319" s="133"/>
      <c r="EI319" s="133"/>
      <c r="EJ319" s="133"/>
      <c r="EK319" s="133"/>
      <c r="EL319" s="133"/>
      <c r="EM319" s="133"/>
      <c r="EN319" s="133"/>
      <c r="EO319" s="133"/>
      <c r="EP319" s="133"/>
      <c r="EQ319" s="133"/>
      <c r="ER319" s="133"/>
      <c r="ES319" s="133"/>
      <c r="ET319" s="133"/>
      <c r="EU319" s="133"/>
      <c r="EV319" s="133"/>
      <c r="EW319" s="133"/>
      <c r="EX319" s="133"/>
      <c r="EY319" s="133"/>
      <c r="EZ319" s="133"/>
      <c r="FA319" s="133"/>
      <c r="FB319" s="133"/>
      <c r="FC319" s="133"/>
      <c r="FD319" s="133"/>
      <c r="FE319" s="133"/>
      <c r="FF319" s="133"/>
      <c r="FG319" s="133"/>
      <c r="FH319" s="133"/>
      <c r="FI319" s="133"/>
      <c r="FJ319" s="133"/>
      <c r="FK319" s="133"/>
      <c r="FL319" s="133"/>
      <c r="FM319" s="133"/>
      <c r="FN319" s="133"/>
      <c r="FO319" s="133"/>
      <c r="FP319" s="133"/>
      <c r="FQ319" s="133"/>
      <c r="FR319" s="133"/>
      <c r="FS319" s="133"/>
      <c r="FT319" s="133"/>
      <c r="FU319" s="133"/>
      <c r="FV319" s="133"/>
      <c r="FW319" s="133"/>
      <c r="FX319" s="133"/>
      <c r="FY319" s="133"/>
      <c r="FZ319" s="133"/>
      <c r="GA319" s="133"/>
      <c r="GB319" s="133"/>
      <c r="GC319" s="133"/>
      <c r="GD319" s="133"/>
      <c r="GE319" s="133"/>
      <c r="GF319" s="133"/>
      <c r="GG319" s="133"/>
      <c r="GH319" s="133"/>
      <c r="GI319" s="133"/>
    </row>
    <row r="320" spans="1:191" s="133" customFormat="1">
      <c r="B320" s="269" t="s">
        <v>481</v>
      </c>
      <c r="K320" s="703"/>
      <c r="L320" s="703"/>
      <c r="M320" s="703"/>
      <c r="N320" s="703"/>
      <c r="O320" s="703"/>
      <c r="BO320" s="174"/>
    </row>
    <row r="321" spans="1:191" s="133" customFormat="1" ht="15">
      <c r="B321" s="652" t="s">
        <v>358</v>
      </c>
      <c r="K321" s="704"/>
      <c r="L321" s="391"/>
      <c r="M321" s="704"/>
      <c r="N321" s="704"/>
      <c r="O321" s="704"/>
      <c r="BO321" s="174"/>
    </row>
    <row r="322" spans="1:191" s="133" customFormat="1" ht="15">
      <c r="B322" s="653" t="s">
        <v>342</v>
      </c>
      <c r="K322" s="704"/>
      <c r="L322" s="391"/>
      <c r="M322" s="704"/>
      <c r="N322" s="704"/>
      <c r="O322" s="704"/>
      <c r="BO322" s="174"/>
    </row>
    <row r="323" spans="1:191" s="133" customFormat="1" ht="15">
      <c r="B323" s="653"/>
      <c r="K323" s="391"/>
      <c r="L323" s="391"/>
      <c r="M323" s="391"/>
      <c r="N323" s="391"/>
      <c r="O323" s="391"/>
      <c r="BO323" s="174"/>
    </row>
    <row r="324" spans="1:191" s="133" customFormat="1" ht="15">
      <c r="B324" s="188" t="s">
        <v>343</v>
      </c>
      <c r="C324" s="1"/>
      <c r="K324" s="704"/>
      <c r="L324" s="391"/>
      <c r="M324" s="704"/>
      <c r="N324" s="704"/>
      <c r="O324" s="704"/>
      <c r="P324" s="701"/>
      <c r="Q324" s="701"/>
      <c r="R324" s="701"/>
      <c r="S324" s="703"/>
      <c r="T324" s="703"/>
      <c r="U324" s="703"/>
      <c r="V324" s="703"/>
      <c r="W324" s="703"/>
      <c r="X324" s="703"/>
      <c r="Y324" s="703"/>
      <c r="Z324" s="703"/>
      <c r="AA324" s="703"/>
      <c r="AB324" s="703"/>
      <c r="AC324" s="703"/>
      <c r="AD324" s="703"/>
      <c r="AE324" s="703"/>
      <c r="AF324" s="703"/>
      <c r="AG324" s="703"/>
      <c r="AH324" s="703"/>
      <c r="AI324" s="703"/>
      <c r="AJ324" s="703"/>
      <c r="AK324" s="703"/>
      <c r="AL324" s="703"/>
      <c r="AM324" s="703"/>
      <c r="AN324" s="703"/>
      <c r="AO324" s="703"/>
      <c r="AP324" s="703"/>
      <c r="AQ324" s="703"/>
      <c r="AR324" s="703"/>
      <c r="AS324" s="703"/>
      <c r="AT324" s="703"/>
      <c r="AU324" s="703"/>
      <c r="AV324" s="703"/>
      <c r="AW324" s="703"/>
      <c r="AX324" s="703"/>
      <c r="AY324" s="703"/>
      <c r="AZ324" s="703"/>
      <c r="BA324" s="703"/>
      <c r="BB324" s="703"/>
      <c r="BC324" s="703"/>
      <c r="BD324" s="703"/>
      <c r="BE324" s="703"/>
      <c r="BF324" s="703"/>
      <c r="BG324" s="703"/>
      <c r="BH324" s="703"/>
      <c r="BI324" s="703"/>
      <c r="BJ324" s="703"/>
      <c r="BK324" s="703"/>
      <c r="BL324" s="703"/>
      <c r="BM324" s="703"/>
      <c r="BN324" s="703"/>
      <c r="BO324" s="703"/>
      <c r="BP324" s="703"/>
      <c r="BQ324" s="703"/>
      <c r="BR324" s="703"/>
      <c r="BS324" s="703"/>
      <c r="BT324" s="703"/>
      <c r="BU324" s="703"/>
      <c r="BV324" s="703"/>
      <c r="BW324" s="703"/>
      <c r="BX324" s="703"/>
      <c r="BY324" s="703"/>
      <c r="BZ324" s="703"/>
    </row>
    <row r="325" spans="1:191" s="133" customFormat="1" ht="15">
      <c r="A325" s="135"/>
      <c r="B325" s="188" t="s">
        <v>344</v>
      </c>
      <c r="C325" s="655" t="s">
        <v>253</v>
      </c>
      <c r="D325" s="655" t="s">
        <v>345</v>
      </c>
      <c r="E325" s="705" t="s">
        <v>346</v>
      </c>
      <c r="F325" s="705" t="s">
        <v>89</v>
      </c>
      <c r="G325" s="705" t="s">
        <v>347</v>
      </c>
      <c r="H325" s="706"/>
      <c r="I325" s="185"/>
      <c r="J325" s="374"/>
      <c r="K325" s="185"/>
      <c r="L325" s="185"/>
      <c r="M325" s="185"/>
      <c r="N325" s="704"/>
      <c r="O325" s="704"/>
      <c r="P325" s="701"/>
      <c r="Q325" s="701"/>
      <c r="R325" s="701"/>
      <c r="S325" s="703"/>
      <c r="T325" s="703"/>
      <c r="U325" s="703"/>
      <c r="V325" s="703"/>
      <c r="W325" s="703"/>
      <c r="X325" s="703"/>
      <c r="Y325" s="703"/>
      <c r="Z325" s="703"/>
      <c r="AA325" s="703"/>
      <c r="AB325" s="703"/>
      <c r="AC325" s="703"/>
      <c r="AD325" s="703"/>
      <c r="AE325" s="703"/>
      <c r="AF325" s="703"/>
      <c r="AG325" s="703"/>
      <c r="AH325" s="703"/>
      <c r="AI325" s="703"/>
      <c r="AJ325" s="703"/>
      <c r="AK325" s="703"/>
      <c r="AL325" s="703"/>
      <c r="AM325" s="703"/>
      <c r="AN325" s="703"/>
      <c r="AO325" s="703"/>
      <c r="AP325" s="703"/>
      <c r="AQ325" s="703"/>
      <c r="AR325" s="703"/>
      <c r="AS325" s="703"/>
      <c r="AT325" s="703"/>
      <c r="AU325" s="703"/>
      <c r="AV325" s="703"/>
      <c r="AW325" s="703"/>
      <c r="AX325" s="703"/>
      <c r="AY325" s="703"/>
      <c r="AZ325" s="703"/>
      <c r="BA325" s="703"/>
      <c r="BB325" s="703"/>
      <c r="BC325" s="703"/>
      <c r="BD325" s="703"/>
      <c r="BE325" s="703"/>
      <c r="BF325" s="703"/>
      <c r="BG325" s="703"/>
      <c r="BH325" s="703"/>
      <c r="BI325" s="703"/>
      <c r="BJ325" s="703"/>
      <c r="BK325" s="703"/>
      <c r="BL325" s="703"/>
      <c r="BM325" s="703"/>
      <c r="BN325" s="703"/>
      <c r="BO325" s="703"/>
      <c r="BP325" s="703"/>
      <c r="BQ325" s="703"/>
      <c r="BR325" s="703"/>
      <c r="BS325" s="703"/>
      <c r="BT325" s="703"/>
      <c r="BU325" s="703"/>
      <c r="BV325" s="703"/>
      <c r="BW325" s="703"/>
      <c r="BX325" s="703"/>
      <c r="BY325" s="703"/>
      <c r="BZ325" s="703"/>
    </row>
    <row r="326" spans="1:191" s="133" customFormat="1" ht="15">
      <c r="B326" s="248" t="s">
        <v>29</v>
      </c>
      <c r="C326" s="471"/>
      <c r="D326" s="472"/>
      <c r="E326" s="221"/>
      <c r="F326" s="221"/>
      <c r="G326" s="707"/>
      <c r="H326" s="119"/>
      <c r="I326" s="648"/>
      <c r="J326" s="185"/>
      <c r="K326" s="648"/>
      <c r="L326" s="648"/>
      <c r="M326" s="648"/>
      <c r="N326" s="701"/>
      <c r="O326" s="701"/>
      <c r="P326" s="701"/>
      <c r="Q326" s="701"/>
      <c r="R326" s="701"/>
      <c r="S326" s="703"/>
      <c r="T326" s="703"/>
      <c r="U326" s="703"/>
      <c r="V326" s="703"/>
      <c r="W326" s="703"/>
      <c r="X326" s="703"/>
      <c r="Y326" s="703"/>
      <c r="Z326" s="703"/>
      <c r="AA326" s="703"/>
      <c r="AB326" s="703"/>
      <c r="AC326" s="703"/>
      <c r="AD326" s="703"/>
      <c r="AE326" s="703"/>
      <c r="AF326" s="703"/>
      <c r="AG326" s="703"/>
      <c r="AH326" s="703"/>
      <c r="AI326" s="703"/>
      <c r="AJ326" s="703"/>
      <c r="AK326" s="703"/>
      <c r="AL326" s="703"/>
      <c r="AM326" s="703"/>
      <c r="AN326" s="703"/>
      <c r="AO326" s="703"/>
      <c r="AP326" s="703"/>
      <c r="AQ326" s="703"/>
      <c r="AR326" s="703"/>
      <c r="AS326" s="703"/>
      <c r="AT326" s="703"/>
      <c r="AU326" s="703"/>
      <c r="AV326" s="703"/>
      <c r="AW326" s="703"/>
      <c r="AX326" s="703"/>
      <c r="AY326" s="703"/>
      <c r="AZ326" s="703"/>
      <c r="BA326" s="703"/>
      <c r="BB326" s="703"/>
      <c r="BC326" s="703"/>
      <c r="BD326" s="703"/>
      <c r="BE326" s="703"/>
      <c r="BF326" s="703"/>
      <c r="BG326" s="703"/>
      <c r="BH326" s="703"/>
      <c r="BI326" s="703"/>
      <c r="BJ326" s="703"/>
      <c r="BK326" s="703"/>
      <c r="BL326" s="703"/>
      <c r="BM326" s="703"/>
      <c r="BN326" s="703"/>
      <c r="BO326" s="703"/>
      <c r="BP326" s="703"/>
      <c r="BQ326" s="703"/>
      <c r="BR326" s="703"/>
      <c r="BS326" s="703"/>
      <c r="BT326" s="703"/>
      <c r="BU326" s="703"/>
      <c r="BV326" s="703"/>
      <c r="BW326" s="703"/>
      <c r="BX326" s="703"/>
      <c r="BY326" s="703"/>
      <c r="BZ326" s="703"/>
    </row>
    <row r="327" spans="1:191" s="133" customFormat="1" ht="15">
      <c r="C327" s="476"/>
      <c r="D327" s="472"/>
      <c r="E327" s="221"/>
      <c r="F327" s="221"/>
      <c r="G327" s="707"/>
      <c r="H327" s="119"/>
      <c r="I327" s="648"/>
      <c r="J327" s="185"/>
      <c r="K327" s="648"/>
      <c r="L327" s="648"/>
      <c r="M327" s="648"/>
      <c r="N327" s="701"/>
      <c r="O327" s="701"/>
      <c r="P327" s="701"/>
      <c r="Q327" s="701"/>
      <c r="R327" s="701"/>
      <c r="S327" s="703"/>
      <c r="T327" s="703"/>
      <c r="U327" s="703"/>
      <c r="V327" s="703"/>
      <c r="W327" s="703"/>
      <c r="X327" s="703"/>
      <c r="Y327" s="703"/>
      <c r="Z327" s="703"/>
      <c r="AA327" s="703"/>
      <c r="AB327" s="703"/>
      <c r="AC327" s="703"/>
      <c r="AD327" s="703"/>
      <c r="AE327" s="703"/>
      <c r="AF327" s="703"/>
      <c r="AG327" s="703"/>
      <c r="AH327" s="703"/>
      <c r="AI327" s="703"/>
      <c r="AJ327" s="703"/>
      <c r="AK327" s="703"/>
      <c r="AL327" s="703"/>
      <c r="AM327" s="703"/>
      <c r="AN327" s="703"/>
      <c r="AO327" s="703"/>
      <c r="AP327" s="703"/>
      <c r="AQ327" s="703"/>
      <c r="AR327" s="703"/>
      <c r="AS327" s="703"/>
      <c r="AT327" s="703"/>
      <c r="AU327" s="703"/>
      <c r="AV327" s="703"/>
      <c r="AW327" s="703"/>
      <c r="AX327" s="703"/>
      <c r="AY327" s="703"/>
      <c r="AZ327" s="703"/>
      <c r="BA327" s="703"/>
      <c r="BB327" s="703"/>
      <c r="BC327" s="703"/>
      <c r="BD327" s="703"/>
      <c r="BE327" s="703"/>
      <c r="BF327" s="703"/>
      <c r="BG327" s="703"/>
      <c r="BH327" s="703"/>
      <c r="BI327" s="703"/>
      <c r="BJ327" s="703"/>
      <c r="BK327" s="703"/>
      <c r="BL327" s="703"/>
      <c r="BM327" s="703"/>
      <c r="BN327" s="703"/>
      <c r="BO327" s="703"/>
      <c r="BP327" s="703"/>
      <c r="BQ327" s="703"/>
      <c r="BR327" s="703"/>
      <c r="BS327" s="703"/>
      <c r="BT327" s="703"/>
      <c r="BU327" s="703"/>
      <c r="BV327" s="703"/>
      <c r="BW327" s="703"/>
      <c r="BX327" s="703"/>
      <c r="BY327" s="703"/>
      <c r="BZ327" s="703"/>
    </row>
    <row r="328" spans="1:191" s="133" customFormat="1" ht="15">
      <c r="C328" s="476"/>
      <c r="D328" s="232"/>
      <c r="E328" s="708"/>
      <c r="F328" s="708"/>
      <c r="G328" s="709"/>
      <c r="H328" s="164"/>
      <c r="I328" s="648"/>
      <c r="J328" s="185"/>
      <c r="K328" s="648"/>
      <c r="L328" s="648"/>
      <c r="M328" s="648"/>
      <c r="N328" s="701"/>
      <c r="O328" s="701"/>
      <c r="P328" s="701"/>
      <c r="Q328" s="701"/>
      <c r="R328" s="701"/>
      <c r="S328" s="701"/>
      <c r="T328" s="701"/>
      <c r="U328" s="701"/>
      <c r="V328" s="701"/>
      <c r="W328" s="701"/>
      <c r="X328" s="701"/>
      <c r="Y328" s="701"/>
      <c r="Z328" s="701"/>
      <c r="AA328" s="701"/>
      <c r="AB328" s="701"/>
      <c r="AC328" s="701"/>
      <c r="AD328" s="701"/>
      <c r="AE328" s="701"/>
      <c r="AF328" s="701"/>
      <c r="AG328" s="701"/>
      <c r="AH328" s="701"/>
      <c r="AI328" s="701"/>
      <c r="AJ328" s="701"/>
      <c r="AK328" s="701"/>
      <c r="AL328" s="701"/>
      <c r="AM328" s="701"/>
      <c r="AN328" s="701"/>
      <c r="AO328" s="701"/>
      <c r="AP328" s="701"/>
      <c r="AQ328" s="701"/>
      <c r="AR328" s="701"/>
      <c r="AS328" s="701"/>
      <c r="AT328" s="701"/>
      <c r="AU328" s="701"/>
      <c r="AV328" s="701"/>
      <c r="AW328" s="701"/>
      <c r="AX328" s="701"/>
      <c r="AY328" s="701"/>
      <c r="AZ328" s="701"/>
      <c r="BA328" s="701"/>
      <c r="BB328" s="701"/>
      <c r="BC328" s="701"/>
      <c r="BD328" s="701"/>
      <c r="BE328" s="701"/>
      <c r="BF328" s="701"/>
      <c r="BG328" s="701"/>
      <c r="BH328" s="701"/>
      <c r="BI328" s="701"/>
      <c r="BJ328" s="701"/>
      <c r="BK328" s="701"/>
      <c r="BL328" s="701"/>
      <c r="BM328" s="701"/>
      <c r="BN328" s="701"/>
      <c r="BO328" s="701"/>
      <c r="BP328" s="701"/>
      <c r="BQ328" s="701"/>
      <c r="BR328" s="701"/>
      <c r="BS328" s="701"/>
      <c r="BT328" s="701"/>
      <c r="BU328" s="701"/>
      <c r="BV328" s="701"/>
      <c r="BW328" s="701"/>
      <c r="BX328" s="701"/>
      <c r="BY328" s="701"/>
      <c r="BZ328" s="701"/>
      <c r="CA328" s="135"/>
      <c r="CB328" s="135"/>
      <c r="CC328" s="135"/>
      <c r="CD328" s="135"/>
      <c r="CE328" s="135"/>
      <c r="CF328" s="135"/>
      <c r="CG328" s="135"/>
      <c r="CH328" s="135"/>
      <c r="CI328" s="135"/>
      <c r="CJ328" s="135"/>
      <c r="CK328" s="135"/>
      <c r="CL328" s="135"/>
      <c r="CM328" s="135"/>
      <c r="CN328" s="135"/>
      <c r="CO328" s="135"/>
      <c r="CP328" s="135"/>
      <c r="CQ328" s="135"/>
      <c r="CR328" s="135"/>
      <c r="CS328" s="135"/>
      <c r="CT328" s="135"/>
      <c r="CU328" s="135"/>
      <c r="CV328" s="135"/>
      <c r="CW328" s="135"/>
      <c r="CX328" s="135"/>
      <c r="CY328" s="135"/>
      <c r="CZ328" s="135"/>
      <c r="DA328" s="135"/>
      <c r="DB328" s="135"/>
      <c r="DC328" s="135"/>
      <c r="DD328" s="135"/>
      <c r="DE328" s="135"/>
      <c r="DF328" s="135"/>
      <c r="DG328" s="135"/>
      <c r="DH328" s="135"/>
      <c r="DI328" s="135"/>
      <c r="DJ328" s="135"/>
      <c r="DK328" s="135"/>
      <c r="DL328" s="135"/>
      <c r="DM328" s="135"/>
      <c r="DN328" s="135"/>
      <c r="DO328" s="135"/>
      <c r="DP328" s="135"/>
      <c r="DQ328" s="135"/>
      <c r="DR328" s="135"/>
      <c r="DS328" s="135"/>
      <c r="DT328" s="135"/>
      <c r="DU328" s="135"/>
      <c r="DV328" s="135"/>
      <c r="DW328" s="135"/>
      <c r="DX328" s="135"/>
      <c r="DY328" s="135"/>
      <c r="DZ328" s="135"/>
      <c r="EA328" s="135"/>
      <c r="EB328" s="135"/>
      <c r="EC328" s="135"/>
      <c r="ED328" s="135"/>
      <c r="EE328" s="135"/>
      <c r="EF328" s="135"/>
      <c r="EG328" s="135"/>
      <c r="EH328" s="135"/>
      <c r="EI328" s="135"/>
      <c r="EJ328" s="135"/>
      <c r="EK328" s="135"/>
      <c r="EL328" s="135"/>
      <c r="EM328" s="135"/>
      <c r="EN328" s="135"/>
      <c r="EO328" s="135"/>
      <c r="EP328" s="135"/>
      <c r="EQ328" s="135"/>
      <c r="ER328" s="135"/>
      <c r="ES328" s="135"/>
      <c r="ET328" s="135"/>
      <c r="EU328" s="135"/>
      <c r="EV328" s="135"/>
      <c r="EW328" s="135"/>
      <c r="EX328" s="135"/>
      <c r="EY328" s="135"/>
      <c r="EZ328" s="135"/>
      <c r="FA328" s="135"/>
      <c r="FB328" s="135"/>
      <c r="FC328" s="135"/>
      <c r="FD328" s="135"/>
      <c r="FE328" s="135"/>
      <c r="FF328" s="135"/>
      <c r="FG328" s="135"/>
      <c r="FH328" s="135"/>
      <c r="FI328" s="135"/>
      <c r="FJ328" s="135"/>
      <c r="FK328" s="135"/>
      <c r="FL328" s="135"/>
      <c r="FM328" s="135"/>
      <c r="FN328" s="135"/>
      <c r="FO328" s="135"/>
      <c r="FP328" s="135"/>
      <c r="FQ328" s="135"/>
      <c r="FR328" s="135"/>
      <c r="FS328" s="135"/>
      <c r="FT328" s="135"/>
      <c r="FU328" s="135"/>
      <c r="FV328" s="135"/>
      <c r="FW328" s="135"/>
      <c r="FX328" s="135"/>
      <c r="FY328" s="135"/>
      <c r="FZ328" s="135"/>
      <c r="GA328" s="135"/>
      <c r="GB328" s="135"/>
      <c r="GC328" s="135"/>
      <c r="GD328" s="135"/>
      <c r="GE328" s="135"/>
      <c r="GF328" s="135"/>
      <c r="GG328" s="135"/>
      <c r="GH328" s="135"/>
      <c r="GI328" s="135"/>
    </row>
    <row r="329" spans="1:191" s="133" customFormat="1" ht="15">
      <c r="C329" s="660"/>
      <c r="D329" s="232"/>
      <c r="E329" s="710"/>
      <c r="F329" s="710"/>
      <c r="G329" s="669"/>
      <c r="H329" s="164"/>
      <c r="I329" s="648"/>
      <c r="J329" s="185"/>
      <c r="K329" s="648"/>
      <c r="L329" s="648"/>
      <c r="M329" s="648"/>
      <c r="N329" s="701"/>
      <c r="O329" s="701"/>
      <c r="P329" s="701"/>
      <c r="Q329" s="701"/>
      <c r="R329" s="701"/>
      <c r="S329" s="701"/>
      <c r="T329" s="701"/>
      <c r="U329" s="701"/>
      <c r="V329" s="701"/>
      <c r="W329" s="701"/>
      <c r="X329" s="701"/>
      <c r="Y329" s="701"/>
      <c r="Z329" s="701"/>
      <c r="AA329" s="701"/>
      <c r="AB329" s="701"/>
      <c r="AC329" s="701"/>
      <c r="AD329" s="701"/>
      <c r="AE329" s="701"/>
      <c r="AF329" s="701"/>
      <c r="AG329" s="701"/>
      <c r="AH329" s="701"/>
      <c r="AI329" s="701"/>
      <c r="AJ329" s="701"/>
      <c r="AK329" s="701"/>
      <c r="AL329" s="701"/>
      <c r="AM329" s="701"/>
      <c r="AN329" s="701"/>
      <c r="AO329" s="701"/>
      <c r="AP329" s="701"/>
      <c r="AQ329" s="701"/>
      <c r="AR329" s="701"/>
      <c r="AS329" s="701"/>
      <c r="AT329" s="701"/>
      <c r="AU329" s="701"/>
      <c r="AV329" s="701"/>
      <c r="AW329" s="701"/>
      <c r="AX329" s="701"/>
      <c r="AY329" s="701"/>
      <c r="AZ329" s="701"/>
      <c r="BA329" s="701"/>
      <c r="BB329" s="701"/>
      <c r="BC329" s="701"/>
      <c r="BD329" s="701"/>
      <c r="BE329" s="701"/>
      <c r="BF329" s="701"/>
      <c r="BG329" s="701"/>
      <c r="BH329" s="701"/>
      <c r="BI329" s="701"/>
      <c r="BJ329" s="701"/>
      <c r="BK329" s="701"/>
      <c r="BL329" s="701"/>
      <c r="BM329" s="701"/>
      <c r="BN329" s="701"/>
      <c r="BO329" s="701"/>
      <c r="BP329" s="701"/>
      <c r="BQ329" s="701"/>
      <c r="BR329" s="701"/>
      <c r="BS329" s="701"/>
      <c r="BT329" s="701"/>
      <c r="BU329" s="701"/>
      <c r="BV329" s="701"/>
      <c r="BW329" s="701"/>
      <c r="BX329" s="701"/>
      <c r="BY329" s="701"/>
      <c r="BZ329" s="701"/>
      <c r="CA329" s="135"/>
      <c r="CB329" s="135"/>
      <c r="CC329" s="135"/>
      <c r="CD329" s="135"/>
      <c r="CE329" s="135"/>
      <c r="CF329" s="135"/>
      <c r="CG329" s="135"/>
      <c r="CH329" s="135"/>
      <c r="CI329" s="135"/>
      <c r="CJ329" s="135"/>
      <c r="CK329" s="135"/>
      <c r="CL329" s="135"/>
      <c r="CM329" s="135"/>
      <c r="CN329" s="135"/>
      <c r="CO329" s="135"/>
      <c r="CP329" s="135"/>
      <c r="CQ329" s="135"/>
      <c r="CR329" s="135"/>
      <c r="CS329" s="135"/>
      <c r="CT329" s="135"/>
      <c r="CU329" s="135"/>
      <c r="CV329" s="135"/>
      <c r="CW329" s="135"/>
      <c r="CX329" s="135"/>
      <c r="CY329" s="135"/>
      <c r="CZ329" s="135"/>
      <c r="DA329" s="135"/>
      <c r="DB329" s="135"/>
      <c r="DC329" s="135"/>
      <c r="DD329" s="135"/>
      <c r="DE329" s="135"/>
      <c r="DF329" s="135"/>
      <c r="DG329" s="135"/>
      <c r="DH329" s="135"/>
      <c r="DI329" s="135"/>
      <c r="DJ329" s="135"/>
      <c r="DK329" s="135"/>
      <c r="DL329" s="135"/>
      <c r="DM329" s="135"/>
      <c r="DN329" s="135"/>
      <c r="DO329" s="135"/>
      <c r="DP329" s="135"/>
      <c r="DQ329" s="135"/>
      <c r="DR329" s="135"/>
      <c r="DS329" s="135"/>
      <c r="DT329" s="135"/>
      <c r="DU329" s="135"/>
      <c r="DV329" s="135"/>
      <c r="DW329" s="135"/>
      <c r="DX329" s="135"/>
      <c r="DY329" s="135"/>
      <c r="DZ329" s="135"/>
      <c r="EA329" s="135"/>
      <c r="EB329" s="135"/>
      <c r="EC329" s="135"/>
      <c r="ED329" s="135"/>
      <c r="EE329" s="135"/>
      <c r="EF329" s="135"/>
      <c r="EG329" s="135"/>
      <c r="EH329" s="135"/>
      <c r="EI329" s="135"/>
      <c r="EJ329" s="135"/>
      <c r="EK329" s="135"/>
      <c r="EL329" s="135"/>
      <c r="EM329" s="135"/>
      <c r="EN329" s="135"/>
      <c r="EO329" s="135"/>
      <c r="EP329" s="135"/>
      <c r="EQ329" s="135"/>
      <c r="ER329" s="135"/>
      <c r="ES329" s="135"/>
      <c r="ET329" s="135"/>
      <c r="EU329" s="135"/>
      <c r="EV329" s="135"/>
      <c r="EW329" s="135"/>
      <c r="EX329" s="135"/>
      <c r="EY329" s="135"/>
      <c r="EZ329" s="135"/>
      <c r="FA329" s="135"/>
      <c r="FB329" s="135"/>
      <c r="FC329" s="135"/>
      <c r="FD329" s="135"/>
      <c r="FE329" s="135"/>
      <c r="FF329" s="135"/>
      <c r="FG329" s="135"/>
      <c r="FH329" s="135"/>
      <c r="FI329" s="135"/>
      <c r="FJ329" s="135"/>
      <c r="FK329" s="135"/>
      <c r="FL329" s="135"/>
      <c r="FM329" s="135"/>
      <c r="FN329" s="135"/>
      <c r="FO329" s="135"/>
      <c r="FP329" s="135"/>
      <c r="FQ329" s="135"/>
      <c r="FR329" s="135"/>
      <c r="FS329" s="135"/>
      <c r="FT329" s="135"/>
      <c r="FU329" s="135"/>
      <c r="FV329" s="135"/>
      <c r="FW329" s="135"/>
      <c r="FX329" s="135"/>
      <c r="FY329" s="135"/>
      <c r="FZ329" s="135"/>
      <c r="GA329" s="135"/>
      <c r="GB329" s="135"/>
      <c r="GC329" s="135"/>
      <c r="GD329" s="135"/>
      <c r="GE329" s="135"/>
      <c r="GF329" s="135"/>
      <c r="GG329" s="135"/>
      <c r="GH329" s="135"/>
      <c r="GI329" s="135"/>
    </row>
    <row r="330" spans="1:191" s="133" customFormat="1">
      <c r="C330" s="265"/>
      <c r="D330" s="265"/>
      <c r="E330" s="265"/>
      <c r="K330" s="701"/>
      <c r="L330" s="701"/>
      <c r="M330" s="701"/>
      <c r="N330" s="701"/>
      <c r="O330" s="701"/>
      <c r="P330" s="701"/>
      <c r="Q330" s="701"/>
      <c r="R330" s="701"/>
      <c r="S330" s="701"/>
      <c r="T330" s="701"/>
      <c r="U330" s="701"/>
      <c r="V330" s="701"/>
      <c r="W330" s="701"/>
      <c r="X330" s="701"/>
      <c r="Y330" s="701"/>
      <c r="Z330" s="701"/>
      <c r="AA330" s="701"/>
      <c r="AB330" s="701"/>
      <c r="AC330" s="701"/>
      <c r="AD330" s="701"/>
      <c r="AE330" s="701"/>
      <c r="AF330" s="701"/>
      <c r="AG330" s="701"/>
      <c r="AH330" s="701"/>
      <c r="AI330" s="701"/>
      <c r="AJ330" s="701"/>
      <c r="AK330" s="701"/>
      <c r="AL330" s="701"/>
      <c r="AM330" s="701"/>
      <c r="AN330" s="701"/>
      <c r="AO330" s="701"/>
      <c r="AP330" s="701"/>
      <c r="AQ330" s="701"/>
      <c r="AR330" s="701"/>
      <c r="AS330" s="701"/>
      <c r="AT330" s="701"/>
      <c r="AU330" s="701"/>
      <c r="AV330" s="701"/>
      <c r="AW330" s="701"/>
      <c r="AX330" s="701"/>
      <c r="AY330" s="701"/>
      <c r="AZ330" s="701"/>
      <c r="BA330" s="701"/>
      <c r="BB330" s="701"/>
      <c r="BC330" s="701"/>
      <c r="BD330" s="701"/>
      <c r="BE330" s="701"/>
      <c r="BF330" s="701"/>
      <c r="BG330" s="701"/>
      <c r="BH330" s="701"/>
      <c r="BI330" s="701"/>
      <c r="BJ330" s="701"/>
      <c r="BK330" s="701"/>
      <c r="BL330" s="701"/>
      <c r="BM330" s="701"/>
      <c r="BN330" s="701"/>
      <c r="BO330" s="701"/>
      <c r="BP330" s="701"/>
      <c r="BQ330" s="701"/>
      <c r="BR330" s="701"/>
      <c r="BS330" s="701"/>
      <c r="BT330" s="701"/>
      <c r="BU330" s="701"/>
      <c r="BV330" s="701"/>
      <c r="BW330" s="701"/>
      <c r="BX330" s="701"/>
      <c r="BY330" s="701"/>
      <c r="BZ330" s="701"/>
      <c r="CA330" s="135"/>
      <c r="CB330" s="135"/>
      <c r="CC330" s="135"/>
      <c r="CD330" s="135"/>
      <c r="CE330" s="135"/>
      <c r="CF330" s="135"/>
      <c r="CG330" s="135"/>
      <c r="CH330" s="135"/>
      <c r="CI330" s="135"/>
      <c r="CJ330" s="135"/>
      <c r="CK330" s="135"/>
      <c r="CL330" s="135"/>
      <c r="CM330" s="135"/>
      <c r="CN330" s="135"/>
      <c r="CO330" s="135"/>
      <c r="CP330" s="135"/>
      <c r="CQ330" s="135"/>
      <c r="CR330" s="135"/>
      <c r="CS330" s="135"/>
      <c r="CT330" s="135"/>
      <c r="CU330" s="135"/>
      <c r="CV330" s="135"/>
      <c r="CW330" s="135"/>
      <c r="CX330" s="135"/>
      <c r="CY330" s="135"/>
      <c r="CZ330" s="135"/>
      <c r="DA330" s="135"/>
      <c r="DB330" s="135"/>
      <c r="DC330" s="135"/>
      <c r="DD330" s="135"/>
      <c r="DE330" s="135"/>
      <c r="DF330" s="135"/>
      <c r="DG330" s="135"/>
      <c r="DH330" s="135"/>
      <c r="DI330" s="135"/>
      <c r="DJ330" s="135"/>
      <c r="DK330" s="135"/>
      <c r="DL330" s="135"/>
      <c r="DM330" s="135"/>
      <c r="DN330" s="135"/>
      <c r="DO330" s="135"/>
      <c r="DP330" s="135"/>
      <c r="DQ330" s="135"/>
      <c r="DR330" s="135"/>
      <c r="DS330" s="135"/>
      <c r="DT330" s="135"/>
      <c r="DU330" s="135"/>
      <c r="DV330" s="135"/>
      <c r="DW330" s="135"/>
      <c r="DX330" s="135"/>
      <c r="DY330" s="135"/>
      <c r="DZ330" s="135"/>
      <c r="EA330" s="135"/>
      <c r="EB330" s="135"/>
      <c r="EC330" s="135"/>
      <c r="ED330" s="135"/>
      <c r="EE330" s="135"/>
      <c r="EF330" s="135"/>
      <c r="EG330" s="135"/>
      <c r="EH330" s="135"/>
      <c r="EI330" s="135"/>
      <c r="EJ330" s="135"/>
      <c r="EK330" s="135"/>
      <c r="EL330" s="135"/>
      <c r="EM330" s="135"/>
      <c r="EN330" s="135"/>
      <c r="EO330" s="135"/>
      <c r="EP330" s="135"/>
      <c r="EQ330" s="135"/>
      <c r="ER330" s="135"/>
      <c r="ES330" s="135"/>
      <c r="ET330" s="135"/>
      <c r="EU330" s="135"/>
      <c r="EV330" s="135"/>
      <c r="EW330" s="135"/>
      <c r="EX330" s="135"/>
      <c r="EY330" s="135"/>
      <c r="EZ330" s="135"/>
      <c r="FA330" s="135"/>
      <c r="FB330" s="135"/>
      <c r="FC330" s="135"/>
      <c r="FD330" s="135"/>
      <c r="FE330" s="135"/>
      <c r="FF330" s="135"/>
      <c r="FG330" s="135"/>
      <c r="FH330" s="135"/>
      <c r="FI330" s="135"/>
      <c r="FJ330" s="135"/>
      <c r="FK330" s="135"/>
      <c r="FL330" s="135"/>
      <c r="FM330" s="135"/>
      <c r="FN330" s="135"/>
      <c r="FO330" s="135"/>
      <c r="FP330" s="135"/>
      <c r="FQ330" s="135"/>
      <c r="FR330" s="135"/>
      <c r="FS330" s="135"/>
      <c r="FT330" s="135"/>
      <c r="FU330" s="135"/>
      <c r="FV330" s="135"/>
      <c r="FW330" s="135"/>
      <c r="FX330" s="135"/>
      <c r="FY330" s="135"/>
      <c r="FZ330" s="135"/>
      <c r="GA330" s="135"/>
      <c r="GB330" s="135"/>
      <c r="GC330" s="135"/>
      <c r="GD330" s="135"/>
      <c r="GE330" s="135"/>
      <c r="GF330" s="135"/>
      <c r="GG330" s="135"/>
      <c r="GH330" s="135"/>
      <c r="GI330" s="135"/>
    </row>
    <row r="331" spans="1:191" s="133" customFormat="1">
      <c r="B331" s="188" t="s">
        <v>348</v>
      </c>
      <c r="C331" s="187"/>
      <c r="K331" s="701"/>
      <c r="L331" s="701"/>
      <c r="M331" s="701"/>
      <c r="N331" s="701"/>
      <c r="O331" s="701"/>
      <c r="P331" s="701"/>
      <c r="Q331" s="701"/>
      <c r="R331" s="701"/>
      <c r="S331" s="701"/>
      <c r="T331" s="701"/>
      <c r="U331" s="701"/>
      <c r="V331" s="701"/>
      <c r="W331" s="701"/>
      <c r="X331" s="701"/>
      <c r="Y331" s="701"/>
      <c r="Z331" s="701"/>
      <c r="AA331" s="701"/>
      <c r="AB331" s="701"/>
      <c r="AC331" s="701"/>
      <c r="AD331" s="701"/>
      <c r="AE331" s="701"/>
      <c r="AF331" s="701"/>
      <c r="AG331" s="701"/>
      <c r="AH331" s="701"/>
      <c r="AI331" s="701"/>
      <c r="AJ331" s="701"/>
      <c r="AK331" s="701"/>
      <c r="AL331" s="701"/>
      <c r="AM331" s="701"/>
      <c r="AN331" s="701"/>
      <c r="AO331" s="701"/>
      <c r="AP331" s="701"/>
      <c r="AQ331" s="701"/>
      <c r="AR331" s="701"/>
      <c r="AS331" s="701"/>
      <c r="AT331" s="701"/>
      <c r="AU331" s="701"/>
      <c r="AV331" s="701"/>
      <c r="AW331" s="701"/>
      <c r="AX331" s="701"/>
      <c r="AY331" s="701"/>
      <c r="AZ331" s="701"/>
      <c r="BA331" s="701"/>
      <c r="BB331" s="701"/>
      <c r="BC331" s="701"/>
      <c r="BD331" s="701"/>
      <c r="BE331" s="701"/>
      <c r="BF331" s="701"/>
      <c r="BG331" s="701"/>
      <c r="BH331" s="701"/>
      <c r="BI331" s="701"/>
      <c r="BJ331" s="701"/>
      <c r="BK331" s="701"/>
      <c r="BL331" s="701"/>
      <c r="BM331" s="701"/>
      <c r="BN331" s="701"/>
      <c r="BO331" s="701"/>
      <c r="BP331" s="701"/>
      <c r="BQ331" s="701"/>
      <c r="BR331" s="701"/>
      <c r="BS331" s="701"/>
      <c r="BT331" s="701"/>
      <c r="BU331" s="701"/>
      <c r="BV331" s="701"/>
      <c r="BW331" s="701"/>
      <c r="BX331" s="701"/>
      <c r="BY331" s="701"/>
      <c r="BZ331" s="701"/>
      <c r="CA331" s="135"/>
      <c r="CB331" s="135"/>
      <c r="CC331" s="135"/>
      <c r="CD331" s="135"/>
      <c r="CE331" s="135"/>
      <c r="CF331" s="135"/>
      <c r="CG331" s="135"/>
      <c r="CH331" s="135"/>
      <c r="CI331" s="135"/>
      <c r="CJ331" s="135"/>
      <c r="CK331" s="135"/>
      <c r="CL331" s="135"/>
      <c r="CM331" s="135"/>
      <c r="CN331" s="135"/>
      <c r="CO331" s="135"/>
      <c r="CP331" s="135"/>
      <c r="CQ331" s="135"/>
      <c r="CR331" s="135"/>
      <c r="CS331" s="135"/>
      <c r="CT331" s="135"/>
      <c r="CU331" s="135"/>
      <c r="CV331" s="135"/>
      <c r="CW331" s="135"/>
      <c r="CX331" s="135"/>
      <c r="CY331" s="135"/>
      <c r="CZ331" s="135"/>
      <c r="DA331" s="135"/>
      <c r="DB331" s="135"/>
      <c r="DC331" s="135"/>
      <c r="DD331" s="135"/>
      <c r="DE331" s="135"/>
      <c r="DF331" s="135"/>
      <c r="DG331" s="135"/>
      <c r="DH331" s="135"/>
      <c r="DI331" s="135"/>
      <c r="DJ331" s="135"/>
      <c r="DK331" s="135"/>
      <c r="DL331" s="135"/>
      <c r="DM331" s="135"/>
      <c r="DN331" s="135"/>
      <c r="DO331" s="135"/>
      <c r="DP331" s="135"/>
      <c r="DQ331" s="135"/>
      <c r="DR331" s="135"/>
      <c r="DS331" s="135"/>
      <c r="DT331" s="135"/>
      <c r="DU331" s="135"/>
      <c r="DV331" s="135"/>
      <c r="DW331" s="135"/>
      <c r="DX331" s="135"/>
      <c r="DY331" s="135"/>
      <c r="DZ331" s="135"/>
      <c r="EA331" s="135"/>
      <c r="EB331" s="135"/>
      <c r="EC331" s="135"/>
      <c r="ED331" s="135"/>
      <c r="EE331" s="135"/>
      <c r="EF331" s="135"/>
      <c r="EG331" s="135"/>
      <c r="EH331" s="135"/>
      <c r="EI331" s="135"/>
      <c r="EJ331" s="135"/>
      <c r="EK331" s="135"/>
      <c r="EL331" s="135"/>
      <c r="EM331" s="135"/>
      <c r="EN331" s="135"/>
      <c r="EO331" s="135"/>
      <c r="EP331" s="135"/>
      <c r="EQ331" s="135"/>
      <c r="ER331" s="135"/>
      <c r="ES331" s="135"/>
      <c r="ET331" s="135"/>
      <c r="EU331" s="135"/>
      <c r="EV331" s="135"/>
      <c r="EW331" s="135"/>
      <c r="EX331" s="135"/>
      <c r="EY331" s="135"/>
      <c r="EZ331" s="135"/>
      <c r="FA331" s="135"/>
      <c r="FB331" s="135"/>
      <c r="FC331" s="135"/>
      <c r="FD331" s="135"/>
      <c r="FE331" s="135"/>
      <c r="FF331" s="135"/>
      <c r="FG331" s="135"/>
      <c r="FH331" s="135"/>
      <c r="FI331" s="135"/>
      <c r="FJ331" s="135"/>
      <c r="FK331" s="135"/>
      <c r="FL331" s="135"/>
      <c r="FM331" s="135"/>
      <c r="FN331" s="135"/>
      <c r="FO331" s="135"/>
      <c r="FP331" s="135"/>
      <c r="FQ331" s="135"/>
      <c r="FR331" s="135"/>
      <c r="FS331" s="135"/>
      <c r="FT331" s="135"/>
      <c r="FU331" s="135"/>
      <c r="FV331" s="135"/>
      <c r="FW331" s="135"/>
      <c r="FX331" s="135"/>
      <c r="FY331" s="135"/>
      <c r="FZ331" s="135"/>
      <c r="GA331" s="135"/>
      <c r="GB331" s="135"/>
      <c r="GC331" s="135"/>
      <c r="GD331" s="135"/>
      <c r="GE331" s="135"/>
      <c r="GF331" s="135"/>
      <c r="GG331" s="135"/>
      <c r="GH331" s="135"/>
      <c r="GI331" s="135"/>
    </row>
    <row r="332" spans="1:191" s="135" customFormat="1" ht="15">
      <c r="B332" s="188" t="s">
        <v>349</v>
      </c>
      <c r="C332" s="655" t="s">
        <v>253</v>
      </c>
      <c r="D332" s="655" t="s">
        <v>345</v>
      </c>
      <c r="E332" s="705" t="s">
        <v>346</v>
      </c>
      <c r="F332" s="705" t="s">
        <v>89</v>
      </c>
      <c r="G332" s="705" t="s">
        <v>347</v>
      </c>
      <c r="H332" s="706"/>
      <c r="I332" s="185"/>
      <c r="J332" s="374"/>
      <c r="K332" s="185"/>
      <c r="L332" s="185"/>
      <c r="M332" s="185"/>
      <c r="N332" s="701"/>
      <c r="O332" s="701"/>
      <c r="P332" s="701"/>
      <c r="Q332" s="701"/>
      <c r="R332" s="701"/>
      <c r="S332" s="701"/>
      <c r="T332" s="701"/>
      <c r="U332" s="701"/>
      <c r="V332" s="701"/>
      <c r="W332" s="701"/>
      <c r="X332" s="701"/>
      <c r="Y332" s="701"/>
      <c r="Z332" s="701"/>
      <c r="AA332" s="701"/>
      <c r="AB332" s="701"/>
      <c r="AC332" s="701"/>
      <c r="AD332" s="701"/>
      <c r="AE332" s="701"/>
      <c r="AF332" s="701"/>
      <c r="AG332" s="701"/>
      <c r="AH332" s="701"/>
      <c r="AI332" s="701"/>
      <c r="AJ332" s="701"/>
      <c r="AK332" s="701"/>
      <c r="AL332" s="701"/>
      <c r="AM332" s="701"/>
      <c r="AN332" s="701"/>
      <c r="AO332" s="701"/>
      <c r="AP332" s="701"/>
      <c r="AQ332" s="701"/>
      <c r="AR332" s="701"/>
      <c r="AS332" s="701"/>
      <c r="AT332" s="701"/>
      <c r="AU332" s="701"/>
      <c r="AV332" s="701"/>
      <c r="AW332" s="701"/>
      <c r="AX332" s="701"/>
      <c r="AY332" s="701"/>
      <c r="AZ332" s="701"/>
      <c r="BA332" s="701"/>
      <c r="BB332" s="701"/>
      <c r="BC332" s="701"/>
      <c r="BD332" s="701"/>
      <c r="BE332" s="701"/>
      <c r="BF332" s="701"/>
      <c r="BG332" s="701"/>
      <c r="BH332" s="701"/>
      <c r="BI332" s="701"/>
      <c r="BJ332" s="701"/>
      <c r="BK332" s="701"/>
      <c r="BL332" s="701"/>
      <c r="BM332" s="701"/>
      <c r="BN332" s="701"/>
      <c r="BO332" s="701"/>
      <c r="BP332" s="701"/>
      <c r="BQ332" s="701"/>
      <c r="BR332" s="701"/>
      <c r="BS332" s="701"/>
      <c r="BT332" s="701"/>
      <c r="BU332" s="701"/>
      <c r="BV332" s="701"/>
      <c r="BW332" s="701"/>
      <c r="BX332" s="701"/>
      <c r="BY332" s="701"/>
      <c r="BZ332" s="701"/>
    </row>
    <row r="333" spans="1:191" s="135" customFormat="1" ht="15" customHeight="1">
      <c r="A333" s="133"/>
      <c r="B333" s="248" t="s">
        <v>29</v>
      </c>
      <c r="C333" s="657"/>
      <c r="D333" s="472"/>
      <c r="E333" s="221"/>
      <c r="F333" s="221"/>
      <c r="G333" s="707"/>
      <c r="H333" s="119"/>
      <c r="I333" s="648"/>
      <c r="J333" s="185"/>
      <c r="K333" s="648"/>
      <c r="L333" s="648"/>
      <c r="M333" s="648"/>
      <c r="N333" s="703"/>
      <c r="O333" s="703"/>
      <c r="P333" s="701"/>
      <c r="Q333" s="701"/>
      <c r="R333" s="701"/>
      <c r="S333" s="701"/>
      <c r="T333" s="701"/>
      <c r="U333" s="701"/>
      <c r="V333" s="701"/>
      <c r="W333" s="701"/>
      <c r="X333" s="701"/>
      <c r="Y333" s="701"/>
      <c r="Z333" s="701"/>
      <c r="AA333" s="701"/>
      <c r="AB333" s="701"/>
      <c r="AC333" s="701"/>
      <c r="AD333" s="701"/>
      <c r="AE333" s="701"/>
      <c r="AF333" s="701"/>
      <c r="AG333" s="701"/>
      <c r="AH333" s="701"/>
      <c r="AI333" s="701"/>
      <c r="AJ333" s="701"/>
      <c r="AK333" s="701"/>
      <c r="AL333" s="701"/>
      <c r="AM333" s="701"/>
      <c r="AN333" s="701"/>
      <c r="AO333" s="701"/>
      <c r="AP333" s="701"/>
      <c r="AQ333" s="701"/>
      <c r="AR333" s="701"/>
      <c r="AS333" s="701"/>
      <c r="AT333" s="701"/>
      <c r="AU333" s="701"/>
      <c r="AV333" s="701"/>
      <c r="AW333" s="701"/>
      <c r="AX333" s="701"/>
      <c r="AY333" s="701"/>
      <c r="AZ333" s="701"/>
      <c r="BA333" s="701"/>
      <c r="BB333" s="701"/>
      <c r="BC333" s="701"/>
      <c r="BD333" s="701"/>
      <c r="BE333" s="701"/>
      <c r="BF333" s="701"/>
      <c r="BG333" s="701"/>
      <c r="BH333" s="701"/>
      <c r="BI333" s="701"/>
      <c r="BJ333" s="701"/>
      <c r="BK333" s="701"/>
      <c r="BL333" s="701"/>
      <c r="BM333" s="701"/>
      <c r="BN333" s="701"/>
      <c r="BO333" s="701"/>
      <c r="BP333" s="701"/>
      <c r="BQ333" s="701"/>
      <c r="BR333" s="701"/>
      <c r="BS333" s="701"/>
      <c r="BT333" s="701"/>
      <c r="BU333" s="701"/>
      <c r="BV333" s="701"/>
      <c r="BW333" s="701"/>
      <c r="BX333" s="701"/>
      <c r="BY333" s="701"/>
      <c r="BZ333" s="701"/>
    </row>
    <row r="334" spans="1:191" s="135" customFormat="1" ht="14.25" customHeight="1">
      <c r="A334" s="133"/>
      <c r="B334" s="133"/>
      <c r="C334" s="660"/>
      <c r="D334" s="472"/>
      <c r="E334" s="221"/>
      <c r="F334" s="221"/>
      <c r="G334" s="707"/>
      <c r="H334" s="119"/>
      <c r="I334" s="648"/>
      <c r="J334" s="185"/>
      <c r="K334" s="648"/>
      <c r="L334" s="648"/>
      <c r="M334" s="648"/>
      <c r="N334" s="703"/>
      <c r="O334" s="703"/>
      <c r="P334" s="701"/>
      <c r="Q334" s="701"/>
      <c r="R334" s="701"/>
      <c r="S334" s="701"/>
      <c r="T334" s="701"/>
      <c r="U334" s="701"/>
      <c r="V334" s="701"/>
      <c r="W334" s="701"/>
      <c r="X334" s="701"/>
      <c r="Y334" s="701"/>
      <c r="Z334" s="701"/>
      <c r="AA334" s="701"/>
      <c r="AB334" s="701"/>
      <c r="AC334" s="701"/>
      <c r="AD334" s="701"/>
      <c r="AE334" s="701"/>
      <c r="AF334" s="701"/>
      <c r="AG334" s="701"/>
      <c r="AH334" s="701"/>
      <c r="AI334" s="701"/>
      <c r="AJ334" s="701"/>
      <c r="AK334" s="701"/>
      <c r="AL334" s="701"/>
      <c r="AM334" s="701"/>
      <c r="AN334" s="701"/>
      <c r="AO334" s="701"/>
      <c r="AP334" s="701"/>
      <c r="AQ334" s="701"/>
      <c r="AR334" s="701"/>
      <c r="AS334" s="701"/>
      <c r="AT334" s="701"/>
      <c r="AU334" s="701"/>
      <c r="AV334" s="701"/>
      <c r="AW334" s="701"/>
      <c r="AX334" s="701"/>
      <c r="AY334" s="701"/>
      <c r="AZ334" s="701"/>
      <c r="BA334" s="701"/>
      <c r="BB334" s="701"/>
      <c r="BC334" s="701"/>
      <c r="BD334" s="701"/>
      <c r="BE334" s="701"/>
      <c r="BF334" s="701"/>
      <c r="BG334" s="701"/>
      <c r="BH334" s="701"/>
      <c r="BI334" s="701"/>
      <c r="BJ334" s="701"/>
      <c r="BK334" s="701"/>
      <c r="BL334" s="701"/>
      <c r="BM334" s="701"/>
      <c r="BN334" s="701"/>
      <c r="BO334" s="701"/>
      <c r="BP334" s="701"/>
      <c r="BQ334" s="701"/>
      <c r="BR334" s="701"/>
      <c r="BS334" s="701"/>
      <c r="BT334" s="701"/>
      <c r="BU334" s="701"/>
      <c r="BV334" s="701"/>
      <c r="BW334" s="701"/>
      <c r="BX334" s="701"/>
      <c r="BY334" s="701"/>
      <c r="BZ334" s="701"/>
    </row>
    <row r="335" spans="1:191" s="133" customFormat="1" ht="15">
      <c r="C335" s="660"/>
      <c r="D335" s="472"/>
      <c r="E335" s="708"/>
      <c r="F335" s="708"/>
      <c r="G335" s="709"/>
      <c r="H335" s="164"/>
      <c r="I335" s="648"/>
      <c r="J335" s="185"/>
      <c r="K335" s="648"/>
      <c r="L335" s="648"/>
      <c r="M335" s="648"/>
      <c r="N335" s="703"/>
      <c r="O335" s="703"/>
      <c r="P335" s="701"/>
      <c r="Q335" s="701"/>
      <c r="R335" s="701"/>
      <c r="S335" s="701"/>
      <c r="T335" s="701"/>
      <c r="U335" s="701"/>
      <c r="V335" s="701"/>
      <c r="W335" s="701"/>
      <c r="X335" s="701"/>
      <c r="Y335" s="701"/>
      <c r="Z335" s="701"/>
      <c r="AA335" s="701"/>
      <c r="AB335" s="701"/>
      <c r="AC335" s="701"/>
      <c r="AD335" s="701"/>
      <c r="AE335" s="701"/>
      <c r="AF335" s="701"/>
      <c r="AG335" s="701"/>
      <c r="AH335" s="701"/>
      <c r="AI335" s="701"/>
      <c r="AJ335" s="701"/>
      <c r="AK335" s="701"/>
      <c r="AL335" s="701"/>
      <c r="AM335" s="701"/>
      <c r="AN335" s="701"/>
      <c r="AO335" s="701"/>
      <c r="AP335" s="701"/>
      <c r="AQ335" s="701"/>
      <c r="AR335" s="701"/>
      <c r="AS335" s="701"/>
      <c r="AT335" s="701"/>
      <c r="AU335" s="701"/>
      <c r="AV335" s="701"/>
      <c r="AW335" s="701"/>
      <c r="AX335" s="701"/>
      <c r="AY335" s="701"/>
      <c r="AZ335" s="701"/>
      <c r="BA335" s="701"/>
      <c r="BB335" s="701"/>
      <c r="BC335" s="701"/>
      <c r="BD335" s="701"/>
      <c r="BE335" s="701"/>
      <c r="BF335" s="701"/>
      <c r="BG335" s="701"/>
      <c r="BH335" s="701"/>
      <c r="BI335" s="701"/>
      <c r="BJ335" s="701"/>
      <c r="BK335" s="701"/>
      <c r="BL335" s="701"/>
      <c r="BM335" s="701"/>
      <c r="BN335" s="701"/>
      <c r="BO335" s="701"/>
      <c r="BP335" s="701"/>
      <c r="BQ335" s="701"/>
      <c r="BR335" s="701"/>
      <c r="BS335" s="701"/>
      <c r="BT335" s="701"/>
      <c r="BU335" s="701"/>
      <c r="BV335" s="701"/>
      <c r="BW335" s="701"/>
      <c r="BX335" s="701"/>
      <c r="BY335" s="701"/>
      <c r="BZ335" s="701"/>
      <c r="CA335" s="135"/>
      <c r="CB335" s="135"/>
      <c r="CC335" s="135"/>
      <c r="CD335" s="135"/>
      <c r="CE335" s="135"/>
      <c r="CF335" s="135"/>
      <c r="CG335" s="135"/>
      <c r="CH335" s="135"/>
      <c r="CI335" s="135"/>
      <c r="CJ335" s="135"/>
      <c r="CK335" s="135"/>
      <c r="CL335" s="135"/>
      <c r="CM335" s="135"/>
      <c r="CN335" s="135"/>
      <c r="CO335" s="135"/>
      <c r="CP335" s="135"/>
      <c r="CQ335" s="135"/>
      <c r="CR335" s="135"/>
      <c r="CS335" s="135"/>
      <c r="CT335" s="135"/>
      <c r="CU335" s="135"/>
      <c r="CV335" s="135"/>
      <c r="CW335" s="135"/>
      <c r="CX335" s="135"/>
      <c r="CY335" s="135"/>
      <c r="CZ335" s="135"/>
      <c r="DA335" s="135"/>
      <c r="DB335" s="135"/>
      <c r="DC335" s="135"/>
      <c r="DD335" s="135"/>
      <c r="DE335" s="135"/>
      <c r="DF335" s="135"/>
      <c r="DG335" s="135"/>
      <c r="DH335" s="135"/>
      <c r="DI335" s="135"/>
      <c r="DJ335" s="135"/>
      <c r="DK335" s="135"/>
      <c r="DL335" s="135"/>
      <c r="DM335" s="135"/>
      <c r="DN335" s="135"/>
      <c r="DO335" s="135"/>
      <c r="DP335" s="135"/>
      <c r="DQ335" s="135"/>
      <c r="DR335" s="135"/>
      <c r="DS335" s="135"/>
      <c r="DT335" s="135"/>
      <c r="DU335" s="135"/>
      <c r="DV335" s="135"/>
      <c r="DW335" s="135"/>
      <c r="DX335" s="135"/>
      <c r="DY335" s="135"/>
      <c r="DZ335" s="135"/>
      <c r="EA335" s="135"/>
      <c r="EB335" s="135"/>
      <c r="EC335" s="135"/>
      <c r="ED335" s="135"/>
      <c r="EE335" s="135"/>
      <c r="EF335" s="135"/>
      <c r="EG335" s="135"/>
      <c r="EH335" s="135"/>
      <c r="EI335" s="135"/>
      <c r="EJ335" s="135"/>
      <c r="EK335" s="135"/>
      <c r="EL335" s="135"/>
      <c r="EM335" s="135"/>
      <c r="EN335" s="135"/>
      <c r="EO335" s="135"/>
      <c r="EP335" s="135"/>
      <c r="EQ335" s="135"/>
      <c r="ER335" s="135"/>
      <c r="ES335" s="135"/>
      <c r="ET335" s="135"/>
      <c r="EU335" s="135"/>
      <c r="EV335" s="135"/>
      <c r="EW335" s="135"/>
      <c r="EX335" s="135"/>
      <c r="EY335" s="135"/>
      <c r="EZ335" s="135"/>
      <c r="FA335" s="135"/>
      <c r="FB335" s="135"/>
      <c r="FC335" s="135"/>
      <c r="FD335" s="135"/>
      <c r="FE335" s="135"/>
      <c r="FF335" s="135"/>
      <c r="FG335" s="135"/>
      <c r="FH335" s="135"/>
      <c r="FI335" s="135"/>
      <c r="FJ335" s="135"/>
      <c r="FK335" s="135"/>
      <c r="FL335" s="135"/>
      <c r="FM335" s="135"/>
      <c r="FN335" s="135"/>
      <c r="FO335" s="135"/>
      <c r="FP335" s="135"/>
      <c r="FQ335" s="135"/>
      <c r="FR335" s="135"/>
      <c r="FS335" s="135"/>
      <c r="FT335" s="135"/>
      <c r="FU335" s="135"/>
      <c r="FV335" s="135"/>
      <c r="FW335" s="135"/>
      <c r="FX335" s="135"/>
      <c r="FY335" s="135"/>
      <c r="FZ335" s="135"/>
      <c r="GA335" s="135"/>
      <c r="GB335" s="135"/>
      <c r="GC335" s="135"/>
      <c r="GD335" s="135"/>
      <c r="GE335" s="135"/>
      <c r="GF335" s="135"/>
      <c r="GG335" s="135"/>
      <c r="GH335" s="135"/>
      <c r="GI335" s="135"/>
    </row>
    <row r="336" spans="1:191" s="133" customFormat="1" ht="15">
      <c r="C336" s="660"/>
      <c r="D336" s="472"/>
      <c r="E336" s="710"/>
      <c r="F336" s="710"/>
      <c r="G336" s="669"/>
      <c r="H336" s="164"/>
      <c r="I336" s="648"/>
      <c r="J336" s="185"/>
      <c r="K336" s="648"/>
      <c r="L336" s="648"/>
      <c r="M336" s="648"/>
      <c r="N336" s="703"/>
      <c r="O336" s="703"/>
      <c r="P336" s="703"/>
      <c r="Q336" s="703"/>
      <c r="R336" s="703"/>
      <c r="S336" s="701"/>
      <c r="T336" s="701"/>
      <c r="U336" s="701"/>
      <c r="V336" s="701"/>
      <c r="W336" s="701"/>
      <c r="X336" s="701"/>
      <c r="Y336" s="701"/>
      <c r="Z336" s="701"/>
      <c r="AA336" s="701"/>
      <c r="AB336" s="701"/>
      <c r="AC336" s="701"/>
      <c r="AD336" s="701"/>
      <c r="AE336" s="701"/>
      <c r="AF336" s="701"/>
      <c r="AG336" s="701"/>
      <c r="AH336" s="701"/>
      <c r="AI336" s="701"/>
      <c r="AJ336" s="701"/>
      <c r="AK336" s="701"/>
      <c r="AL336" s="701"/>
      <c r="AM336" s="701"/>
      <c r="AN336" s="701"/>
      <c r="AO336" s="701"/>
      <c r="AP336" s="701"/>
      <c r="AQ336" s="701"/>
      <c r="AR336" s="701"/>
      <c r="AS336" s="701"/>
      <c r="AT336" s="701"/>
      <c r="AU336" s="701"/>
      <c r="AV336" s="701"/>
      <c r="AW336" s="701"/>
      <c r="AX336" s="701"/>
      <c r="AY336" s="701"/>
      <c r="AZ336" s="701"/>
      <c r="BA336" s="701"/>
      <c r="BB336" s="701"/>
      <c r="BC336" s="701"/>
      <c r="BD336" s="701"/>
      <c r="BE336" s="701"/>
      <c r="BF336" s="701"/>
      <c r="BG336" s="701"/>
      <c r="BH336" s="701"/>
      <c r="BI336" s="701"/>
      <c r="BJ336" s="701"/>
      <c r="BK336" s="701"/>
      <c r="BL336" s="701"/>
      <c r="BM336" s="701"/>
      <c r="BN336" s="701"/>
      <c r="BO336" s="701"/>
      <c r="BP336" s="701"/>
      <c r="BQ336" s="701"/>
      <c r="BR336" s="701"/>
      <c r="BS336" s="701"/>
      <c r="BT336" s="701"/>
      <c r="BU336" s="701"/>
      <c r="BV336" s="701"/>
      <c r="BW336" s="701"/>
      <c r="BX336" s="701"/>
      <c r="BY336" s="701"/>
      <c r="BZ336" s="701"/>
      <c r="CA336" s="135"/>
      <c r="CB336" s="135"/>
      <c r="CC336" s="135"/>
      <c r="CD336" s="135"/>
      <c r="CE336" s="135"/>
      <c r="CF336" s="135"/>
      <c r="CG336" s="135"/>
      <c r="CH336" s="135"/>
      <c r="CI336" s="135"/>
      <c r="CJ336" s="135"/>
      <c r="CK336" s="135"/>
      <c r="CL336" s="135"/>
      <c r="CM336" s="135"/>
      <c r="CN336" s="135"/>
      <c r="CO336" s="135"/>
      <c r="CP336" s="135"/>
      <c r="CQ336" s="135"/>
      <c r="CR336" s="135"/>
      <c r="CS336" s="135"/>
      <c r="CT336" s="135"/>
      <c r="CU336" s="135"/>
      <c r="CV336" s="135"/>
      <c r="CW336" s="135"/>
      <c r="CX336" s="135"/>
      <c r="CY336" s="135"/>
      <c r="CZ336" s="135"/>
      <c r="DA336" s="135"/>
      <c r="DB336" s="135"/>
      <c r="DC336" s="135"/>
      <c r="DD336" s="135"/>
      <c r="DE336" s="135"/>
      <c r="DF336" s="135"/>
      <c r="DG336" s="135"/>
      <c r="DH336" s="135"/>
      <c r="DI336" s="135"/>
      <c r="DJ336" s="135"/>
      <c r="DK336" s="135"/>
      <c r="DL336" s="135"/>
      <c r="DM336" s="135"/>
      <c r="DN336" s="135"/>
      <c r="DO336" s="135"/>
      <c r="DP336" s="135"/>
      <c r="DQ336" s="135"/>
      <c r="DR336" s="135"/>
      <c r="DS336" s="135"/>
      <c r="DT336" s="135"/>
      <c r="DU336" s="135"/>
      <c r="DV336" s="135"/>
      <c r="DW336" s="135"/>
      <c r="DX336" s="135"/>
      <c r="DY336" s="135"/>
      <c r="DZ336" s="135"/>
      <c r="EA336" s="135"/>
      <c r="EB336" s="135"/>
      <c r="EC336" s="135"/>
      <c r="ED336" s="135"/>
      <c r="EE336" s="135"/>
      <c r="EF336" s="135"/>
      <c r="EG336" s="135"/>
      <c r="EH336" s="135"/>
      <c r="EI336" s="135"/>
      <c r="EJ336" s="135"/>
      <c r="EK336" s="135"/>
      <c r="EL336" s="135"/>
      <c r="EM336" s="135"/>
      <c r="EN336" s="135"/>
      <c r="EO336" s="135"/>
      <c r="EP336" s="135"/>
      <c r="EQ336" s="135"/>
      <c r="ER336" s="135"/>
      <c r="ES336" s="135"/>
      <c r="ET336" s="135"/>
      <c r="EU336" s="135"/>
      <c r="EV336" s="135"/>
      <c r="EW336" s="135"/>
      <c r="EX336" s="135"/>
      <c r="EY336" s="135"/>
      <c r="EZ336" s="135"/>
      <c r="FA336" s="135"/>
      <c r="FB336" s="135"/>
      <c r="FC336" s="135"/>
      <c r="FD336" s="135"/>
      <c r="FE336" s="135"/>
      <c r="FF336" s="135"/>
      <c r="FG336" s="135"/>
      <c r="FH336" s="135"/>
      <c r="FI336" s="135"/>
      <c r="FJ336" s="135"/>
      <c r="FK336" s="135"/>
      <c r="FL336" s="135"/>
      <c r="FM336" s="135"/>
      <c r="FN336" s="135"/>
      <c r="FO336" s="135"/>
      <c r="FP336" s="135"/>
      <c r="FQ336" s="135"/>
      <c r="FR336" s="135"/>
      <c r="FS336" s="135"/>
      <c r="FT336" s="135"/>
      <c r="FU336" s="135"/>
      <c r="FV336" s="135"/>
      <c r="FW336" s="135"/>
      <c r="FX336" s="135"/>
      <c r="FY336" s="135"/>
      <c r="FZ336" s="135"/>
      <c r="GA336" s="135"/>
      <c r="GB336" s="135"/>
      <c r="GC336" s="135"/>
      <c r="GD336" s="135"/>
      <c r="GE336" s="135"/>
      <c r="GF336" s="135"/>
      <c r="GG336" s="135"/>
      <c r="GH336" s="135"/>
      <c r="GI336" s="135"/>
    </row>
    <row r="337" spans="1:191" s="133" customFormat="1">
      <c r="K337" s="701"/>
      <c r="L337" s="701"/>
      <c r="M337" s="701"/>
      <c r="N337" s="701"/>
      <c r="O337" s="701"/>
      <c r="P337" s="701"/>
      <c r="Q337" s="701"/>
      <c r="R337" s="701"/>
      <c r="S337" s="701"/>
      <c r="T337" s="701"/>
      <c r="U337" s="701"/>
      <c r="V337" s="701"/>
      <c r="W337" s="701"/>
      <c r="X337" s="701"/>
      <c r="Y337" s="701"/>
      <c r="Z337" s="701"/>
      <c r="AA337" s="701"/>
      <c r="AB337" s="701"/>
      <c r="AC337" s="701"/>
      <c r="AD337" s="701"/>
      <c r="AE337" s="701"/>
      <c r="AF337" s="701"/>
      <c r="AG337" s="701"/>
      <c r="AH337" s="701"/>
      <c r="AI337" s="701"/>
      <c r="AJ337" s="701"/>
      <c r="AK337" s="701"/>
      <c r="AL337" s="701"/>
      <c r="AM337" s="701"/>
      <c r="AN337" s="701"/>
      <c r="AO337" s="701"/>
      <c r="AP337" s="701"/>
      <c r="AQ337" s="701"/>
      <c r="AR337" s="701"/>
      <c r="AS337" s="701"/>
      <c r="AT337" s="701"/>
      <c r="AU337" s="701"/>
      <c r="AV337" s="701"/>
      <c r="AW337" s="701"/>
      <c r="AX337" s="701"/>
      <c r="AY337" s="701"/>
      <c r="AZ337" s="701"/>
      <c r="BA337" s="701"/>
      <c r="BB337" s="701"/>
      <c r="BC337" s="701"/>
      <c r="BD337" s="701"/>
      <c r="BE337" s="701"/>
      <c r="BF337" s="701"/>
      <c r="BG337" s="701"/>
      <c r="BH337" s="701"/>
      <c r="BI337" s="701"/>
      <c r="BJ337" s="701"/>
      <c r="BK337" s="701"/>
      <c r="BL337" s="701"/>
      <c r="BM337" s="701"/>
      <c r="BN337" s="701"/>
      <c r="BO337" s="701"/>
      <c r="BP337" s="701"/>
      <c r="BQ337" s="701"/>
      <c r="BR337" s="701"/>
      <c r="BS337" s="701"/>
      <c r="BT337" s="701"/>
      <c r="BU337" s="701"/>
      <c r="BV337" s="701"/>
      <c r="BW337" s="701"/>
      <c r="BX337" s="701"/>
      <c r="BY337" s="701"/>
      <c r="BZ337" s="701"/>
      <c r="CA337" s="135"/>
      <c r="CB337" s="135"/>
      <c r="CC337" s="135"/>
      <c r="CD337" s="135"/>
      <c r="CE337" s="135"/>
      <c r="CF337" s="135"/>
      <c r="CG337" s="135"/>
      <c r="CH337" s="135"/>
      <c r="CI337" s="135"/>
      <c r="CJ337" s="135"/>
      <c r="CK337" s="135"/>
      <c r="CL337" s="135"/>
      <c r="CM337" s="135"/>
      <c r="CN337" s="135"/>
      <c r="CO337" s="135"/>
      <c r="CP337" s="135"/>
      <c r="CQ337" s="135"/>
      <c r="CR337" s="135"/>
      <c r="CS337" s="135"/>
      <c r="CT337" s="135"/>
      <c r="CU337" s="135"/>
      <c r="CV337" s="135"/>
      <c r="CW337" s="135"/>
      <c r="CX337" s="135"/>
      <c r="CY337" s="135"/>
      <c r="CZ337" s="135"/>
      <c r="DA337" s="135"/>
      <c r="DB337" s="135"/>
      <c r="DC337" s="135"/>
      <c r="DD337" s="135"/>
      <c r="DE337" s="135"/>
      <c r="DF337" s="135"/>
      <c r="DG337" s="135"/>
      <c r="DH337" s="135"/>
      <c r="DI337" s="135"/>
      <c r="DJ337" s="135"/>
      <c r="DK337" s="135"/>
      <c r="DL337" s="135"/>
      <c r="DM337" s="135"/>
      <c r="DN337" s="135"/>
      <c r="DO337" s="135"/>
      <c r="DP337" s="135"/>
      <c r="DQ337" s="135"/>
      <c r="DR337" s="135"/>
      <c r="DS337" s="135"/>
      <c r="DT337" s="135"/>
      <c r="DU337" s="135"/>
      <c r="DV337" s="135"/>
      <c r="DW337" s="135"/>
      <c r="DX337" s="135"/>
      <c r="DY337" s="135"/>
      <c r="DZ337" s="135"/>
      <c r="EA337" s="135"/>
      <c r="EB337" s="135"/>
      <c r="EC337" s="135"/>
      <c r="ED337" s="135"/>
      <c r="EE337" s="135"/>
      <c r="EF337" s="135"/>
      <c r="EG337" s="135"/>
      <c r="EH337" s="135"/>
      <c r="EI337" s="135"/>
      <c r="EJ337" s="135"/>
      <c r="EK337" s="135"/>
      <c r="EL337" s="135"/>
      <c r="EM337" s="135"/>
      <c r="EN337" s="135"/>
      <c r="EO337" s="135"/>
      <c r="EP337" s="135"/>
      <c r="EQ337" s="135"/>
      <c r="ER337" s="135"/>
      <c r="ES337" s="135"/>
      <c r="ET337" s="135"/>
      <c r="EU337" s="135"/>
      <c r="EV337" s="135"/>
      <c r="EW337" s="135"/>
      <c r="EX337" s="135"/>
      <c r="EY337" s="135"/>
      <c r="EZ337" s="135"/>
      <c r="FA337" s="135"/>
      <c r="FB337" s="135"/>
      <c r="FC337" s="135"/>
      <c r="FD337" s="135"/>
      <c r="FE337" s="135"/>
      <c r="FF337" s="135"/>
      <c r="FG337" s="135"/>
      <c r="FH337" s="135"/>
      <c r="FI337" s="135"/>
      <c r="FJ337" s="135"/>
      <c r="FK337" s="135"/>
      <c r="FL337" s="135"/>
      <c r="FM337" s="135"/>
      <c r="FN337" s="135"/>
      <c r="FO337" s="135"/>
      <c r="FP337" s="135"/>
      <c r="FQ337" s="135"/>
      <c r="FR337" s="135"/>
      <c r="FS337" s="135"/>
      <c r="FT337" s="135"/>
      <c r="FU337" s="135"/>
      <c r="FV337" s="135"/>
      <c r="FW337" s="135"/>
      <c r="FX337" s="135"/>
      <c r="FY337" s="135"/>
      <c r="FZ337" s="135"/>
      <c r="GA337" s="135"/>
      <c r="GB337" s="135"/>
      <c r="GC337" s="135"/>
      <c r="GD337" s="135"/>
      <c r="GE337" s="135"/>
      <c r="GF337" s="135"/>
      <c r="GG337" s="135"/>
      <c r="GH337" s="135"/>
      <c r="GI337" s="135"/>
    </row>
    <row r="338" spans="1:191" s="133" customFormat="1">
      <c r="B338" s="188" t="s">
        <v>350</v>
      </c>
      <c r="C338" s="187"/>
      <c r="K338" s="703"/>
      <c r="L338" s="703"/>
      <c r="M338" s="703"/>
      <c r="N338" s="703"/>
      <c r="O338" s="703"/>
      <c r="P338" s="703"/>
      <c r="Q338" s="703"/>
      <c r="R338" s="703"/>
      <c r="S338" s="701"/>
      <c r="T338" s="701"/>
      <c r="U338" s="701"/>
      <c r="V338" s="701"/>
      <c r="W338" s="701"/>
      <c r="X338" s="701"/>
      <c r="Y338" s="701"/>
      <c r="Z338" s="701"/>
      <c r="AA338" s="701"/>
      <c r="AB338" s="701"/>
      <c r="AC338" s="701"/>
      <c r="AD338" s="701"/>
      <c r="AE338" s="701"/>
      <c r="AF338" s="701"/>
      <c r="AG338" s="701"/>
      <c r="AH338" s="701"/>
      <c r="AI338" s="701"/>
      <c r="AJ338" s="701"/>
      <c r="AK338" s="701"/>
      <c r="AL338" s="701"/>
      <c r="AM338" s="701"/>
      <c r="AN338" s="701"/>
      <c r="AO338" s="701"/>
      <c r="AP338" s="701"/>
      <c r="AQ338" s="701"/>
      <c r="AR338" s="701"/>
      <c r="AS338" s="701"/>
      <c r="AT338" s="701"/>
      <c r="AU338" s="701"/>
      <c r="AV338" s="701"/>
      <c r="AW338" s="701"/>
      <c r="AX338" s="701"/>
      <c r="AY338" s="701"/>
      <c r="AZ338" s="701"/>
      <c r="BA338" s="701"/>
      <c r="BB338" s="701"/>
      <c r="BC338" s="701"/>
      <c r="BD338" s="701"/>
      <c r="BE338" s="701"/>
      <c r="BF338" s="701"/>
      <c r="BG338" s="701"/>
      <c r="BH338" s="701"/>
      <c r="BI338" s="701"/>
      <c r="BJ338" s="701"/>
      <c r="BK338" s="701"/>
      <c r="BL338" s="701"/>
      <c r="BM338" s="701"/>
      <c r="BN338" s="701"/>
      <c r="BO338" s="701"/>
      <c r="BP338" s="701"/>
      <c r="BQ338" s="701"/>
      <c r="BR338" s="701"/>
      <c r="BS338" s="701"/>
      <c r="BT338" s="701"/>
      <c r="BU338" s="701"/>
      <c r="BV338" s="701"/>
      <c r="BW338" s="701"/>
      <c r="BX338" s="701"/>
      <c r="BY338" s="701"/>
      <c r="BZ338" s="701"/>
      <c r="CA338" s="135"/>
      <c r="CB338" s="135"/>
      <c r="CC338" s="135"/>
      <c r="CD338" s="135"/>
      <c r="CE338" s="135"/>
      <c r="CF338" s="135"/>
      <c r="CG338" s="135"/>
      <c r="CH338" s="135"/>
      <c r="CI338" s="135"/>
      <c r="CJ338" s="135"/>
      <c r="CK338" s="135"/>
      <c r="CL338" s="135"/>
      <c r="CM338" s="135"/>
      <c r="CN338" s="135"/>
      <c r="CO338" s="135"/>
      <c r="CP338" s="135"/>
      <c r="CQ338" s="135"/>
      <c r="CR338" s="135"/>
      <c r="CS338" s="135"/>
      <c r="CT338" s="135"/>
      <c r="CU338" s="135"/>
      <c r="CV338" s="135"/>
      <c r="CW338" s="135"/>
      <c r="CX338" s="135"/>
      <c r="CY338" s="135"/>
      <c r="CZ338" s="135"/>
      <c r="DA338" s="135"/>
      <c r="DB338" s="135"/>
      <c r="DC338" s="135"/>
      <c r="DD338" s="135"/>
      <c r="DE338" s="135"/>
      <c r="DF338" s="135"/>
      <c r="DG338" s="135"/>
      <c r="DH338" s="135"/>
      <c r="DI338" s="135"/>
      <c r="DJ338" s="135"/>
      <c r="DK338" s="135"/>
      <c r="DL338" s="135"/>
      <c r="DM338" s="135"/>
      <c r="DN338" s="135"/>
      <c r="DO338" s="135"/>
      <c r="DP338" s="135"/>
      <c r="DQ338" s="135"/>
      <c r="DR338" s="135"/>
      <c r="DS338" s="135"/>
      <c r="DT338" s="135"/>
      <c r="DU338" s="135"/>
      <c r="DV338" s="135"/>
      <c r="DW338" s="135"/>
      <c r="DX338" s="135"/>
      <c r="DY338" s="135"/>
      <c r="DZ338" s="135"/>
      <c r="EA338" s="135"/>
      <c r="EB338" s="135"/>
      <c r="EC338" s="135"/>
      <c r="ED338" s="135"/>
      <c r="EE338" s="135"/>
      <c r="EF338" s="135"/>
      <c r="EG338" s="135"/>
      <c r="EH338" s="135"/>
      <c r="EI338" s="135"/>
      <c r="EJ338" s="135"/>
      <c r="EK338" s="135"/>
      <c r="EL338" s="135"/>
      <c r="EM338" s="135"/>
      <c r="EN338" s="135"/>
      <c r="EO338" s="135"/>
      <c r="EP338" s="135"/>
      <c r="EQ338" s="135"/>
      <c r="ER338" s="135"/>
      <c r="ES338" s="135"/>
      <c r="ET338" s="135"/>
      <c r="EU338" s="135"/>
      <c r="EV338" s="135"/>
      <c r="EW338" s="135"/>
      <c r="EX338" s="135"/>
      <c r="EY338" s="135"/>
      <c r="EZ338" s="135"/>
      <c r="FA338" s="135"/>
      <c r="FB338" s="135"/>
      <c r="FC338" s="135"/>
      <c r="FD338" s="135"/>
      <c r="FE338" s="135"/>
      <c r="FF338" s="135"/>
      <c r="FG338" s="135"/>
      <c r="FH338" s="135"/>
      <c r="FI338" s="135"/>
      <c r="FJ338" s="135"/>
      <c r="FK338" s="135"/>
      <c r="FL338" s="135"/>
      <c r="FM338" s="135"/>
      <c r="FN338" s="135"/>
      <c r="FO338" s="135"/>
      <c r="FP338" s="135"/>
      <c r="FQ338" s="135"/>
      <c r="FR338" s="135"/>
      <c r="FS338" s="135"/>
      <c r="FT338" s="135"/>
      <c r="FU338" s="135"/>
      <c r="FV338" s="135"/>
      <c r="FW338" s="135"/>
      <c r="FX338" s="135"/>
      <c r="FY338" s="135"/>
      <c r="FZ338" s="135"/>
      <c r="GA338" s="135"/>
      <c r="GB338" s="135"/>
      <c r="GC338" s="135"/>
      <c r="GD338" s="135"/>
      <c r="GE338" s="135"/>
      <c r="GF338" s="135"/>
      <c r="GG338" s="135"/>
      <c r="GH338" s="135"/>
      <c r="GI338" s="135"/>
    </row>
    <row r="339" spans="1:191" s="133" customFormat="1" ht="15">
      <c r="A339" s="135"/>
      <c r="B339" s="188" t="s">
        <v>351</v>
      </c>
      <c r="C339" s="655" t="s">
        <v>253</v>
      </c>
      <c r="D339" s="655" t="s">
        <v>345</v>
      </c>
      <c r="E339" s="705" t="s">
        <v>346</v>
      </c>
      <c r="F339" s="705" t="s">
        <v>89</v>
      </c>
      <c r="G339" s="705" t="s">
        <v>347</v>
      </c>
      <c r="H339" s="706"/>
      <c r="I339" s="185"/>
      <c r="J339" s="374"/>
      <c r="K339" s="185"/>
      <c r="L339" s="185"/>
      <c r="M339" s="185"/>
      <c r="N339" s="703"/>
      <c r="O339" s="703"/>
      <c r="P339" s="703"/>
      <c r="Q339" s="703"/>
      <c r="R339" s="703"/>
      <c r="S339" s="701"/>
      <c r="T339" s="701"/>
      <c r="U339" s="701"/>
      <c r="V339" s="701"/>
      <c r="W339" s="701"/>
      <c r="X339" s="701"/>
      <c r="Y339" s="701"/>
      <c r="Z339" s="701"/>
      <c r="AA339" s="701"/>
      <c r="AB339" s="701"/>
      <c r="AC339" s="701"/>
      <c r="AD339" s="701"/>
      <c r="AE339" s="701"/>
      <c r="AF339" s="701"/>
      <c r="AG339" s="701"/>
      <c r="AH339" s="701"/>
      <c r="AI339" s="701"/>
      <c r="AJ339" s="701"/>
      <c r="AK339" s="701"/>
      <c r="AL339" s="701"/>
      <c r="AM339" s="701"/>
      <c r="AN339" s="701"/>
      <c r="AO339" s="701"/>
      <c r="AP339" s="701"/>
      <c r="AQ339" s="701"/>
      <c r="AR339" s="701"/>
      <c r="AS339" s="701"/>
      <c r="AT339" s="701"/>
      <c r="AU339" s="701"/>
      <c r="AV339" s="701"/>
      <c r="AW339" s="701"/>
      <c r="AX339" s="701"/>
      <c r="AY339" s="701"/>
      <c r="AZ339" s="701"/>
      <c r="BA339" s="701"/>
      <c r="BB339" s="701"/>
      <c r="BC339" s="701"/>
      <c r="BD339" s="701"/>
      <c r="BE339" s="701"/>
      <c r="BF339" s="701"/>
      <c r="BG339" s="701"/>
      <c r="BH339" s="701"/>
      <c r="BI339" s="701"/>
      <c r="BJ339" s="701"/>
      <c r="BK339" s="701"/>
      <c r="BL339" s="701"/>
      <c r="BM339" s="701"/>
      <c r="BN339" s="701"/>
      <c r="BO339" s="701"/>
      <c r="BP339" s="701"/>
      <c r="BQ339" s="701"/>
      <c r="BR339" s="701"/>
      <c r="BS339" s="701"/>
      <c r="BT339" s="701"/>
      <c r="BU339" s="701"/>
      <c r="BV339" s="701"/>
      <c r="BW339" s="701"/>
      <c r="BX339" s="701"/>
      <c r="BY339" s="701"/>
      <c r="BZ339" s="701"/>
      <c r="CA339" s="135"/>
      <c r="CB339" s="135"/>
      <c r="CC339" s="135"/>
      <c r="CD339" s="135"/>
      <c r="CE339" s="135"/>
      <c r="CF339" s="135"/>
      <c r="CG339" s="135"/>
      <c r="CH339" s="135"/>
      <c r="CI339" s="135"/>
      <c r="CJ339" s="135"/>
      <c r="CK339" s="135"/>
      <c r="CL339" s="135"/>
      <c r="CM339" s="135"/>
      <c r="CN339" s="135"/>
      <c r="CO339" s="135"/>
      <c r="CP339" s="135"/>
      <c r="CQ339" s="135"/>
      <c r="CR339" s="135"/>
      <c r="CS339" s="135"/>
      <c r="CT339" s="135"/>
      <c r="CU339" s="135"/>
      <c r="CV339" s="135"/>
      <c r="CW339" s="135"/>
      <c r="CX339" s="135"/>
      <c r="CY339" s="135"/>
      <c r="CZ339" s="135"/>
      <c r="DA339" s="135"/>
      <c r="DB339" s="135"/>
      <c r="DC339" s="135"/>
      <c r="DD339" s="135"/>
      <c r="DE339" s="135"/>
      <c r="DF339" s="135"/>
      <c r="DG339" s="135"/>
      <c r="DH339" s="135"/>
      <c r="DI339" s="135"/>
      <c r="DJ339" s="135"/>
      <c r="DK339" s="135"/>
      <c r="DL339" s="135"/>
      <c r="DM339" s="135"/>
      <c r="DN339" s="135"/>
      <c r="DO339" s="135"/>
      <c r="DP339" s="135"/>
      <c r="DQ339" s="135"/>
      <c r="DR339" s="135"/>
      <c r="DS339" s="135"/>
      <c r="DT339" s="135"/>
      <c r="DU339" s="135"/>
      <c r="DV339" s="135"/>
      <c r="DW339" s="135"/>
      <c r="DX339" s="135"/>
      <c r="DY339" s="135"/>
      <c r="DZ339" s="135"/>
      <c r="EA339" s="135"/>
      <c r="EB339" s="135"/>
      <c r="EC339" s="135"/>
      <c r="ED339" s="135"/>
      <c r="EE339" s="135"/>
      <c r="EF339" s="135"/>
      <c r="EG339" s="135"/>
      <c r="EH339" s="135"/>
      <c r="EI339" s="135"/>
      <c r="EJ339" s="135"/>
      <c r="EK339" s="135"/>
      <c r="EL339" s="135"/>
      <c r="EM339" s="135"/>
      <c r="EN339" s="135"/>
      <c r="EO339" s="135"/>
      <c r="EP339" s="135"/>
      <c r="EQ339" s="135"/>
      <c r="ER339" s="135"/>
      <c r="ES339" s="135"/>
      <c r="ET339" s="135"/>
      <c r="EU339" s="135"/>
      <c r="EV339" s="135"/>
      <c r="EW339" s="135"/>
      <c r="EX339" s="135"/>
      <c r="EY339" s="135"/>
      <c r="EZ339" s="135"/>
      <c r="FA339" s="135"/>
      <c r="FB339" s="135"/>
      <c r="FC339" s="135"/>
      <c r="FD339" s="135"/>
      <c r="FE339" s="135"/>
      <c r="FF339" s="135"/>
      <c r="FG339" s="135"/>
      <c r="FH339" s="135"/>
      <c r="FI339" s="135"/>
      <c r="FJ339" s="135"/>
      <c r="FK339" s="135"/>
      <c r="FL339" s="135"/>
      <c r="FM339" s="135"/>
      <c r="FN339" s="135"/>
      <c r="FO339" s="135"/>
      <c r="FP339" s="135"/>
      <c r="FQ339" s="135"/>
      <c r="FR339" s="135"/>
      <c r="FS339" s="135"/>
      <c r="FT339" s="135"/>
      <c r="FU339" s="135"/>
      <c r="FV339" s="135"/>
      <c r="FW339" s="135"/>
      <c r="FX339" s="135"/>
      <c r="FY339" s="135"/>
      <c r="FZ339" s="135"/>
      <c r="GA339" s="135"/>
      <c r="GB339" s="135"/>
      <c r="GC339" s="135"/>
      <c r="GD339" s="135"/>
      <c r="GE339" s="135"/>
      <c r="GF339" s="135"/>
      <c r="GG339" s="135"/>
      <c r="GH339" s="135"/>
      <c r="GI339" s="135"/>
    </row>
    <row r="340" spans="1:191" s="133" customFormat="1" ht="15">
      <c r="B340" s="248" t="s">
        <v>29</v>
      </c>
      <c r="C340" s="657"/>
      <c r="D340" s="472"/>
      <c r="E340" s="221"/>
      <c r="F340" s="221"/>
      <c r="G340" s="707"/>
      <c r="H340" s="119"/>
      <c r="I340" s="648"/>
      <c r="J340" s="185"/>
      <c r="K340" s="648"/>
      <c r="L340" s="648"/>
      <c r="M340" s="648"/>
      <c r="N340" s="703"/>
      <c r="O340" s="703"/>
      <c r="P340" s="703"/>
      <c r="Q340" s="703"/>
      <c r="R340" s="703"/>
      <c r="S340" s="701"/>
      <c r="T340" s="701"/>
      <c r="U340" s="701"/>
      <c r="V340" s="701"/>
      <c r="W340" s="701"/>
      <c r="X340" s="701"/>
      <c r="Y340" s="701"/>
      <c r="Z340" s="701"/>
      <c r="AA340" s="701"/>
      <c r="AB340" s="701"/>
      <c r="AC340" s="701"/>
      <c r="AD340" s="701"/>
      <c r="AE340" s="701"/>
      <c r="AF340" s="701"/>
      <c r="AG340" s="701"/>
      <c r="AH340" s="701"/>
      <c r="AI340" s="701"/>
      <c r="AJ340" s="701"/>
      <c r="AK340" s="701"/>
      <c r="AL340" s="701"/>
      <c r="AM340" s="701"/>
      <c r="AN340" s="701"/>
      <c r="AO340" s="701"/>
      <c r="AP340" s="701"/>
      <c r="AQ340" s="701"/>
      <c r="AR340" s="701"/>
      <c r="AS340" s="701"/>
      <c r="AT340" s="701"/>
      <c r="AU340" s="701"/>
      <c r="AV340" s="701"/>
      <c r="AW340" s="701"/>
      <c r="AX340" s="701"/>
      <c r="AY340" s="701"/>
      <c r="AZ340" s="701"/>
      <c r="BA340" s="701"/>
      <c r="BB340" s="701"/>
      <c r="BC340" s="701"/>
      <c r="BD340" s="701"/>
      <c r="BE340" s="701"/>
      <c r="BF340" s="701"/>
      <c r="BG340" s="701"/>
      <c r="BH340" s="701"/>
      <c r="BI340" s="701"/>
      <c r="BJ340" s="701"/>
      <c r="BK340" s="701"/>
      <c r="BL340" s="701"/>
      <c r="BM340" s="701"/>
      <c r="BN340" s="701"/>
      <c r="BO340" s="701"/>
      <c r="BP340" s="701"/>
      <c r="BQ340" s="701"/>
      <c r="BR340" s="701"/>
      <c r="BS340" s="701"/>
      <c r="BT340" s="701"/>
      <c r="BU340" s="701"/>
      <c r="BV340" s="701"/>
      <c r="BW340" s="701"/>
      <c r="BX340" s="701"/>
      <c r="BY340" s="701"/>
      <c r="BZ340" s="701"/>
      <c r="CA340" s="135"/>
      <c r="CB340" s="135"/>
      <c r="CC340" s="135"/>
      <c r="CD340" s="135"/>
      <c r="CE340" s="135"/>
      <c r="CF340" s="135"/>
      <c r="CG340" s="135"/>
      <c r="CH340" s="135"/>
      <c r="CI340" s="135"/>
      <c r="CJ340" s="135"/>
      <c r="CK340" s="135"/>
      <c r="CL340" s="135"/>
      <c r="CM340" s="135"/>
      <c r="CN340" s="135"/>
      <c r="CO340" s="135"/>
      <c r="CP340" s="135"/>
      <c r="CQ340" s="135"/>
      <c r="CR340" s="135"/>
      <c r="CS340" s="135"/>
      <c r="CT340" s="135"/>
      <c r="CU340" s="135"/>
      <c r="CV340" s="135"/>
      <c r="CW340" s="135"/>
      <c r="CX340" s="135"/>
      <c r="CY340" s="135"/>
      <c r="CZ340" s="135"/>
      <c r="DA340" s="135"/>
      <c r="DB340" s="135"/>
      <c r="DC340" s="135"/>
      <c r="DD340" s="135"/>
      <c r="DE340" s="135"/>
      <c r="DF340" s="135"/>
      <c r="DG340" s="135"/>
      <c r="DH340" s="135"/>
      <c r="DI340" s="135"/>
      <c r="DJ340" s="135"/>
      <c r="DK340" s="135"/>
      <c r="DL340" s="135"/>
      <c r="DM340" s="135"/>
      <c r="DN340" s="135"/>
      <c r="DO340" s="135"/>
      <c r="DP340" s="135"/>
      <c r="DQ340" s="135"/>
      <c r="DR340" s="135"/>
      <c r="DS340" s="135"/>
      <c r="DT340" s="135"/>
      <c r="DU340" s="135"/>
      <c r="DV340" s="135"/>
      <c r="DW340" s="135"/>
      <c r="DX340" s="135"/>
      <c r="DY340" s="135"/>
      <c r="DZ340" s="135"/>
      <c r="EA340" s="135"/>
      <c r="EB340" s="135"/>
      <c r="EC340" s="135"/>
      <c r="ED340" s="135"/>
      <c r="EE340" s="135"/>
      <c r="EF340" s="135"/>
      <c r="EG340" s="135"/>
      <c r="EH340" s="135"/>
      <c r="EI340" s="135"/>
      <c r="EJ340" s="135"/>
      <c r="EK340" s="135"/>
      <c r="EL340" s="135"/>
      <c r="EM340" s="135"/>
      <c r="EN340" s="135"/>
      <c r="EO340" s="135"/>
      <c r="EP340" s="135"/>
      <c r="EQ340" s="135"/>
      <c r="ER340" s="135"/>
      <c r="ES340" s="135"/>
      <c r="ET340" s="135"/>
      <c r="EU340" s="135"/>
      <c r="EV340" s="135"/>
      <c r="EW340" s="135"/>
      <c r="EX340" s="135"/>
      <c r="EY340" s="135"/>
      <c r="EZ340" s="135"/>
      <c r="FA340" s="135"/>
      <c r="FB340" s="135"/>
      <c r="FC340" s="135"/>
      <c r="FD340" s="135"/>
      <c r="FE340" s="135"/>
      <c r="FF340" s="135"/>
      <c r="FG340" s="135"/>
      <c r="FH340" s="135"/>
      <c r="FI340" s="135"/>
      <c r="FJ340" s="135"/>
      <c r="FK340" s="135"/>
      <c r="FL340" s="135"/>
      <c r="FM340" s="135"/>
      <c r="FN340" s="135"/>
      <c r="FO340" s="135"/>
      <c r="FP340" s="135"/>
      <c r="FQ340" s="135"/>
      <c r="FR340" s="135"/>
      <c r="FS340" s="135"/>
      <c r="FT340" s="135"/>
      <c r="FU340" s="135"/>
      <c r="FV340" s="135"/>
      <c r="FW340" s="135"/>
      <c r="FX340" s="135"/>
      <c r="FY340" s="135"/>
      <c r="FZ340" s="135"/>
      <c r="GA340" s="135"/>
      <c r="GB340" s="135"/>
      <c r="GC340" s="135"/>
      <c r="GD340" s="135"/>
      <c r="GE340" s="135"/>
      <c r="GF340" s="135"/>
      <c r="GG340" s="135"/>
      <c r="GH340" s="135"/>
      <c r="GI340" s="135"/>
    </row>
    <row r="341" spans="1:191" s="133" customFormat="1" ht="15">
      <c r="C341" s="660"/>
      <c r="D341" s="472"/>
      <c r="E341" s="221"/>
      <c r="F341" s="221"/>
      <c r="G341" s="707"/>
      <c r="H341" s="119"/>
      <c r="I341" s="648"/>
      <c r="J341" s="185"/>
      <c r="K341" s="648"/>
      <c r="L341" s="648"/>
      <c r="M341" s="648"/>
      <c r="N341" s="703"/>
      <c r="O341" s="703"/>
      <c r="P341" s="703"/>
      <c r="Q341" s="703"/>
      <c r="R341" s="703"/>
      <c r="S341" s="701"/>
      <c r="T341" s="701"/>
      <c r="U341" s="701"/>
      <c r="V341" s="701"/>
      <c r="W341" s="701"/>
      <c r="X341" s="701"/>
      <c r="Y341" s="701"/>
      <c r="Z341" s="701"/>
      <c r="AA341" s="701"/>
      <c r="AB341" s="701"/>
      <c r="AC341" s="701"/>
      <c r="AD341" s="701"/>
      <c r="AE341" s="701"/>
      <c r="AF341" s="701"/>
      <c r="AG341" s="701"/>
      <c r="AH341" s="701"/>
      <c r="AI341" s="701"/>
      <c r="AJ341" s="701"/>
      <c r="AK341" s="701"/>
      <c r="AL341" s="701"/>
      <c r="AM341" s="701"/>
      <c r="AN341" s="701"/>
      <c r="AO341" s="701"/>
      <c r="AP341" s="701"/>
      <c r="AQ341" s="701"/>
      <c r="AR341" s="701"/>
      <c r="AS341" s="701"/>
      <c r="AT341" s="701"/>
      <c r="AU341" s="701"/>
      <c r="AV341" s="701"/>
      <c r="AW341" s="701"/>
      <c r="AX341" s="701"/>
      <c r="AY341" s="701"/>
      <c r="AZ341" s="701"/>
      <c r="BA341" s="701"/>
      <c r="BB341" s="701"/>
      <c r="BC341" s="701"/>
      <c r="BD341" s="701"/>
      <c r="BE341" s="701"/>
      <c r="BF341" s="701"/>
      <c r="BG341" s="701"/>
      <c r="BH341" s="701"/>
      <c r="BI341" s="701"/>
      <c r="BJ341" s="701"/>
      <c r="BK341" s="701"/>
      <c r="BL341" s="701"/>
      <c r="BM341" s="701"/>
      <c r="BN341" s="701"/>
      <c r="BO341" s="701"/>
      <c r="BP341" s="701"/>
      <c r="BQ341" s="701"/>
      <c r="BR341" s="701"/>
      <c r="BS341" s="701"/>
      <c r="BT341" s="701"/>
      <c r="BU341" s="701"/>
      <c r="BV341" s="701"/>
      <c r="BW341" s="701"/>
      <c r="BX341" s="701"/>
      <c r="BY341" s="701"/>
      <c r="BZ341" s="701"/>
      <c r="CA341" s="135"/>
      <c r="CB341" s="135"/>
      <c r="CC341" s="135"/>
      <c r="CD341" s="135"/>
      <c r="CE341" s="135"/>
      <c r="CF341" s="135"/>
      <c r="CG341" s="135"/>
      <c r="CH341" s="135"/>
      <c r="CI341" s="135"/>
      <c r="CJ341" s="135"/>
      <c r="CK341" s="135"/>
      <c r="CL341" s="135"/>
      <c r="CM341" s="135"/>
      <c r="CN341" s="135"/>
      <c r="CO341" s="135"/>
      <c r="CP341" s="135"/>
      <c r="CQ341" s="135"/>
      <c r="CR341" s="135"/>
      <c r="CS341" s="135"/>
      <c r="CT341" s="135"/>
      <c r="CU341" s="135"/>
      <c r="CV341" s="135"/>
      <c r="CW341" s="135"/>
      <c r="CX341" s="135"/>
      <c r="CY341" s="135"/>
      <c r="CZ341" s="135"/>
      <c r="DA341" s="135"/>
      <c r="DB341" s="135"/>
      <c r="DC341" s="135"/>
      <c r="DD341" s="135"/>
      <c r="DE341" s="135"/>
      <c r="DF341" s="135"/>
      <c r="DG341" s="135"/>
      <c r="DH341" s="135"/>
      <c r="DI341" s="135"/>
      <c r="DJ341" s="135"/>
      <c r="DK341" s="135"/>
      <c r="DL341" s="135"/>
      <c r="DM341" s="135"/>
      <c r="DN341" s="135"/>
      <c r="DO341" s="135"/>
      <c r="DP341" s="135"/>
      <c r="DQ341" s="135"/>
      <c r="DR341" s="135"/>
      <c r="DS341" s="135"/>
      <c r="DT341" s="135"/>
      <c r="DU341" s="135"/>
      <c r="DV341" s="135"/>
      <c r="DW341" s="135"/>
      <c r="DX341" s="135"/>
      <c r="DY341" s="135"/>
      <c r="DZ341" s="135"/>
      <c r="EA341" s="135"/>
      <c r="EB341" s="135"/>
      <c r="EC341" s="135"/>
      <c r="ED341" s="135"/>
      <c r="EE341" s="135"/>
      <c r="EF341" s="135"/>
      <c r="EG341" s="135"/>
      <c r="EH341" s="135"/>
      <c r="EI341" s="135"/>
      <c r="EJ341" s="135"/>
      <c r="EK341" s="135"/>
      <c r="EL341" s="135"/>
      <c r="EM341" s="135"/>
      <c r="EN341" s="135"/>
      <c r="EO341" s="135"/>
      <c r="EP341" s="135"/>
      <c r="EQ341" s="135"/>
      <c r="ER341" s="135"/>
      <c r="ES341" s="135"/>
      <c r="ET341" s="135"/>
      <c r="EU341" s="135"/>
      <c r="EV341" s="135"/>
      <c r="EW341" s="135"/>
      <c r="EX341" s="135"/>
      <c r="EY341" s="135"/>
      <c r="EZ341" s="135"/>
      <c r="FA341" s="135"/>
      <c r="FB341" s="135"/>
      <c r="FC341" s="135"/>
      <c r="FD341" s="135"/>
      <c r="FE341" s="135"/>
      <c r="FF341" s="135"/>
      <c r="FG341" s="135"/>
      <c r="FH341" s="135"/>
      <c r="FI341" s="135"/>
      <c r="FJ341" s="135"/>
      <c r="FK341" s="135"/>
      <c r="FL341" s="135"/>
      <c r="FM341" s="135"/>
      <c r="FN341" s="135"/>
      <c r="FO341" s="135"/>
      <c r="FP341" s="135"/>
      <c r="FQ341" s="135"/>
      <c r="FR341" s="135"/>
      <c r="FS341" s="135"/>
      <c r="FT341" s="135"/>
      <c r="FU341" s="135"/>
      <c r="FV341" s="135"/>
      <c r="FW341" s="135"/>
      <c r="FX341" s="135"/>
      <c r="FY341" s="135"/>
      <c r="FZ341" s="135"/>
      <c r="GA341" s="135"/>
      <c r="GB341" s="135"/>
      <c r="GC341" s="135"/>
      <c r="GD341" s="135"/>
      <c r="GE341" s="135"/>
      <c r="GF341" s="135"/>
      <c r="GG341" s="135"/>
      <c r="GH341" s="135"/>
      <c r="GI341" s="135"/>
    </row>
    <row r="342" spans="1:191" s="133" customFormat="1" ht="15">
      <c r="C342" s="660"/>
      <c r="D342" s="472"/>
      <c r="E342" s="708"/>
      <c r="F342" s="708"/>
      <c r="G342" s="709"/>
      <c r="H342" s="164"/>
      <c r="I342" s="648"/>
      <c r="J342" s="185"/>
      <c r="K342" s="648"/>
      <c r="L342" s="648"/>
      <c r="M342" s="648"/>
      <c r="N342" s="703"/>
      <c r="O342" s="703"/>
      <c r="P342" s="703"/>
      <c r="Q342" s="703"/>
      <c r="R342" s="703"/>
      <c r="S342" s="701"/>
      <c r="T342" s="701"/>
      <c r="U342" s="701"/>
      <c r="V342" s="701"/>
      <c r="W342" s="701"/>
      <c r="X342" s="701"/>
      <c r="Y342" s="701"/>
      <c r="Z342" s="701"/>
      <c r="AA342" s="701"/>
      <c r="AB342" s="701"/>
      <c r="AC342" s="701"/>
      <c r="AD342" s="701"/>
      <c r="AE342" s="701"/>
      <c r="AF342" s="701"/>
      <c r="AG342" s="701"/>
      <c r="AH342" s="701"/>
      <c r="AI342" s="701"/>
      <c r="AJ342" s="701"/>
      <c r="AK342" s="701"/>
      <c r="AL342" s="701"/>
      <c r="AM342" s="701"/>
      <c r="AN342" s="701"/>
      <c r="AO342" s="701"/>
      <c r="AP342" s="701"/>
      <c r="AQ342" s="701"/>
      <c r="AR342" s="701"/>
      <c r="AS342" s="701"/>
      <c r="AT342" s="701"/>
      <c r="AU342" s="701"/>
      <c r="AV342" s="701"/>
      <c r="AW342" s="701"/>
      <c r="AX342" s="701"/>
      <c r="AY342" s="701"/>
      <c r="AZ342" s="701"/>
      <c r="BA342" s="701"/>
      <c r="BB342" s="701"/>
      <c r="BC342" s="701"/>
      <c r="BD342" s="701"/>
      <c r="BE342" s="701"/>
      <c r="BF342" s="701"/>
      <c r="BG342" s="701"/>
      <c r="BH342" s="701"/>
      <c r="BI342" s="701"/>
      <c r="BJ342" s="701"/>
      <c r="BK342" s="701"/>
      <c r="BL342" s="701"/>
      <c r="BM342" s="701"/>
      <c r="BN342" s="701"/>
      <c r="BO342" s="701"/>
      <c r="BP342" s="701"/>
      <c r="BQ342" s="701"/>
      <c r="BR342" s="701"/>
      <c r="BS342" s="701"/>
      <c r="BT342" s="701"/>
      <c r="BU342" s="701"/>
      <c r="BV342" s="701"/>
      <c r="BW342" s="701"/>
      <c r="BX342" s="701"/>
      <c r="BY342" s="701"/>
      <c r="BZ342" s="701"/>
      <c r="CA342" s="701"/>
      <c r="CB342" s="135"/>
      <c r="CC342" s="135"/>
      <c r="CD342" s="135"/>
      <c r="CE342" s="135"/>
      <c r="CF342" s="135"/>
      <c r="CG342" s="135"/>
      <c r="CH342" s="135"/>
      <c r="CI342" s="135"/>
      <c r="CJ342" s="135"/>
      <c r="CK342" s="135"/>
      <c r="CL342" s="135"/>
      <c r="CM342" s="135"/>
      <c r="CN342" s="135"/>
      <c r="CO342" s="135"/>
      <c r="CP342" s="135"/>
      <c r="CQ342" s="135"/>
      <c r="CR342" s="135"/>
      <c r="CS342" s="135"/>
      <c r="CT342" s="135"/>
      <c r="CU342" s="135"/>
      <c r="CV342" s="135"/>
      <c r="CW342" s="135"/>
      <c r="CX342" s="135"/>
      <c r="CY342" s="135"/>
      <c r="CZ342" s="135"/>
      <c r="DA342" s="135"/>
      <c r="DB342" s="135"/>
      <c r="DC342" s="135"/>
      <c r="DD342" s="135"/>
      <c r="DE342" s="135"/>
      <c r="DF342" s="135"/>
      <c r="DG342" s="135"/>
      <c r="DH342" s="135"/>
      <c r="DI342" s="135"/>
      <c r="DJ342" s="135"/>
      <c r="DK342" s="135"/>
      <c r="DL342" s="135"/>
      <c r="DM342" s="135"/>
      <c r="DN342" s="135"/>
      <c r="DO342" s="135"/>
      <c r="DP342" s="135"/>
      <c r="DQ342" s="135"/>
      <c r="DR342" s="135"/>
      <c r="DS342" s="135"/>
      <c r="DT342" s="135"/>
      <c r="DU342" s="135"/>
      <c r="DV342" s="135"/>
      <c r="DW342" s="135"/>
      <c r="DX342" s="135"/>
      <c r="DY342" s="135"/>
      <c r="DZ342" s="135"/>
      <c r="EA342" s="135"/>
      <c r="EB342" s="135"/>
      <c r="EC342" s="135"/>
      <c r="ED342" s="135"/>
      <c r="EE342" s="135"/>
      <c r="EF342" s="135"/>
      <c r="EG342" s="135"/>
      <c r="EH342" s="135"/>
      <c r="EI342" s="135"/>
      <c r="EJ342" s="135"/>
      <c r="EK342" s="135"/>
      <c r="EL342" s="135"/>
      <c r="EM342" s="135"/>
      <c r="EN342" s="135"/>
      <c r="EO342" s="135"/>
      <c r="EP342" s="135"/>
      <c r="EQ342" s="135"/>
      <c r="ER342" s="135"/>
      <c r="ES342" s="135"/>
      <c r="ET342" s="135"/>
      <c r="EU342" s="135"/>
      <c r="EV342" s="135"/>
      <c r="EW342" s="135"/>
      <c r="EX342" s="135"/>
      <c r="EY342" s="135"/>
      <c r="EZ342" s="135"/>
      <c r="FA342" s="135"/>
      <c r="FB342" s="135"/>
      <c r="FC342" s="135"/>
      <c r="FD342" s="135"/>
      <c r="FE342" s="135"/>
      <c r="FF342" s="135"/>
      <c r="FG342" s="135"/>
      <c r="FH342" s="135"/>
      <c r="FI342" s="135"/>
      <c r="FJ342" s="135"/>
      <c r="FK342" s="135"/>
      <c r="FL342" s="135"/>
      <c r="FM342" s="135"/>
      <c r="FN342" s="135"/>
      <c r="FO342" s="135"/>
      <c r="FP342" s="135"/>
      <c r="FQ342" s="135"/>
      <c r="FR342" s="135"/>
      <c r="FS342" s="135"/>
      <c r="FT342" s="135"/>
      <c r="FU342" s="135"/>
      <c r="FV342" s="135"/>
      <c r="FW342" s="135"/>
      <c r="FX342" s="135"/>
      <c r="FY342" s="135"/>
      <c r="FZ342" s="135"/>
      <c r="GA342" s="135"/>
      <c r="GB342" s="135"/>
      <c r="GC342" s="135"/>
      <c r="GD342" s="135"/>
      <c r="GE342" s="135"/>
      <c r="GF342" s="135"/>
      <c r="GG342" s="135"/>
      <c r="GH342" s="135"/>
      <c r="GI342" s="135"/>
    </row>
    <row r="343" spans="1:191" s="133" customFormat="1" ht="15">
      <c r="C343" s="660"/>
      <c r="D343" s="472"/>
      <c r="E343" s="710"/>
      <c r="F343" s="710"/>
      <c r="G343" s="669"/>
      <c r="H343" s="164"/>
      <c r="I343" s="648"/>
      <c r="J343" s="185"/>
      <c r="K343" s="648"/>
      <c r="L343" s="648"/>
      <c r="M343" s="648"/>
      <c r="N343" s="703"/>
      <c r="O343" s="703"/>
      <c r="P343" s="703"/>
      <c r="Q343" s="703"/>
      <c r="R343" s="703"/>
      <c r="S343" s="701"/>
      <c r="T343" s="701"/>
      <c r="U343" s="701"/>
      <c r="V343" s="701"/>
      <c r="W343" s="701"/>
      <c r="X343" s="701"/>
      <c r="Y343" s="701"/>
      <c r="Z343" s="701"/>
      <c r="AA343" s="701"/>
      <c r="AB343" s="701"/>
      <c r="AC343" s="701"/>
      <c r="AD343" s="701"/>
      <c r="AE343" s="701"/>
      <c r="AF343" s="701"/>
      <c r="AG343" s="701"/>
      <c r="AH343" s="701"/>
      <c r="AI343" s="701"/>
      <c r="AJ343" s="701"/>
      <c r="AK343" s="701"/>
      <c r="AL343" s="701"/>
      <c r="AM343" s="701"/>
      <c r="AN343" s="701"/>
      <c r="AO343" s="701"/>
      <c r="AP343" s="701"/>
      <c r="AQ343" s="701"/>
      <c r="AR343" s="701"/>
      <c r="AS343" s="701"/>
      <c r="AT343" s="701"/>
      <c r="AU343" s="701"/>
      <c r="AV343" s="701"/>
      <c r="AW343" s="701"/>
      <c r="AX343" s="701"/>
      <c r="AY343" s="701"/>
      <c r="AZ343" s="701"/>
      <c r="BA343" s="701"/>
      <c r="BB343" s="701"/>
      <c r="BC343" s="701"/>
      <c r="BD343" s="701"/>
      <c r="BE343" s="701"/>
      <c r="BF343" s="701"/>
      <c r="BG343" s="701"/>
      <c r="BH343" s="701"/>
      <c r="BI343" s="701"/>
      <c r="BJ343" s="701"/>
      <c r="BK343" s="701"/>
      <c r="BL343" s="701"/>
      <c r="BM343" s="701"/>
      <c r="BN343" s="701"/>
      <c r="BO343" s="701"/>
      <c r="BP343" s="701"/>
      <c r="BQ343" s="701"/>
      <c r="BR343" s="701"/>
      <c r="BS343" s="701"/>
      <c r="BT343" s="701"/>
      <c r="BU343" s="701"/>
      <c r="BV343" s="701"/>
      <c r="BW343" s="701"/>
      <c r="BX343" s="701"/>
      <c r="BY343" s="701"/>
      <c r="BZ343" s="701"/>
      <c r="CA343" s="135"/>
      <c r="CB343" s="135"/>
      <c r="CC343" s="135"/>
      <c r="CD343" s="135"/>
      <c r="CE343" s="135"/>
      <c r="CF343" s="135"/>
      <c r="CG343" s="135"/>
      <c r="CH343" s="135"/>
      <c r="CI343" s="135"/>
      <c r="CJ343" s="135"/>
      <c r="CK343" s="135"/>
      <c r="CL343" s="135"/>
      <c r="CM343" s="135"/>
      <c r="CN343" s="135"/>
      <c r="CO343" s="135"/>
      <c r="CP343" s="135"/>
      <c r="CQ343" s="135"/>
      <c r="CR343" s="135"/>
      <c r="CS343" s="135"/>
      <c r="CT343" s="135"/>
      <c r="CU343" s="135"/>
      <c r="CV343" s="135"/>
      <c r="CW343" s="135"/>
      <c r="CX343" s="135"/>
      <c r="CY343" s="135"/>
      <c r="CZ343" s="135"/>
      <c r="DA343" s="135"/>
      <c r="DB343" s="135"/>
      <c r="DC343" s="135"/>
      <c r="DD343" s="135"/>
      <c r="DE343" s="135"/>
      <c r="DF343" s="135"/>
      <c r="DG343" s="135"/>
      <c r="DH343" s="135"/>
      <c r="DI343" s="135"/>
      <c r="DJ343" s="135"/>
      <c r="DK343" s="135"/>
      <c r="DL343" s="135"/>
      <c r="DM343" s="135"/>
      <c r="DN343" s="135"/>
      <c r="DO343" s="135"/>
      <c r="DP343" s="135"/>
      <c r="DQ343" s="135"/>
      <c r="DR343" s="135"/>
      <c r="DS343" s="135"/>
      <c r="DT343" s="135"/>
      <c r="DU343" s="135"/>
      <c r="DV343" s="135"/>
      <c r="DW343" s="135"/>
      <c r="DX343" s="135"/>
      <c r="DY343" s="135"/>
      <c r="DZ343" s="135"/>
      <c r="EA343" s="135"/>
      <c r="EB343" s="135"/>
      <c r="EC343" s="135"/>
      <c r="ED343" s="135"/>
      <c r="EE343" s="135"/>
      <c r="EF343" s="135"/>
      <c r="EG343" s="135"/>
      <c r="EH343" s="135"/>
      <c r="EI343" s="135"/>
      <c r="EJ343" s="135"/>
      <c r="EK343" s="135"/>
      <c r="EL343" s="135"/>
      <c r="EM343" s="135"/>
      <c r="EN343" s="135"/>
      <c r="EO343" s="135"/>
      <c r="EP343" s="135"/>
      <c r="EQ343" s="135"/>
      <c r="ER343" s="135"/>
      <c r="ES343" s="135"/>
      <c r="ET343" s="135"/>
      <c r="EU343" s="135"/>
      <c r="EV343" s="135"/>
      <c r="EW343" s="135"/>
      <c r="EX343" s="135"/>
      <c r="EY343" s="135"/>
      <c r="EZ343" s="135"/>
      <c r="FA343" s="135"/>
      <c r="FB343" s="135"/>
      <c r="FC343" s="135"/>
      <c r="FD343" s="135"/>
      <c r="FE343" s="135"/>
      <c r="FF343" s="135"/>
      <c r="FG343" s="135"/>
      <c r="FH343" s="135"/>
      <c r="FI343" s="135"/>
      <c r="FJ343" s="135"/>
      <c r="FK343" s="135"/>
      <c r="FL343" s="135"/>
      <c r="FM343" s="135"/>
      <c r="FN343" s="135"/>
      <c r="FO343" s="135"/>
      <c r="FP343" s="135"/>
      <c r="FQ343" s="135"/>
      <c r="FR343" s="135"/>
      <c r="FS343" s="135"/>
      <c r="FT343" s="135"/>
      <c r="FU343" s="135"/>
      <c r="FV343" s="135"/>
      <c r="FW343" s="135"/>
      <c r="FX343" s="135"/>
      <c r="FY343" s="135"/>
      <c r="FZ343" s="135"/>
      <c r="GA343" s="135"/>
      <c r="GB343" s="135"/>
      <c r="GC343" s="135"/>
      <c r="GD343" s="135"/>
      <c r="GE343" s="135"/>
      <c r="GF343" s="135"/>
      <c r="GG343" s="135"/>
      <c r="GH343" s="135"/>
      <c r="GI343" s="135"/>
    </row>
    <row r="344" spans="1:191" s="133" customFormat="1" ht="15">
      <c r="C344" s="265"/>
      <c r="D344" s="265"/>
      <c r="E344" s="164"/>
      <c r="F344" s="164"/>
      <c r="G344" s="164"/>
      <c r="H344" s="164"/>
      <c r="I344" s="648"/>
      <c r="J344" s="185"/>
      <c r="K344" s="648"/>
      <c r="L344" s="648"/>
      <c r="M344" s="648"/>
      <c r="N344" s="703"/>
      <c r="O344" s="703"/>
      <c r="P344" s="703"/>
      <c r="Q344" s="703"/>
      <c r="R344" s="703"/>
      <c r="S344" s="701"/>
      <c r="T344" s="701"/>
      <c r="U344" s="701"/>
      <c r="V344" s="701"/>
      <c r="W344" s="701"/>
      <c r="X344" s="701"/>
      <c r="Y344" s="701"/>
      <c r="Z344" s="701"/>
      <c r="AA344" s="701"/>
      <c r="AB344" s="701"/>
      <c r="AC344" s="701"/>
      <c r="AD344" s="701"/>
      <c r="AE344" s="701"/>
      <c r="AF344" s="701"/>
      <c r="AG344" s="701"/>
      <c r="AH344" s="701"/>
      <c r="AI344" s="701"/>
      <c r="AJ344" s="701"/>
      <c r="AK344" s="701"/>
      <c r="AL344" s="701"/>
      <c r="AM344" s="701"/>
      <c r="AN344" s="701"/>
      <c r="AO344" s="701"/>
      <c r="AP344" s="701"/>
      <c r="AQ344" s="701"/>
      <c r="AR344" s="701"/>
      <c r="AS344" s="701"/>
      <c r="AT344" s="701"/>
      <c r="AU344" s="701"/>
      <c r="AV344" s="701"/>
      <c r="AW344" s="701"/>
      <c r="AX344" s="701"/>
      <c r="AY344" s="701"/>
      <c r="AZ344" s="701"/>
      <c r="BA344" s="701"/>
      <c r="BB344" s="701"/>
      <c r="BC344" s="701"/>
      <c r="BD344" s="701"/>
      <c r="BE344" s="701"/>
      <c r="BF344" s="701"/>
      <c r="BG344" s="701"/>
      <c r="BH344" s="701"/>
      <c r="BI344" s="701"/>
      <c r="BJ344" s="701"/>
      <c r="BK344" s="701"/>
      <c r="BL344" s="701"/>
      <c r="BM344" s="701"/>
      <c r="BN344" s="701"/>
      <c r="BO344" s="701"/>
      <c r="BP344" s="701"/>
      <c r="BQ344" s="701"/>
      <c r="BR344" s="701"/>
      <c r="BS344" s="701"/>
      <c r="BT344" s="701"/>
      <c r="BU344" s="701"/>
      <c r="BV344" s="701"/>
      <c r="BW344" s="701"/>
      <c r="BX344" s="701"/>
      <c r="BY344" s="701"/>
      <c r="BZ344" s="701"/>
      <c r="CA344" s="135"/>
      <c r="CB344" s="135"/>
      <c r="CC344" s="135"/>
      <c r="CD344" s="135"/>
      <c r="CE344" s="135"/>
      <c r="CF344" s="135"/>
      <c r="CG344" s="135"/>
      <c r="CH344" s="135"/>
      <c r="CI344" s="135"/>
      <c r="CJ344" s="135"/>
      <c r="CK344" s="135"/>
      <c r="CL344" s="135"/>
      <c r="CM344" s="135"/>
      <c r="CN344" s="135"/>
      <c r="CO344" s="135"/>
      <c r="CP344" s="135"/>
      <c r="CQ344" s="135"/>
      <c r="CR344" s="135"/>
      <c r="CS344" s="135"/>
      <c r="CT344" s="135"/>
      <c r="CU344" s="135"/>
      <c r="CV344" s="135"/>
      <c r="CW344" s="135"/>
      <c r="CX344" s="135"/>
      <c r="CY344" s="135"/>
      <c r="CZ344" s="135"/>
      <c r="DA344" s="135"/>
      <c r="DB344" s="135"/>
      <c r="DC344" s="135"/>
      <c r="DD344" s="135"/>
      <c r="DE344" s="135"/>
      <c r="DF344" s="135"/>
      <c r="DG344" s="135"/>
      <c r="DH344" s="135"/>
      <c r="DI344" s="135"/>
      <c r="DJ344" s="135"/>
      <c r="DK344" s="135"/>
      <c r="DL344" s="135"/>
      <c r="DM344" s="135"/>
      <c r="DN344" s="135"/>
      <c r="DO344" s="135"/>
      <c r="DP344" s="135"/>
      <c r="DQ344" s="135"/>
      <c r="DR344" s="135"/>
      <c r="DS344" s="135"/>
      <c r="DT344" s="135"/>
      <c r="DU344" s="135"/>
      <c r="DV344" s="135"/>
      <c r="DW344" s="135"/>
      <c r="DX344" s="135"/>
      <c r="DY344" s="135"/>
      <c r="DZ344" s="135"/>
      <c r="EA344" s="135"/>
      <c r="EB344" s="135"/>
      <c r="EC344" s="135"/>
      <c r="ED344" s="135"/>
      <c r="EE344" s="135"/>
      <c r="EF344" s="135"/>
      <c r="EG344" s="135"/>
      <c r="EH344" s="135"/>
      <c r="EI344" s="135"/>
      <c r="EJ344" s="135"/>
      <c r="EK344" s="135"/>
      <c r="EL344" s="135"/>
      <c r="EM344" s="135"/>
      <c r="EN344" s="135"/>
      <c r="EO344" s="135"/>
      <c r="EP344" s="135"/>
      <c r="EQ344" s="135"/>
      <c r="ER344" s="135"/>
      <c r="ES344" s="135"/>
      <c r="ET344" s="135"/>
      <c r="EU344" s="135"/>
      <c r="EV344" s="135"/>
      <c r="EW344" s="135"/>
      <c r="EX344" s="135"/>
      <c r="EY344" s="135"/>
      <c r="EZ344" s="135"/>
      <c r="FA344" s="135"/>
      <c r="FB344" s="135"/>
      <c r="FC344" s="135"/>
      <c r="FD344" s="135"/>
      <c r="FE344" s="135"/>
      <c r="FF344" s="135"/>
      <c r="FG344" s="135"/>
      <c r="FH344" s="135"/>
      <c r="FI344" s="135"/>
      <c r="FJ344" s="135"/>
      <c r="FK344" s="135"/>
      <c r="FL344" s="135"/>
      <c r="FM344" s="135"/>
      <c r="FN344" s="135"/>
      <c r="FO344" s="135"/>
      <c r="FP344" s="135"/>
      <c r="FQ344" s="135"/>
      <c r="FR344" s="135"/>
      <c r="FS344" s="135"/>
      <c r="FT344" s="135"/>
      <c r="FU344" s="135"/>
      <c r="FV344" s="135"/>
      <c r="FW344" s="135"/>
      <c r="FX344" s="135"/>
      <c r="FY344" s="135"/>
      <c r="FZ344" s="135"/>
      <c r="GA344" s="135"/>
      <c r="GB344" s="135"/>
      <c r="GC344" s="135"/>
      <c r="GD344" s="135"/>
      <c r="GE344" s="135"/>
      <c r="GF344" s="135"/>
      <c r="GG344" s="135"/>
      <c r="GH344" s="135"/>
      <c r="GI344" s="135"/>
    </row>
    <row r="345" spans="1:191" s="133" customFormat="1">
      <c r="B345" s="269" t="s">
        <v>427</v>
      </c>
      <c r="K345" s="703"/>
      <c r="L345" s="703"/>
      <c r="M345" s="703"/>
      <c r="N345" s="703"/>
      <c r="O345" s="703"/>
      <c r="P345" s="703"/>
      <c r="Q345" s="703"/>
      <c r="R345" s="703"/>
      <c r="S345" s="703"/>
      <c r="T345" s="703"/>
      <c r="U345" s="703"/>
      <c r="V345" s="703"/>
      <c r="W345" s="703"/>
      <c r="X345" s="703"/>
      <c r="Y345" s="703"/>
      <c r="Z345" s="703"/>
      <c r="AA345" s="703"/>
      <c r="AB345" s="703"/>
      <c r="AC345" s="703"/>
      <c r="AD345" s="703"/>
      <c r="AE345" s="703"/>
      <c r="AF345" s="703"/>
      <c r="AG345" s="703"/>
      <c r="AH345" s="703"/>
      <c r="AI345" s="703"/>
      <c r="AJ345" s="703"/>
      <c r="AK345" s="703"/>
      <c r="AL345" s="703"/>
      <c r="AM345" s="703"/>
      <c r="AN345" s="703"/>
      <c r="AO345" s="703"/>
      <c r="AP345" s="703"/>
      <c r="AQ345" s="703"/>
      <c r="AR345" s="703"/>
      <c r="AS345" s="703"/>
      <c r="AT345" s="703"/>
      <c r="AU345" s="703"/>
      <c r="AV345" s="703"/>
      <c r="AW345" s="703"/>
      <c r="AX345" s="703"/>
      <c r="AY345" s="703"/>
      <c r="AZ345" s="703"/>
      <c r="BA345" s="703"/>
      <c r="BB345" s="703"/>
      <c r="BC345" s="703"/>
      <c r="BD345" s="703"/>
      <c r="BE345" s="703"/>
      <c r="BF345" s="703"/>
      <c r="BG345" s="703"/>
      <c r="BH345" s="703"/>
      <c r="BI345" s="703"/>
      <c r="BJ345" s="703"/>
      <c r="BK345" s="703"/>
      <c r="BL345" s="703"/>
      <c r="BM345" s="703"/>
      <c r="BN345" s="703"/>
      <c r="BO345" s="703"/>
      <c r="BP345" s="703"/>
      <c r="BQ345" s="703"/>
      <c r="BR345" s="703"/>
      <c r="BS345" s="703"/>
      <c r="BT345" s="703"/>
      <c r="BU345" s="703"/>
      <c r="BV345" s="703"/>
      <c r="BW345" s="703"/>
      <c r="BX345" s="703"/>
      <c r="BY345" s="703"/>
      <c r="BZ345" s="703"/>
    </row>
    <row r="346" spans="1:191" s="133" customFormat="1">
      <c r="B346" s="652" t="s">
        <v>479</v>
      </c>
      <c r="K346" s="703"/>
      <c r="L346" s="703"/>
      <c r="M346" s="703"/>
      <c r="N346" s="703"/>
      <c r="O346" s="703"/>
      <c r="P346" s="703"/>
      <c r="Q346" s="703"/>
      <c r="R346" s="703"/>
      <c r="S346" s="703"/>
      <c r="T346" s="703"/>
      <c r="U346" s="703"/>
      <c r="V346" s="703"/>
      <c r="W346" s="703"/>
      <c r="X346" s="703"/>
      <c r="Y346" s="703"/>
      <c r="Z346" s="703"/>
      <c r="AA346" s="703"/>
      <c r="AB346" s="703"/>
      <c r="AC346" s="703"/>
      <c r="AD346" s="703"/>
      <c r="AE346" s="703"/>
      <c r="AF346" s="703"/>
      <c r="AG346" s="703"/>
      <c r="AH346" s="703"/>
      <c r="AI346" s="703"/>
      <c r="AJ346" s="703"/>
      <c r="AK346" s="703"/>
      <c r="AL346" s="703"/>
      <c r="AM346" s="703"/>
      <c r="AN346" s="703"/>
      <c r="AO346" s="703"/>
      <c r="AP346" s="703"/>
      <c r="AQ346" s="703"/>
      <c r="AR346" s="703"/>
      <c r="AS346" s="703"/>
      <c r="AT346" s="703"/>
      <c r="AU346" s="703"/>
      <c r="AV346" s="703"/>
      <c r="AW346" s="703"/>
      <c r="AX346" s="703"/>
      <c r="AY346" s="703"/>
      <c r="AZ346" s="703"/>
      <c r="BA346" s="703"/>
      <c r="BB346" s="703"/>
      <c r="BC346" s="703"/>
      <c r="BD346" s="703"/>
      <c r="BE346" s="703"/>
      <c r="BF346" s="703"/>
      <c r="BG346" s="703"/>
      <c r="BH346" s="703"/>
      <c r="BI346" s="703"/>
      <c r="BJ346" s="703"/>
      <c r="BK346" s="703"/>
      <c r="BL346" s="703"/>
      <c r="BM346" s="703"/>
      <c r="BN346" s="703"/>
      <c r="BO346" s="703"/>
      <c r="BP346" s="703"/>
      <c r="BQ346" s="703"/>
      <c r="BR346" s="703"/>
      <c r="BS346" s="703"/>
      <c r="BT346" s="703"/>
      <c r="BU346" s="703"/>
      <c r="BV346" s="703"/>
      <c r="BW346" s="703"/>
      <c r="BX346" s="703"/>
      <c r="BY346" s="703"/>
      <c r="BZ346" s="703"/>
    </row>
    <row r="347" spans="1:191" s="133" customFormat="1">
      <c r="B347" s="653" t="s">
        <v>342</v>
      </c>
      <c r="K347" s="703"/>
      <c r="L347" s="703"/>
      <c r="M347" s="703"/>
      <c r="N347" s="703"/>
      <c r="O347" s="703"/>
      <c r="P347" s="703"/>
      <c r="Q347" s="703"/>
      <c r="R347" s="703"/>
      <c r="S347" s="703"/>
      <c r="T347" s="703"/>
      <c r="U347" s="703"/>
      <c r="V347" s="703"/>
      <c r="W347" s="703"/>
      <c r="X347" s="703"/>
      <c r="Y347" s="703"/>
      <c r="Z347" s="703"/>
      <c r="AA347" s="703"/>
      <c r="AB347" s="703"/>
      <c r="AC347" s="703"/>
      <c r="AD347" s="703"/>
      <c r="AE347" s="703"/>
      <c r="AF347" s="703"/>
      <c r="AG347" s="703"/>
      <c r="AH347" s="703"/>
      <c r="AI347" s="703"/>
      <c r="AJ347" s="703"/>
      <c r="AK347" s="703"/>
      <c r="AL347" s="703"/>
      <c r="AM347" s="703"/>
      <c r="AN347" s="703"/>
      <c r="AO347" s="703"/>
      <c r="AP347" s="703"/>
      <c r="AQ347" s="703"/>
      <c r="AR347" s="703"/>
      <c r="AS347" s="703"/>
      <c r="AT347" s="703"/>
      <c r="AU347" s="703"/>
      <c r="AV347" s="703"/>
      <c r="AW347" s="703"/>
      <c r="AX347" s="703"/>
      <c r="AY347" s="703"/>
      <c r="AZ347" s="703"/>
      <c r="BA347" s="703"/>
      <c r="BB347" s="703"/>
      <c r="BC347" s="703"/>
      <c r="BD347" s="703"/>
      <c r="BE347" s="703"/>
      <c r="BF347" s="703"/>
      <c r="BG347" s="703"/>
      <c r="BH347" s="703"/>
      <c r="BI347" s="703"/>
      <c r="BJ347" s="703"/>
      <c r="BK347" s="703"/>
      <c r="BL347" s="703"/>
      <c r="BM347" s="703"/>
      <c r="BN347" s="703"/>
      <c r="BO347" s="703"/>
      <c r="BP347" s="703"/>
      <c r="BQ347" s="703"/>
      <c r="BR347" s="703"/>
      <c r="BS347" s="703"/>
      <c r="BT347" s="703"/>
      <c r="BU347" s="703"/>
      <c r="BV347" s="703"/>
      <c r="BW347" s="703"/>
      <c r="BX347" s="703"/>
      <c r="BY347" s="703"/>
      <c r="BZ347" s="703"/>
    </row>
    <row r="348" spans="1:191" s="133" customFormat="1">
      <c r="B348" s="653"/>
      <c r="K348" s="703"/>
      <c r="L348" s="703"/>
      <c r="M348" s="703"/>
      <c r="N348" s="703"/>
      <c r="O348" s="703"/>
      <c r="P348" s="703"/>
      <c r="Q348" s="703"/>
      <c r="R348" s="703"/>
      <c r="S348" s="703"/>
      <c r="T348" s="703"/>
      <c r="U348" s="703"/>
      <c r="V348" s="703"/>
      <c r="W348" s="703"/>
      <c r="X348" s="703"/>
      <c r="Y348" s="703"/>
      <c r="Z348" s="703"/>
      <c r="AA348" s="703"/>
      <c r="AB348" s="703"/>
      <c r="AC348" s="703"/>
      <c r="AD348" s="703"/>
      <c r="AE348" s="703"/>
      <c r="AF348" s="703"/>
      <c r="AG348" s="703"/>
      <c r="AH348" s="703"/>
      <c r="AI348" s="703"/>
      <c r="AJ348" s="703"/>
      <c r="AK348" s="703"/>
      <c r="AL348" s="703"/>
      <c r="AM348" s="703"/>
      <c r="AN348" s="703"/>
      <c r="AO348" s="703"/>
      <c r="AP348" s="703"/>
      <c r="AQ348" s="703"/>
      <c r="AR348" s="703"/>
      <c r="AS348" s="703"/>
      <c r="AT348" s="703"/>
      <c r="AU348" s="703"/>
      <c r="AV348" s="703"/>
      <c r="AW348" s="703"/>
      <c r="AX348" s="703"/>
      <c r="AY348" s="703"/>
      <c r="AZ348" s="703"/>
      <c r="BA348" s="703"/>
      <c r="BB348" s="703"/>
      <c r="BC348" s="703"/>
      <c r="BD348" s="703"/>
      <c r="BE348" s="703"/>
      <c r="BF348" s="703"/>
      <c r="BG348" s="703"/>
      <c r="BH348" s="703"/>
      <c r="BI348" s="703"/>
      <c r="BJ348" s="703"/>
      <c r="BK348" s="703"/>
      <c r="BL348" s="703"/>
      <c r="BM348" s="703"/>
      <c r="BN348" s="703"/>
      <c r="BO348" s="703"/>
      <c r="BP348" s="703"/>
      <c r="BQ348" s="703"/>
      <c r="BR348" s="703"/>
      <c r="BS348" s="703"/>
      <c r="BT348" s="703"/>
      <c r="BU348" s="703"/>
      <c r="BV348" s="703"/>
      <c r="BW348" s="703"/>
      <c r="BX348" s="703"/>
      <c r="BY348" s="703"/>
      <c r="BZ348" s="703"/>
    </row>
    <row r="349" spans="1:191" s="133" customFormat="1" ht="15">
      <c r="B349" s="188" t="s">
        <v>343</v>
      </c>
      <c r="C349" s="1"/>
      <c r="K349" s="704"/>
      <c r="L349" s="391"/>
      <c r="M349" s="704"/>
      <c r="N349" s="704"/>
      <c r="O349" s="704"/>
      <c r="P349" s="701"/>
      <c r="Q349" s="701"/>
      <c r="R349" s="701"/>
      <c r="S349" s="703"/>
      <c r="T349" s="703"/>
      <c r="U349" s="703"/>
      <c r="V349" s="703"/>
      <c r="W349" s="703"/>
      <c r="X349" s="703"/>
      <c r="Y349" s="703"/>
      <c r="Z349" s="703"/>
      <c r="AA349" s="703"/>
      <c r="AB349" s="703"/>
      <c r="AC349" s="703"/>
      <c r="AD349" s="703"/>
      <c r="AE349" s="703"/>
      <c r="AF349" s="703"/>
      <c r="AG349" s="703"/>
      <c r="AH349" s="703"/>
      <c r="AI349" s="703"/>
      <c r="AJ349" s="703"/>
      <c r="AK349" s="703"/>
      <c r="AL349" s="703"/>
      <c r="AM349" s="703"/>
      <c r="AN349" s="703"/>
      <c r="AO349" s="703"/>
      <c r="AP349" s="703"/>
      <c r="AQ349" s="703"/>
      <c r="AR349" s="703"/>
      <c r="AS349" s="703"/>
      <c r="AT349" s="703"/>
      <c r="AU349" s="703"/>
      <c r="AV349" s="703"/>
      <c r="AW349" s="703"/>
      <c r="AX349" s="703"/>
      <c r="AY349" s="703"/>
      <c r="AZ349" s="703"/>
      <c r="BA349" s="703"/>
      <c r="BB349" s="703"/>
      <c r="BC349" s="703"/>
      <c r="BD349" s="703"/>
      <c r="BE349" s="703"/>
      <c r="BF349" s="703"/>
      <c r="BG349" s="703"/>
      <c r="BH349" s="703"/>
      <c r="BI349" s="703"/>
      <c r="BJ349" s="703"/>
      <c r="BK349" s="703"/>
      <c r="BL349" s="703"/>
      <c r="BM349" s="703"/>
      <c r="BN349" s="703"/>
      <c r="BO349" s="703"/>
      <c r="BP349" s="703"/>
      <c r="BQ349" s="703"/>
      <c r="BR349" s="703"/>
      <c r="BS349" s="703"/>
      <c r="BT349" s="703"/>
      <c r="BU349" s="703"/>
      <c r="BV349" s="703"/>
      <c r="BW349" s="703"/>
      <c r="BX349" s="703"/>
      <c r="BY349" s="703"/>
      <c r="BZ349" s="703"/>
    </row>
    <row r="350" spans="1:191" s="133" customFormat="1" ht="15">
      <c r="A350" s="135"/>
      <c r="B350" s="188" t="s">
        <v>344</v>
      </c>
      <c r="C350" s="655" t="s">
        <v>253</v>
      </c>
      <c r="D350" s="655" t="s">
        <v>345</v>
      </c>
      <c r="E350" s="705" t="s">
        <v>346</v>
      </c>
      <c r="F350" s="705" t="s">
        <v>89</v>
      </c>
      <c r="G350" s="705" t="s">
        <v>347</v>
      </c>
      <c r="H350" s="706"/>
      <c r="I350" s="185"/>
      <c r="J350" s="374"/>
      <c r="K350" s="185"/>
      <c r="L350" s="185"/>
      <c r="M350" s="185"/>
      <c r="N350" s="704"/>
      <c r="O350" s="704"/>
      <c r="P350" s="701"/>
      <c r="Q350" s="701"/>
      <c r="R350" s="701"/>
      <c r="S350" s="703"/>
      <c r="T350" s="703"/>
      <c r="U350" s="703"/>
      <c r="V350" s="703"/>
      <c r="W350" s="703"/>
      <c r="X350" s="703"/>
      <c r="Y350" s="703"/>
      <c r="Z350" s="703"/>
      <c r="AA350" s="703"/>
      <c r="AB350" s="703"/>
      <c r="AC350" s="703"/>
      <c r="AD350" s="703"/>
      <c r="AE350" s="703"/>
      <c r="AF350" s="703"/>
      <c r="AG350" s="703"/>
      <c r="AH350" s="703"/>
      <c r="AI350" s="703"/>
      <c r="AJ350" s="703"/>
      <c r="AK350" s="703"/>
      <c r="AL350" s="703"/>
      <c r="AM350" s="703"/>
      <c r="AN350" s="703"/>
      <c r="AO350" s="703"/>
      <c r="AP350" s="703"/>
      <c r="AQ350" s="703"/>
      <c r="AR350" s="703"/>
      <c r="AS350" s="703"/>
      <c r="AT350" s="703"/>
      <c r="AU350" s="703"/>
      <c r="AV350" s="703"/>
      <c r="AW350" s="703"/>
      <c r="AX350" s="703"/>
      <c r="AY350" s="703"/>
      <c r="AZ350" s="703"/>
      <c r="BA350" s="703"/>
      <c r="BB350" s="703"/>
      <c r="BC350" s="703"/>
      <c r="BD350" s="703"/>
      <c r="BE350" s="703"/>
      <c r="BF350" s="703"/>
      <c r="BG350" s="703"/>
      <c r="BH350" s="703"/>
      <c r="BI350" s="703"/>
      <c r="BJ350" s="703"/>
      <c r="BK350" s="703"/>
      <c r="BL350" s="703"/>
      <c r="BM350" s="703"/>
      <c r="BN350" s="703"/>
      <c r="BO350" s="703"/>
      <c r="BP350" s="703"/>
      <c r="BQ350" s="703"/>
      <c r="BR350" s="703"/>
      <c r="BS350" s="703"/>
      <c r="BT350" s="703"/>
      <c r="BU350" s="703"/>
      <c r="BV350" s="703"/>
      <c r="BW350" s="703"/>
      <c r="BX350" s="703"/>
      <c r="BY350" s="703"/>
      <c r="BZ350" s="703"/>
    </row>
    <row r="351" spans="1:191" s="133" customFormat="1" ht="15">
      <c r="B351" s="248" t="s">
        <v>29</v>
      </c>
      <c r="C351" s="471"/>
      <c r="D351" s="472"/>
      <c r="E351" s="221"/>
      <c r="F351" s="221"/>
      <c r="G351" s="707"/>
      <c r="H351" s="119"/>
      <c r="I351" s="648"/>
      <c r="J351" s="185"/>
      <c r="K351" s="648"/>
      <c r="L351" s="648"/>
      <c r="M351" s="648"/>
      <c r="N351" s="701"/>
      <c r="O351" s="701"/>
      <c r="P351" s="701"/>
      <c r="Q351" s="701"/>
      <c r="R351" s="701"/>
      <c r="S351" s="703"/>
      <c r="T351" s="703"/>
      <c r="U351" s="703"/>
      <c r="V351" s="703"/>
      <c r="W351" s="703"/>
      <c r="X351" s="703"/>
      <c r="Y351" s="703"/>
      <c r="Z351" s="703"/>
      <c r="AA351" s="703"/>
      <c r="AB351" s="703"/>
      <c r="AC351" s="703"/>
      <c r="AD351" s="703"/>
      <c r="AE351" s="703"/>
      <c r="AF351" s="703"/>
      <c r="AG351" s="703"/>
      <c r="AH351" s="703"/>
      <c r="AI351" s="703"/>
      <c r="AJ351" s="703"/>
      <c r="AK351" s="703"/>
      <c r="AL351" s="703"/>
      <c r="AM351" s="703"/>
      <c r="AN351" s="703"/>
      <c r="AO351" s="703"/>
      <c r="AP351" s="703"/>
      <c r="AQ351" s="703"/>
      <c r="AR351" s="703"/>
      <c r="AS351" s="703"/>
      <c r="AT351" s="703"/>
      <c r="AU351" s="703"/>
      <c r="AV351" s="703"/>
      <c r="AW351" s="703"/>
      <c r="AX351" s="703"/>
      <c r="AY351" s="703"/>
      <c r="AZ351" s="703"/>
      <c r="BA351" s="703"/>
      <c r="BB351" s="703"/>
      <c r="BC351" s="703"/>
      <c r="BD351" s="703"/>
      <c r="BE351" s="703"/>
      <c r="BF351" s="703"/>
      <c r="BG351" s="703"/>
      <c r="BH351" s="703"/>
      <c r="BI351" s="703"/>
      <c r="BJ351" s="703"/>
      <c r="BK351" s="703"/>
      <c r="BL351" s="703"/>
      <c r="BM351" s="703"/>
      <c r="BN351" s="703"/>
      <c r="BO351" s="703"/>
      <c r="BP351" s="703"/>
      <c r="BQ351" s="703"/>
      <c r="BR351" s="703"/>
      <c r="BS351" s="703"/>
      <c r="BT351" s="703"/>
      <c r="BU351" s="703"/>
      <c r="BV351" s="703"/>
      <c r="BW351" s="703"/>
      <c r="BX351" s="703"/>
      <c r="BY351" s="703"/>
      <c r="BZ351" s="703"/>
    </row>
    <row r="352" spans="1:191" s="133" customFormat="1" ht="15">
      <c r="C352" s="476"/>
      <c r="D352" s="472"/>
      <c r="E352" s="221"/>
      <c r="F352" s="221"/>
      <c r="G352" s="707"/>
      <c r="H352" s="119"/>
      <c r="I352" s="648"/>
      <c r="J352" s="185"/>
      <c r="K352" s="648"/>
      <c r="L352" s="648"/>
      <c r="M352" s="648"/>
      <c r="N352" s="701"/>
      <c r="O352" s="701"/>
      <c r="P352" s="701"/>
      <c r="Q352" s="701"/>
      <c r="R352" s="701"/>
      <c r="S352" s="703"/>
      <c r="T352" s="703"/>
      <c r="U352" s="703"/>
      <c r="V352" s="703"/>
      <c r="W352" s="703"/>
      <c r="X352" s="703"/>
      <c r="Y352" s="703"/>
      <c r="Z352" s="703"/>
      <c r="AA352" s="703"/>
      <c r="AB352" s="703"/>
      <c r="AC352" s="703"/>
      <c r="AD352" s="703"/>
      <c r="AE352" s="703"/>
      <c r="AF352" s="703"/>
      <c r="AG352" s="703"/>
      <c r="AH352" s="703"/>
      <c r="AI352" s="703"/>
      <c r="AJ352" s="703"/>
      <c r="AK352" s="703"/>
      <c r="AL352" s="703"/>
      <c r="AM352" s="703"/>
      <c r="AN352" s="703"/>
      <c r="AO352" s="703"/>
      <c r="AP352" s="703"/>
      <c r="AQ352" s="703"/>
      <c r="AR352" s="703"/>
      <c r="AS352" s="703"/>
      <c r="AT352" s="703"/>
      <c r="AU352" s="703"/>
      <c r="AV352" s="703"/>
      <c r="AW352" s="703"/>
      <c r="AX352" s="703"/>
      <c r="AY352" s="703"/>
      <c r="AZ352" s="703"/>
      <c r="BA352" s="703"/>
      <c r="BB352" s="703"/>
      <c r="BC352" s="703"/>
      <c r="BD352" s="703"/>
      <c r="BE352" s="703"/>
      <c r="BF352" s="703"/>
      <c r="BG352" s="703"/>
      <c r="BH352" s="703"/>
      <c r="BI352" s="703"/>
      <c r="BJ352" s="703"/>
      <c r="BK352" s="703"/>
      <c r="BL352" s="703"/>
      <c r="BM352" s="703"/>
      <c r="BN352" s="703"/>
      <c r="BO352" s="703"/>
      <c r="BP352" s="703"/>
      <c r="BQ352" s="703"/>
      <c r="BR352" s="703"/>
      <c r="BS352" s="703"/>
      <c r="BT352" s="703"/>
      <c r="BU352" s="703"/>
      <c r="BV352" s="703"/>
      <c r="BW352" s="703"/>
      <c r="BX352" s="703"/>
      <c r="BY352" s="703"/>
      <c r="BZ352" s="703"/>
    </row>
    <row r="353" spans="1:191" s="133" customFormat="1" ht="15">
      <c r="C353" s="476"/>
      <c r="D353" s="232"/>
      <c r="E353" s="708"/>
      <c r="F353" s="708"/>
      <c r="G353" s="709"/>
      <c r="H353" s="164"/>
      <c r="I353" s="648"/>
      <c r="J353" s="185"/>
      <c r="K353" s="648"/>
      <c r="L353" s="648"/>
      <c r="M353" s="648"/>
      <c r="N353" s="701"/>
      <c r="O353" s="701"/>
      <c r="P353" s="701"/>
      <c r="Q353" s="701"/>
      <c r="R353" s="701"/>
      <c r="S353" s="701"/>
      <c r="T353" s="701"/>
      <c r="U353" s="701"/>
      <c r="V353" s="701"/>
      <c r="W353" s="701"/>
      <c r="X353" s="701"/>
      <c r="Y353" s="701"/>
      <c r="Z353" s="701"/>
      <c r="AA353" s="701"/>
      <c r="AB353" s="701"/>
      <c r="AC353" s="701"/>
      <c r="AD353" s="701"/>
      <c r="AE353" s="701"/>
      <c r="AF353" s="701"/>
      <c r="AG353" s="701"/>
      <c r="AH353" s="701"/>
      <c r="AI353" s="701"/>
      <c r="AJ353" s="701"/>
      <c r="AK353" s="701"/>
      <c r="AL353" s="701"/>
      <c r="AM353" s="701"/>
      <c r="AN353" s="701"/>
      <c r="AO353" s="701"/>
      <c r="AP353" s="701"/>
      <c r="AQ353" s="701"/>
      <c r="AR353" s="701"/>
      <c r="AS353" s="701"/>
      <c r="AT353" s="701"/>
      <c r="AU353" s="701"/>
      <c r="AV353" s="701"/>
      <c r="AW353" s="701"/>
      <c r="AX353" s="701"/>
      <c r="AY353" s="701"/>
      <c r="AZ353" s="701"/>
      <c r="BA353" s="701"/>
      <c r="BB353" s="701"/>
      <c r="BC353" s="701"/>
      <c r="BD353" s="701"/>
      <c r="BE353" s="701"/>
      <c r="BF353" s="701"/>
      <c r="BG353" s="701"/>
      <c r="BH353" s="701"/>
      <c r="BI353" s="701"/>
      <c r="BJ353" s="701"/>
      <c r="BK353" s="701"/>
      <c r="BL353" s="701"/>
      <c r="BM353" s="701"/>
      <c r="BN353" s="701"/>
      <c r="BO353" s="701"/>
      <c r="BP353" s="701"/>
      <c r="BQ353" s="701"/>
      <c r="BR353" s="701"/>
      <c r="BS353" s="701"/>
      <c r="BT353" s="701"/>
      <c r="BU353" s="701"/>
      <c r="BV353" s="701"/>
      <c r="BW353" s="701"/>
      <c r="BX353" s="701"/>
      <c r="BY353" s="701"/>
      <c r="BZ353" s="701"/>
      <c r="CA353" s="135"/>
      <c r="CB353" s="135"/>
      <c r="CC353" s="135"/>
      <c r="CD353" s="135"/>
      <c r="CE353" s="135"/>
      <c r="CF353" s="135"/>
      <c r="CG353" s="135"/>
      <c r="CH353" s="135"/>
      <c r="CI353" s="135"/>
      <c r="CJ353" s="135"/>
      <c r="CK353" s="135"/>
      <c r="CL353" s="135"/>
      <c r="CM353" s="135"/>
      <c r="CN353" s="135"/>
      <c r="CO353" s="135"/>
      <c r="CP353" s="135"/>
      <c r="CQ353" s="135"/>
      <c r="CR353" s="135"/>
      <c r="CS353" s="135"/>
      <c r="CT353" s="135"/>
      <c r="CU353" s="135"/>
      <c r="CV353" s="135"/>
      <c r="CW353" s="135"/>
      <c r="CX353" s="135"/>
      <c r="CY353" s="135"/>
      <c r="CZ353" s="135"/>
      <c r="DA353" s="135"/>
      <c r="DB353" s="135"/>
      <c r="DC353" s="135"/>
      <c r="DD353" s="135"/>
      <c r="DE353" s="135"/>
      <c r="DF353" s="135"/>
      <c r="DG353" s="135"/>
      <c r="DH353" s="135"/>
      <c r="DI353" s="135"/>
      <c r="DJ353" s="135"/>
      <c r="DK353" s="135"/>
      <c r="DL353" s="135"/>
      <c r="DM353" s="135"/>
      <c r="DN353" s="135"/>
      <c r="DO353" s="135"/>
      <c r="DP353" s="135"/>
      <c r="DQ353" s="135"/>
      <c r="DR353" s="135"/>
      <c r="DS353" s="135"/>
      <c r="DT353" s="135"/>
      <c r="DU353" s="135"/>
      <c r="DV353" s="135"/>
      <c r="DW353" s="135"/>
      <c r="DX353" s="135"/>
      <c r="DY353" s="135"/>
      <c r="DZ353" s="135"/>
      <c r="EA353" s="135"/>
      <c r="EB353" s="135"/>
      <c r="EC353" s="135"/>
      <c r="ED353" s="135"/>
      <c r="EE353" s="135"/>
      <c r="EF353" s="135"/>
      <c r="EG353" s="135"/>
      <c r="EH353" s="135"/>
      <c r="EI353" s="135"/>
      <c r="EJ353" s="135"/>
      <c r="EK353" s="135"/>
      <c r="EL353" s="135"/>
      <c r="EM353" s="135"/>
      <c r="EN353" s="135"/>
      <c r="EO353" s="135"/>
      <c r="EP353" s="135"/>
      <c r="EQ353" s="135"/>
      <c r="ER353" s="135"/>
      <c r="ES353" s="135"/>
      <c r="ET353" s="135"/>
      <c r="EU353" s="135"/>
      <c r="EV353" s="135"/>
      <c r="EW353" s="135"/>
      <c r="EX353" s="135"/>
      <c r="EY353" s="135"/>
      <c r="EZ353" s="135"/>
      <c r="FA353" s="135"/>
      <c r="FB353" s="135"/>
      <c r="FC353" s="135"/>
      <c r="FD353" s="135"/>
      <c r="FE353" s="135"/>
      <c r="FF353" s="135"/>
      <c r="FG353" s="135"/>
      <c r="FH353" s="135"/>
      <c r="FI353" s="135"/>
      <c r="FJ353" s="135"/>
      <c r="FK353" s="135"/>
      <c r="FL353" s="135"/>
      <c r="FM353" s="135"/>
      <c r="FN353" s="135"/>
      <c r="FO353" s="135"/>
      <c r="FP353" s="135"/>
      <c r="FQ353" s="135"/>
      <c r="FR353" s="135"/>
      <c r="FS353" s="135"/>
      <c r="FT353" s="135"/>
      <c r="FU353" s="135"/>
      <c r="FV353" s="135"/>
      <c r="FW353" s="135"/>
      <c r="FX353" s="135"/>
      <c r="FY353" s="135"/>
      <c r="FZ353" s="135"/>
      <c r="GA353" s="135"/>
      <c r="GB353" s="135"/>
      <c r="GC353" s="135"/>
      <c r="GD353" s="135"/>
      <c r="GE353" s="135"/>
      <c r="GF353" s="135"/>
      <c r="GG353" s="135"/>
      <c r="GH353" s="135"/>
      <c r="GI353" s="135"/>
    </row>
    <row r="354" spans="1:191" s="133" customFormat="1" ht="15">
      <c r="C354" s="660"/>
      <c r="D354" s="232"/>
      <c r="E354" s="710"/>
      <c r="F354" s="710"/>
      <c r="G354" s="669"/>
      <c r="H354" s="164"/>
      <c r="I354" s="648"/>
      <c r="J354" s="185"/>
      <c r="K354" s="648"/>
      <c r="L354" s="648"/>
      <c r="M354" s="648"/>
      <c r="N354" s="701"/>
      <c r="O354" s="701"/>
      <c r="P354" s="701"/>
      <c r="Q354" s="701"/>
      <c r="R354" s="701"/>
      <c r="S354" s="701"/>
      <c r="T354" s="701"/>
      <c r="U354" s="701"/>
      <c r="V354" s="701"/>
      <c r="W354" s="701"/>
      <c r="X354" s="701"/>
      <c r="Y354" s="701"/>
      <c r="Z354" s="701"/>
      <c r="AA354" s="701"/>
      <c r="AB354" s="701"/>
      <c r="AC354" s="701"/>
      <c r="AD354" s="701"/>
      <c r="AE354" s="701"/>
      <c r="AF354" s="701"/>
      <c r="AG354" s="701"/>
      <c r="AH354" s="701"/>
      <c r="AI354" s="701"/>
      <c r="AJ354" s="701"/>
      <c r="AK354" s="701"/>
      <c r="AL354" s="701"/>
      <c r="AM354" s="701"/>
      <c r="AN354" s="701"/>
      <c r="AO354" s="701"/>
      <c r="AP354" s="701"/>
      <c r="AQ354" s="701"/>
      <c r="AR354" s="701"/>
      <c r="AS354" s="701"/>
      <c r="AT354" s="701"/>
      <c r="AU354" s="701"/>
      <c r="AV354" s="701"/>
      <c r="AW354" s="701"/>
      <c r="AX354" s="701"/>
      <c r="AY354" s="701"/>
      <c r="AZ354" s="701"/>
      <c r="BA354" s="701"/>
      <c r="BB354" s="701"/>
      <c r="BC354" s="701"/>
      <c r="BD354" s="701"/>
      <c r="BE354" s="701"/>
      <c r="BF354" s="701"/>
      <c r="BG354" s="701"/>
      <c r="BH354" s="701"/>
      <c r="BI354" s="701"/>
      <c r="BJ354" s="701"/>
      <c r="BK354" s="701"/>
      <c r="BL354" s="701"/>
      <c r="BM354" s="701"/>
      <c r="BN354" s="701"/>
      <c r="BO354" s="701"/>
      <c r="BP354" s="701"/>
      <c r="BQ354" s="701"/>
      <c r="BR354" s="701"/>
      <c r="BS354" s="701"/>
      <c r="BT354" s="701"/>
      <c r="BU354" s="701"/>
      <c r="BV354" s="701"/>
      <c r="BW354" s="701"/>
      <c r="BX354" s="701"/>
      <c r="BY354" s="701"/>
      <c r="BZ354" s="701"/>
      <c r="CA354" s="135"/>
      <c r="CB354" s="135"/>
      <c r="CC354" s="135"/>
      <c r="CD354" s="135"/>
      <c r="CE354" s="135"/>
      <c r="CF354" s="135"/>
      <c r="CG354" s="135"/>
      <c r="CH354" s="135"/>
      <c r="CI354" s="135"/>
      <c r="CJ354" s="135"/>
      <c r="CK354" s="135"/>
      <c r="CL354" s="135"/>
      <c r="CM354" s="135"/>
      <c r="CN354" s="135"/>
      <c r="CO354" s="135"/>
      <c r="CP354" s="135"/>
      <c r="CQ354" s="135"/>
      <c r="CR354" s="135"/>
      <c r="CS354" s="135"/>
      <c r="CT354" s="135"/>
      <c r="CU354" s="135"/>
      <c r="CV354" s="135"/>
      <c r="CW354" s="135"/>
      <c r="CX354" s="135"/>
      <c r="CY354" s="135"/>
      <c r="CZ354" s="135"/>
      <c r="DA354" s="135"/>
      <c r="DB354" s="135"/>
      <c r="DC354" s="135"/>
      <c r="DD354" s="135"/>
      <c r="DE354" s="135"/>
      <c r="DF354" s="135"/>
      <c r="DG354" s="135"/>
      <c r="DH354" s="135"/>
      <c r="DI354" s="135"/>
      <c r="DJ354" s="135"/>
      <c r="DK354" s="135"/>
      <c r="DL354" s="135"/>
      <c r="DM354" s="135"/>
      <c r="DN354" s="135"/>
      <c r="DO354" s="135"/>
      <c r="DP354" s="135"/>
      <c r="DQ354" s="135"/>
      <c r="DR354" s="135"/>
      <c r="DS354" s="135"/>
      <c r="DT354" s="135"/>
      <c r="DU354" s="135"/>
      <c r="DV354" s="135"/>
      <c r="DW354" s="135"/>
      <c r="DX354" s="135"/>
      <c r="DY354" s="135"/>
      <c r="DZ354" s="135"/>
      <c r="EA354" s="135"/>
      <c r="EB354" s="135"/>
      <c r="EC354" s="135"/>
      <c r="ED354" s="135"/>
      <c r="EE354" s="135"/>
      <c r="EF354" s="135"/>
      <c r="EG354" s="135"/>
      <c r="EH354" s="135"/>
      <c r="EI354" s="135"/>
      <c r="EJ354" s="135"/>
      <c r="EK354" s="135"/>
      <c r="EL354" s="135"/>
      <c r="EM354" s="135"/>
      <c r="EN354" s="135"/>
      <c r="EO354" s="135"/>
      <c r="EP354" s="135"/>
      <c r="EQ354" s="135"/>
      <c r="ER354" s="135"/>
      <c r="ES354" s="135"/>
      <c r="ET354" s="135"/>
      <c r="EU354" s="135"/>
      <c r="EV354" s="135"/>
      <c r="EW354" s="135"/>
      <c r="EX354" s="135"/>
      <c r="EY354" s="135"/>
      <c r="EZ354" s="135"/>
      <c r="FA354" s="135"/>
      <c r="FB354" s="135"/>
      <c r="FC354" s="135"/>
      <c r="FD354" s="135"/>
      <c r="FE354" s="135"/>
      <c r="FF354" s="135"/>
      <c r="FG354" s="135"/>
      <c r="FH354" s="135"/>
      <c r="FI354" s="135"/>
      <c r="FJ354" s="135"/>
      <c r="FK354" s="135"/>
      <c r="FL354" s="135"/>
      <c r="FM354" s="135"/>
      <c r="FN354" s="135"/>
      <c r="FO354" s="135"/>
      <c r="FP354" s="135"/>
      <c r="FQ354" s="135"/>
      <c r="FR354" s="135"/>
      <c r="FS354" s="135"/>
      <c r="FT354" s="135"/>
      <c r="FU354" s="135"/>
      <c r="FV354" s="135"/>
      <c r="FW354" s="135"/>
      <c r="FX354" s="135"/>
      <c r="FY354" s="135"/>
      <c r="FZ354" s="135"/>
      <c r="GA354" s="135"/>
      <c r="GB354" s="135"/>
      <c r="GC354" s="135"/>
      <c r="GD354" s="135"/>
      <c r="GE354" s="135"/>
      <c r="GF354" s="135"/>
      <c r="GG354" s="135"/>
      <c r="GH354" s="135"/>
      <c r="GI354" s="135"/>
    </row>
    <row r="355" spans="1:191" s="133" customFormat="1">
      <c r="C355" s="265"/>
      <c r="D355" s="265"/>
      <c r="E355" s="265"/>
      <c r="K355" s="701"/>
      <c r="L355" s="701"/>
      <c r="M355" s="701"/>
      <c r="N355" s="701"/>
      <c r="O355" s="701"/>
      <c r="P355" s="701"/>
      <c r="Q355" s="701"/>
      <c r="R355" s="701"/>
      <c r="S355" s="701"/>
      <c r="T355" s="701"/>
      <c r="U355" s="701"/>
      <c r="V355" s="701"/>
      <c r="W355" s="701"/>
      <c r="X355" s="701"/>
      <c r="Y355" s="701"/>
      <c r="Z355" s="701"/>
      <c r="AA355" s="701"/>
      <c r="AB355" s="701"/>
      <c r="AC355" s="701"/>
      <c r="AD355" s="701"/>
      <c r="AE355" s="701"/>
      <c r="AF355" s="701"/>
      <c r="AG355" s="701"/>
      <c r="AH355" s="701"/>
      <c r="AI355" s="701"/>
      <c r="AJ355" s="701"/>
      <c r="AK355" s="701"/>
      <c r="AL355" s="701"/>
      <c r="AM355" s="701"/>
      <c r="AN355" s="701"/>
      <c r="AO355" s="701"/>
      <c r="AP355" s="701"/>
      <c r="AQ355" s="701"/>
      <c r="AR355" s="701"/>
      <c r="AS355" s="701"/>
      <c r="AT355" s="701"/>
      <c r="AU355" s="701"/>
      <c r="AV355" s="701"/>
      <c r="AW355" s="701"/>
      <c r="AX355" s="701"/>
      <c r="AY355" s="701"/>
      <c r="AZ355" s="701"/>
      <c r="BA355" s="701"/>
      <c r="BB355" s="701"/>
      <c r="BC355" s="701"/>
      <c r="BD355" s="701"/>
      <c r="BE355" s="701"/>
      <c r="BF355" s="701"/>
      <c r="BG355" s="701"/>
      <c r="BH355" s="701"/>
      <c r="BI355" s="701"/>
      <c r="BJ355" s="701"/>
      <c r="BK355" s="701"/>
      <c r="BL355" s="701"/>
      <c r="BM355" s="701"/>
      <c r="BN355" s="701"/>
      <c r="BO355" s="701"/>
      <c r="BP355" s="701"/>
      <c r="BQ355" s="701"/>
      <c r="BR355" s="701"/>
      <c r="BS355" s="701"/>
      <c r="BT355" s="701"/>
      <c r="BU355" s="701"/>
      <c r="BV355" s="701"/>
      <c r="BW355" s="701"/>
      <c r="BX355" s="701"/>
      <c r="BY355" s="701"/>
      <c r="BZ355" s="701"/>
      <c r="CA355" s="135"/>
      <c r="CB355" s="135"/>
      <c r="CC355" s="135"/>
      <c r="CD355" s="135"/>
      <c r="CE355" s="135"/>
      <c r="CF355" s="135"/>
      <c r="CG355" s="135"/>
      <c r="CH355" s="135"/>
      <c r="CI355" s="135"/>
      <c r="CJ355" s="135"/>
      <c r="CK355" s="135"/>
      <c r="CL355" s="135"/>
      <c r="CM355" s="135"/>
      <c r="CN355" s="135"/>
      <c r="CO355" s="135"/>
      <c r="CP355" s="135"/>
      <c r="CQ355" s="135"/>
      <c r="CR355" s="135"/>
      <c r="CS355" s="135"/>
      <c r="CT355" s="135"/>
      <c r="CU355" s="135"/>
      <c r="CV355" s="135"/>
      <c r="CW355" s="135"/>
      <c r="CX355" s="135"/>
      <c r="CY355" s="135"/>
      <c r="CZ355" s="135"/>
      <c r="DA355" s="135"/>
      <c r="DB355" s="135"/>
      <c r="DC355" s="135"/>
      <c r="DD355" s="135"/>
      <c r="DE355" s="135"/>
      <c r="DF355" s="135"/>
      <c r="DG355" s="135"/>
      <c r="DH355" s="135"/>
      <c r="DI355" s="135"/>
      <c r="DJ355" s="135"/>
      <c r="DK355" s="135"/>
      <c r="DL355" s="135"/>
      <c r="DM355" s="135"/>
      <c r="DN355" s="135"/>
      <c r="DO355" s="135"/>
      <c r="DP355" s="135"/>
      <c r="DQ355" s="135"/>
      <c r="DR355" s="135"/>
      <c r="DS355" s="135"/>
      <c r="DT355" s="135"/>
      <c r="DU355" s="135"/>
      <c r="DV355" s="135"/>
      <c r="DW355" s="135"/>
      <c r="DX355" s="135"/>
      <c r="DY355" s="135"/>
      <c r="DZ355" s="135"/>
      <c r="EA355" s="135"/>
      <c r="EB355" s="135"/>
      <c r="EC355" s="135"/>
      <c r="ED355" s="135"/>
      <c r="EE355" s="135"/>
      <c r="EF355" s="135"/>
      <c r="EG355" s="135"/>
      <c r="EH355" s="135"/>
      <c r="EI355" s="135"/>
      <c r="EJ355" s="135"/>
      <c r="EK355" s="135"/>
      <c r="EL355" s="135"/>
      <c r="EM355" s="135"/>
      <c r="EN355" s="135"/>
      <c r="EO355" s="135"/>
      <c r="EP355" s="135"/>
      <c r="EQ355" s="135"/>
      <c r="ER355" s="135"/>
      <c r="ES355" s="135"/>
      <c r="ET355" s="135"/>
      <c r="EU355" s="135"/>
      <c r="EV355" s="135"/>
      <c r="EW355" s="135"/>
      <c r="EX355" s="135"/>
      <c r="EY355" s="135"/>
      <c r="EZ355" s="135"/>
      <c r="FA355" s="135"/>
      <c r="FB355" s="135"/>
      <c r="FC355" s="135"/>
      <c r="FD355" s="135"/>
      <c r="FE355" s="135"/>
      <c r="FF355" s="135"/>
      <c r="FG355" s="135"/>
      <c r="FH355" s="135"/>
      <c r="FI355" s="135"/>
      <c r="FJ355" s="135"/>
      <c r="FK355" s="135"/>
      <c r="FL355" s="135"/>
      <c r="FM355" s="135"/>
      <c r="FN355" s="135"/>
      <c r="FO355" s="135"/>
      <c r="FP355" s="135"/>
      <c r="FQ355" s="135"/>
      <c r="FR355" s="135"/>
      <c r="FS355" s="135"/>
      <c r="FT355" s="135"/>
      <c r="FU355" s="135"/>
      <c r="FV355" s="135"/>
      <c r="FW355" s="135"/>
      <c r="FX355" s="135"/>
      <c r="FY355" s="135"/>
      <c r="FZ355" s="135"/>
      <c r="GA355" s="135"/>
      <c r="GB355" s="135"/>
      <c r="GC355" s="135"/>
      <c r="GD355" s="135"/>
      <c r="GE355" s="135"/>
      <c r="GF355" s="135"/>
      <c r="GG355" s="135"/>
      <c r="GH355" s="135"/>
      <c r="GI355" s="135"/>
    </row>
    <row r="356" spans="1:191" s="133" customFormat="1">
      <c r="B356" s="188" t="s">
        <v>348</v>
      </c>
      <c r="C356" s="187"/>
      <c r="K356" s="701"/>
      <c r="L356" s="701"/>
      <c r="M356" s="701"/>
      <c r="N356" s="701"/>
      <c r="O356" s="701"/>
      <c r="P356" s="701"/>
      <c r="Q356" s="701"/>
      <c r="R356" s="701"/>
      <c r="S356" s="701"/>
      <c r="T356" s="701"/>
      <c r="U356" s="701"/>
      <c r="V356" s="701"/>
      <c r="W356" s="701"/>
      <c r="X356" s="701"/>
      <c r="Y356" s="701"/>
      <c r="Z356" s="701"/>
      <c r="AA356" s="701"/>
      <c r="AB356" s="701"/>
      <c r="AC356" s="701"/>
      <c r="AD356" s="701"/>
      <c r="AE356" s="701"/>
      <c r="AF356" s="701"/>
      <c r="AG356" s="701"/>
      <c r="AH356" s="701"/>
      <c r="AI356" s="701"/>
      <c r="AJ356" s="701"/>
      <c r="AK356" s="701"/>
      <c r="AL356" s="701"/>
      <c r="AM356" s="701"/>
      <c r="AN356" s="701"/>
      <c r="AO356" s="701"/>
      <c r="AP356" s="701"/>
      <c r="AQ356" s="701"/>
      <c r="AR356" s="701"/>
      <c r="AS356" s="701"/>
      <c r="AT356" s="701"/>
      <c r="AU356" s="701"/>
      <c r="AV356" s="701"/>
      <c r="AW356" s="701"/>
      <c r="AX356" s="701"/>
      <c r="AY356" s="701"/>
      <c r="AZ356" s="701"/>
      <c r="BA356" s="701"/>
      <c r="BB356" s="701"/>
      <c r="BC356" s="701"/>
      <c r="BD356" s="701"/>
      <c r="BE356" s="701"/>
      <c r="BF356" s="701"/>
      <c r="BG356" s="701"/>
      <c r="BH356" s="701"/>
      <c r="BI356" s="701"/>
      <c r="BJ356" s="701"/>
      <c r="BK356" s="701"/>
      <c r="BL356" s="701"/>
      <c r="BM356" s="701"/>
      <c r="BN356" s="701"/>
      <c r="BO356" s="701"/>
      <c r="BP356" s="701"/>
      <c r="BQ356" s="701"/>
      <c r="BR356" s="701"/>
      <c r="BS356" s="701"/>
      <c r="BT356" s="701"/>
      <c r="BU356" s="701"/>
      <c r="BV356" s="701"/>
      <c r="BW356" s="701"/>
      <c r="BX356" s="701"/>
      <c r="BY356" s="701"/>
      <c r="BZ356" s="701"/>
      <c r="CA356" s="135"/>
      <c r="CB356" s="135"/>
      <c r="CC356" s="135"/>
      <c r="CD356" s="135"/>
      <c r="CE356" s="135"/>
      <c r="CF356" s="135"/>
      <c r="CG356" s="135"/>
      <c r="CH356" s="135"/>
      <c r="CI356" s="135"/>
      <c r="CJ356" s="135"/>
      <c r="CK356" s="135"/>
      <c r="CL356" s="135"/>
      <c r="CM356" s="135"/>
      <c r="CN356" s="135"/>
      <c r="CO356" s="135"/>
      <c r="CP356" s="135"/>
      <c r="CQ356" s="135"/>
      <c r="CR356" s="135"/>
      <c r="CS356" s="135"/>
      <c r="CT356" s="135"/>
      <c r="CU356" s="135"/>
      <c r="CV356" s="135"/>
      <c r="CW356" s="135"/>
      <c r="CX356" s="135"/>
      <c r="CY356" s="135"/>
      <c r="CZ356" s="135"/>
      <c r="DA356" s="135"/>
      <c r="DB356" s="135"/>
      <c r="DC356" s="135"/>
      <c r="DD356" s="135"/>
      <c r="DE356" s="135"/>
      <c r="DF356" s="135"/>
      <c r="DG356" s="135"/>
      <c r="DH356" s="135"/>
      <c r="DI356" s="135"/>
      <c r="DJ356" s="135"/>
      <c r="DK356" s="135"/>
      <c r="DL356" s="135"/>
      <c r="DM356" s="135"/>
      <c r="DN356" s="135"/>
      <c r="DO356" s="135"/>
      <c r="DP356" s="135"/>
      <c r="DQ356" s="135"/>
      <c r="DR356" s="135"/>
      <c r="DS356" s="135"/>
      <c r="DT356" s="135"/>
      <c r="DU356" s="135"/>
      <c r="DV356" s="135"/>
      <c r="DW356" s="135"/>
      <c r="DX356" s="135"/>
      <c r="DY356" s="135"/>
      <c r="DZ356" s="135"/>
      <c r="EA356" s="135"/>
      <c r="EB356" s="135"/>
      <c r="EC356" s="135"/>
      <c r="ED356" s="135"/>
      <c r="EE356" s="135"/>
      <c r="EF356" s="135"/>
      <c r="EG356" s="135"/>
      <c r="EH356" s="135"/>
      <c r="EI356" s="135"/>
      <c r="EJ356" s="135"/>
      <c r="EK356" s="135"/>
      <c r="EL356" s="135"/>
      <c r="EM356" s="135"/>
      <c r="EN356" s="135"/>
      <c r="EO356" s="135"/>
      <c r="EP356" s="135"/>
      <c r="EQ356" s="135"/>
      <c r="ER356" s="135"/>
      <c r="ES356" s="135"/>
      <c r="ET356" s="135"/>
      <c r="EU356" s="135"/>
      <c r="EV356" s="135"/>
      <c r="EW356" s="135"/>
      <c r="EX356" s="135"/>
      <c r="EY356" s="135"/>
      <c r="EZ356" s="135"/>
      <c r="FA356" s="135"/>
      <c r="FB356" s="135"/>
      <c r="FC356" s="135"/>
      <c r="FD356" s="135"/>
      <c r="FE356" s="135"/>
      <c r="FF356" s="135"/>
      <c r="FG356" s="135"/>
      <c r="FH356" s="135"/>
      <c r="FI356" s="135"/>
      <c r="FJ356" s="135"/>
      <c r="FK356" s="135"/>
      <c r="FL356" s="135"/>
      <c r="FM356" s="135"/>
      <c r="FN356" s="135"/>
      <c r="FO356" s="135"/>
      <c r="FP356" s="135"/>
      <c r="FQ356" s="135"/>
      <c r="FR356" s="135"/>
      <c r="FS356" s="135"/>
      <c r="FT356" s="135"/>
      <c r="FU356" s="135"/>
      <c r="FV356" s="135"/>
      <c r="FW356" s="135"/>
      <c r="FX356" s="135"/>
      <c r="FY356" s="135"/>
      <c r="FZ356" s="135"/>
      <c r="GA356" s="135"/>
      <c r="GB356" s="135"/>
      <c r="GC356" s="135"/>
      <c r="GD356" s="135"/>
      <c r="GE356" s="135"/>
      <c r="GF356" s="135"/>
      <c r="GG356" s="135"/>
      <c r="GH356" s="135"/>
      <c r="GI356" s="135"/>
    </row>
    <row r="357" spans="1:191" s="135" customFormat="1" ht="15">
      <c r="B357" s="188" t="s">
        <v>349</v>
      </c>
      <c r="C357" s="655" t="s">
        <v>253</v>
      </c>
      <c r="D357" s="655" t="s">
        <v>345</v>
      </c>
      <c r="E357" s="705" t="s">
        <v>346</v>
      </c>
      <c r="F357" s="705" t="s">
        <v>89</v>
      </c>
      <c r="G357" s="705" t="s">
        <v>347</v>
      </c>
      <c r="H357" s="706"/>
      <c r="I357" s="185"/>
      <c r="J357" s="374"/>
      <c r="K357" s="185"/>
      <c r="L357" s="185"/>
      <c r="M357" s="185"/>
      <c r="N357" s="701"/>
      <c r="O357" s="701"/>
      <c r="P357" s="701"/>
      <c r="Q357" s="701"/>
      <c r="R357" s="701"/>
      <c r="S357" s="701"/>
      <c r="T357" s="701"/>
      <c r="U357" s="701"/>
      <c r="V357" s="701"/>
      <c r="W357" s="701"/>
      <c r="X357" s="701"/>
      <c r="Y357" s="701"/>
      <c r="Z357" s="701"/>
      <c r="AA357" s="701"/>
      <c r="AB357" s="701"/>
      <c r="AC357" s="701"/>
      <c r="AD357" s="701"/>
      <c r="AE357" s="701"/>
      <c r="AF357" s="701"/>
      <c r="AG357" s="701"/>
      <c r="AH357" s="701"/>
      <c r="AI357" s="701"/>
      <c r="AJ357" s="701"/>
      <c r="AK357" s="701"/>
      <c r="AL357" s="701"/>
      <c r="AM357" s="701"/>
      <c r="AN357" s="701"/>
      <c r="AO357" s="701"/>
      <c r="AP357" s="701"/>
      <c r="AQ357" s="701"/>
      <c r="AR357" s="701"/>
      <c r="AS357" s="701"/>
      <c r="AT357" s="701"/>
      <c r="AU357" s="701"/>
      <c r="AV357" s="701"/>
      <c r="AW357" s="701"/>
      <c r="AX357" s="701"/>
      <c r="AY357" s="701"/>
      <c r="AZ357" s="701"/>
      <c r="BA357" s="701"/>
      <c r="BB357" s="701"/>
      <c r="BC357" s="701"/>
      <c r="BD357" s="701"/>
      <c r="BE357" s="701"/>
      <c r="BF357" s="701"/>
      <c r="BG357" s="701"/>
      <c r="BH357" s="701"/>
      <c r="BI357" s="701"/>
      <c r="BJ357" s="701"/>
      <c r="BK357" s="701"/>
      <c r="BL357" s="701"/>
      <c r="BM357" s="701"/>
      <c r="BN357" s="701"/>
      <c r="BO357" s="701"/>
      <c r="BP357" s="701"/>
      <c r="BQ357" s="701"/>
      <c r="BR357" s="701"/>
      <c r="BS357" s="701"/>
      <c r="BT357" s="701"/>
      <c r="BU357" s="701"/>
      <c r="BV357" s="701"/>
      <c r="BW357" s="701"/>
      <c r="BX357" s="701"/>
      <c r="BY357" s="701"/>
      <c r="BZ357" s="701"/>
    </row>
    <row r="358" spans="1:191" s="135" customFormat="1" ht="15" customHeight="1">
      <c r="A358" s="133"/>
      <c r="B358" s="248" t="s">
        <v>29</v>
      </c>
      <c r="C358" s="657"/>
      <c r="D358" s="472"/>
      <c r="E358" s="221"/>
      <c r="F358" s="221"/>
      <c r="G358" s="707"/>
      <c r="H358" s="119"/>
      <c r="I358" s="648"/>
      <c r="J358" s="185"/>
      <c r="K358" s="648"/>
      <c r="L358" s="648"/>
      <c r="M358" s="648"/>
      <c r="N358" s="703"/>
      <c r="O358" s="703"/>
      <c r="P358" s="701"/>
      <c r="Q358" s="701"/>
      <c r="R358" s="701"/>
      <c r="S358" s="701"/>
      <c r="T358" s="701"/>
      <c r="U358" s="701"/>
      <c r="V358" s="701"/>
      <c r="W358" s="701"/>
      <c r="X358" s="701"/>
      <c r="Y358" s="701"/>
      <c r="Z358" s="701"/>
      <c r="AA358" s="701"/>
      <c r="AB358" s="701"/>
      <c r="AC358" s="701"/>
      <c r="AD358" s="701"/>
      <c r="AE358" s="701"/>
      <c r="AF358" s="701"/>
      <c r="AG358" s="701"/>
      <c r="AH358" s="701"/>
      <c r="AI358" s="701"/>
      <c r="AJ358" s="701"/>
      <c r="AK358" s="701"/>
      <c r="AL358" s="701"/>
      <c r="AM358" s="701"/>
      <c r="AN358" s="701"/>
      <c r="AO358" s="701"/>
      <c r="AP358" s="701"/>
      <c r="AQ358" s="701"/>
      <c r="AR358" s="701"/>
      <c r="AS358" s="701"/>
      <c r="AT358" s="701"/>
      <c r="AU358" s="701"/>
      <c r="AV358" s="701"/>
      <c r="AW358" s="701"/>
      <c r="AX358" s="701"/>
      <c r="AY358" s="701"/>
      <c r="AZ358" s="701"/>
      <c r="BA358" s="701"/>
      <c r="BB358" s="701"/>
      <c r="BC358" s="701"/>
      <c r="BD358" s="701"/>
      <c r="BE358" s="701"/>
      <c r="BF358" s="701"/>
      <c r="BG358" s="701"/>
      <c r="BH358" s="701"/>
      <c r="BI358" s="701"/>
      <c r="BJ358" s="701"/>
      <c r="BK358" s="701"/>
      <c r="BL358" s="701"/>
      <c r="BM358" s="701"/>
      <c r="BN358" s="701"/>
      <c r="BO358" s="701"/>
      <c r="BP358" s="701"/>
      <c r="BQ358" s="701"/>
      <c r="BR358" s="701"/>
      <c r="BS358" s="701"/>
      <c r="BT358" s="701"/>
      <c r="BU358" s="701"/>
      <c r="BV358" s="701"/>
      <c r="BW358" s="701"/>
      <c r="BX358" s="701"/>
      <c r="BY358" s="701"/>
      <c r="BZ358" s="701"/>
    </row>
    <row r="359" spans="1:191" s="135" customFormat="1" ht="14.25" customHeight="1">
      <c r="A359" s="133"/>
      <c r="B359" s="133"/>
      <c r="C359" s="660"/>
      <c r="D359" s="472"/>
      <c r="E359" s="221"/>
      <c r="F359" s="221"/>
      <c r="G359" s="707"/>
      <c r="H359" s="119"/>
      <c r="I359" s="648"/>
      <c r="J359" s="185"/>
      <c r="K359" s="648"/>
      <c r="L359" s="648"/>
      <c r="M359" s="648"/>
      <c r="N359" s="703"/>
      <c r="O359" s="703"/>
      <c r="P359" s="701"/>
      <c r="Q359" s="701"/>
      <c r="R359" s="701"/>
      <c r="S359" s="701"/>
      <c r="T359" s="701"/>
      <c r="U359" s="701"/>
      <c r="V359" s="701"/>
      <c r="W359" s="701"/>
      <c r="X359" s="701"/>
      <c r="Y359" s="701"/>
      <c r="Z359" s="701"/>
      <c r="AA359" s="701"/>
      <c r="AB359" s="701"/>
      <c r="AC359" s="701"/>
      <c r="AD359" s="701"/>
      <c r="AE359" s="701"/>
      <c r="AF359" s="701"/>
      <c r="AG359" s="701"/>
      <c r="AH359" s="701"/>
      <c r="AI359" s="701"/>
      <c r="AJ359" s="701"/>
      <c r="AK359" s="701"/>
      <c r="AL359" s="701"/>
      <c r="AM359" s="701"/>
      <c r="AN359" s="701"/>
      <c r="AO359" s="701"/>
      <c r="AP359" s="701"/>
      <c r="AQ359" s="701"/>
      <c r="AR359" s="701"/>
      <c r="AS359" s="701"/>
      <c r="AT359" s="701"/>
      <c r="AU359" s="701"/>
      <c r="AV359" s="701"/>
      <c r="AW359" s="701"/>
      <c r="AX359" s="701"/>
      <c r="AY359" s="701"/>
      <c r="AZ359" s="701"/>
      <c r="BA359" s="701"/>
      <c r="BB359" s="701"/>
      <c r="BC359" s="701"/>
      <c r="BD359" s="701"/>
      <c r="BE359" s="701"/>
      <c r="BF359" s="701"/>
      <c r="BG359" s="701"/>
      <c r="BH359" s="701"/>
      <c r="BI359" s="701"/>
      <c r="BJ359" s="701"/>
      <c r="BK359" s="701"/>
      <c r="BL359" s="701"/>
      <c r="BM359" s="701"/>
      <c r="BN359" s="701"/>
      <c r="BO359" s="701"/>
      <c r="BP359" s="701"/>
      <c r="BQ359" s="701"/>
      <c r="BR359" s="701"/>
      <c r="BS359" s="701"/>
      <c r="BT359" s="701"/>
      <c r="BU359" s="701"/>
      <c r="BV359" s="701"/>
      <c r="BW359" s="701"/>
      <c r="BX359" s="701"/>
      <c r="BY359" s="701"/>
      <c r="BZ359" s="701"/>
    </row>
    <row r="360" spans="1:191" s="133" customFormat="1" ht="15">
      <c r="C360" s="660"/>
      <c r="D360" s="472"/>
      <c r="E360" s="708"/>
      <c r="F360" s="708"/>
      <c r="G360" s="709"/>
      <c r="H360" s="164"/>
      <c r="I360" s="648"/>
      <c r="J360" s="185"/>
      <c r="K360" s="648"/>
      <c r="L360" s="648"/>
      <c r="M360" s="648"/>
      <c r="N360" s="703"/>
      <c r="O360" s="703"/>
      <c r="P360" s="701"/>
      <c r="Q360" s="701"/>
      <c r="R360" s="701"/>
      <c r="S360" s="701"/>
      <c r="T360" s="701"/>
      <c r="U360" s="701"/>
      <c r="V360" s="701"/>
      <c r="W360" s="701"/>
      <c r="X360" s="701"/>
      <c r="Y360" s="701"/>
      <c r="Z360" s="701"/>
      <c r="AA360" s="701"/>
      <c r="AB360" s="701"/>
      <c r="AC360" s="701"/>
      <c r="AD360" s="701"/>
      <c r="AE360" s="701"/>
      <c r="AF360" s="701"/>
      <c r="AG360" s="701"/>
      <c r="AH360" s="701"/>
      <c r="AI360" s="701"/>
      <c r="AJ360" s="701"/>
      <c r="AK360" s="701"/>
      <c r="AL360" s="701"/>
      <c r="AM360" s="701"/>
      <c r="AN360" s="701"/>
      <c r="AO360" s="701"/>
      <c r="AP360" s="701"/>
      <c r="AQ360" s="701"/>
      <c r="AR360" s="701"/>
      <c r="AS360" s="701"/>
      <c r="AT360" s="701"/>
      <c r="AU360" s="701"/>
      <c r="AV360" s="701"/>
      <c r="AW360" s="701"/>
      <c r="AX360" s="701"/>
      <c r="AY360" s="701"/>
      <c r="AZ360" s="701"/>
      <c r="BA360" s="701"/>
      <c r="BB360" s="701"/>
      <c r="BC360" s="701"/>
      <c r="BD360" s="701"/>
      <c r="BE360" s="701"/>
      <c r="BF360" s="701"/>
      <c r="BG360" s="701"/>
      <c r="BH360" s="701"/>
      <c r="BI360" s="701"/>
      <c r="BJ360" s="701"/>
      <c r="BK360" s="701"/>
      <c r="BL360" s="701"/>
      <c r="BM360" s="701"/>
      <c r="BN360" s="701"/>
      <c r="BO360" s="701"/>
      <c r="BP360" s="701"/>
      <c r="BQ360" s="701"/>
      <c r="BR360" s="701"/>
      <c r="BS360" s="701"/>
      <c r="BT360" s="701"/>
      <c r="BU360" s="701"/>
      <c r="BV360" s="701"/>
      <c r="BW360" s="701"/>
      <c r="BX360" s="701"/>
      <c r="BY360" s="701"/>
      <c r="BZ360" s="701"/>
      <c r="CA360" s="135"/>
      <c r="CB360" s="135"/>
      <c r="CC360" s="135"/>
      <c r="CD360" s="135"/>
      <c r="CE360" s="135"/>
      <c r="CF360" s="135"/>
      <c r="CG360" s="135"/>
      <c r="CH360" s="135"/>
      <c r="CI360" s="135"/>
      <c r="CJ360" s="135"/>
      <c r="CK360" s="135"/>
      <c r="CL360" s="135"/>
      <c r="CM360" s="135"/>
      <c r="CN360" s="135"/>
      <c r="CO360" s="135"/>
      <c r="CP360" s="135"/>
      <c r="CQ360" s="135"/>
      <c r="CR360" s="135"/>
      <c r="CS360" s="135"/>
      <c r="CT360" s="135"/>
      <c r="CU360" s="135"/>
      <c r="CV360" s="135"/>
      <c r="CW360" s="135"/>
      <c r="CX360" s="135"/>
      <c r="CY360" s="135"/>
      <c r="CZ360" s="135"/>
      <c r="DA360" s="135"/>
      <c r="DB360" s="135"/>
      <c r="DC360" s="135"/>
      <c r="DD360" s="135"/>
      <c r="DE360" s="135"/>
      <c r="DF360" s="135"/>
      <c r="DG360" s="135"/>
      <c r="DH360" s="135"/>
      <c r="DI360" s="135"/>
      <c r="DJ360" s="135"/>
      <c r="DK360" s="135"/>
      <c r="DL360" s="135"/>
      <c r="DM360" s="135"/>
      <c r="DN360" s="135"/>
      <c r="DO360" s="135"/>
      <c r="DP360" s="135"/>
      <c r="DQ360" s="135"/>
      <c r="DR360" s="135"/>
      <c r="DS360" s="135"/>
      <c r="DT360" s="135"/>
      <c r="DU360" s="135"/>
      <c r="DV360" s="135"/>
      <c r="DW360" s="135"/>
      <c r="DX360" s="135"/>
      <c r="DY360" s="135"/>
      <c r="DZ360" s="135"/>
      <c r="EA360" s="135"/>
      <c r="EB360" s="135"/>
      <c r="EC360" s="135"/>
      <c r="ED360" s="135"/>
      <c r="EE360" s="135"/>
      <c r="EF360" s="135"/>
      <c r="EG360" s="135"/>
      <c r="EH360" s="135"/>
      <c r="EI360" s="135"/>
      <c r="EJ360" s="135"/>
      <c r="EK360" s="135"/>
      <c r="EL360" s="135"/>
      <c r="EM360" s="135"/>
      <c r="EN360" s="135"/>
      <c r="EO360" s="135"/>
      <c r="EP360" s="135"/>
      <c r="EQ360" s="135"/>
      <c r="ER360" s="135"/>
      <c r="ES360" s="135"/>
      <c r="ET360" s="135"/>
      <c r="EU360" s="135"/>
      <c r="EV360" s="135"/>
      <c r="EW360" s="135"/>
      <c r="EX360" s="135"/>
      <c r="EY360" s="135"/>
      <c r="EZ360" s="135"/>
      <c r="FA360" s="135"/>
      <c r="FB360" s="135"/>
      <c r="FC360" s="135"/>
      <c r="FD360" s="135"/>
      <c r="FE360" s="135"/>
      <c r="FF360" s="135"/>
      <c r="FG360" s="135"/>
      <c r="FH360" s="135"/>
      <c r="FI360" s="135"/>
      <c r="FJ360" s="135"/>
      <c r="FK360" s="135"/>
      <c r="FL360" s="135"/>
      <c r="FM360" s="135"/>
      <c r="FN360" s="135"/>
      <c r="FO360" s="135"/>
      <c r="FP360" s="135"/>
      <c r="FQ360" s="135"/>
      <c r="FR360" s="135"/>
      <c r="FS360" s="135"/>
      <c r="FT360" s="135"/>
      <c r="FU360" s="135"/>
      <c r="FV360" s="135"/>
      <c r="FW360" s="135"/>
      <c r="FX360" s="135"/>
      <c r="FY360" s="135"/>
      <c r="FZ360" s="135"/>
      <c r="GA360" s="135"/>
      <c r="GB360" s="135"/>
      <c r="GC360" s="135"/>
      <c r="GD360" s="135"/>
      <c r="GE360" s="135"/>
      <c r="GF360" s="135"/>
      <c r="GG360" s="135"/>
      <c r="GH360" s="135"/>
      <c r="GI360" s="135"/>
    </row>
    <row r="361" spans="1:191" s="133" customFormat="1" ht="15">
      <c r="C361" s="660"/>
      <c r="D361" s="472"/>
      <c r="E361" s="710"/>
      <c r="F361" s="710"/>
      <c r="G361" s="669"/>
      <c r="H361" s="164"/>
      <c r="I361" s="648"/>
      <c r="J361" s="185"/>
      <c r="K361" s="648"/>
      <c r="L361" s="648"/>
      <c r="M361" s="648"/>
      <c r="N361" s="703"/>
      <c r="O361" s="703"/>
      <c r="P361" s="703"/>
      <c r="Q361" s="703"/>
      <c r="R361" s="703"/>
      <c r="S361" s="703"/>
      <c r="T361" s="703"/>
      <c r="U361" s="703"/>
      <c r="V361" s="703"/>
      <c r="W361" s="703"/>
      <c r="X361" s="703"/>
      <c r="Y361" s="701"/>
      <c r="Z361" s="701"/>
      <c r="AA361" s="701"/>
      <c r="AB361" s="701"/>
      <c r="AC361" s="701"/>
      <c r="AD361" s="701"/>
      <c r="AE361" s="701"/>
      <c r="AF361" s="701"/>
      <c r="AG361" s="701"/>
      <c r="AH361" s="701"/>
      <c r="AI361" s="701"/>
      <c r="AJ361" s="701"/>
      <c r="AK361" s="701"/>
      <c r="AL361" s="701"/>
      <c r="AM361" s="701"/>
      <c r="AN361" s="701"/>
      <c r="AO361" s="701"/>
      <c r="AP361" s="701"/>
      <c r="AQ361" s="701"/>
      <c r="AR361" s="701"/>
      <c r="AS361" s="701"/>
      <c r="AT361" s="701"/>
      <c r="AU361" s="701"/>
      <c r="AV361" s="701"/>
      <c r="AW361" s="701"/>
      <c r="AX361" s="701"/>
      <c r="AY361" s="701"/>
      <c r="AZ361" s="701"/>
      <c r="BA361" s="701"/>
      <c r="BB361" s="701"/>
      <c r="BC361" s="701"/>
      <c r="BD361" s="701"/>
      <c r="BE361" s="701"/>
      <c r="BF361" s="701"/>
      <c r="BG361" s="701"/>
      <c r="BH361" s="701"/>
      <c r="BI361" s="701"/>
      <c r="BJ361" s="701"/>
      <c r="BK361" s="701"/>
      <c r="BL361" s="701"/>
      <c r="BM361" s="701"/>
      <c r="BN361" s="701"/>
      <c r="BO361" s="701"/>
      <c r="BP361" s="701"/>
      <c r="BQ361" s="701"/>
      <c r="BR361" s="701"/>
      <c r="BS361" s="701"/>
      <c r="BT361" s="701"/>
      <c r="BU361" s="701"/>
      <c r="BV361" s="701"/>
      <c r="BW361" s="701"/>
      <c r="BX361" s="701"/>
      <c r="BY361" s="701"/>
      <c r="BZ361" s="701"/>
      <c r="CA361" s="135"/>
      <c r="CB361" s="135"/>
      <c r="CC361" s="135"/>
      <c r="CD361" s="135"/>
      <c r="CE361" s="135"/>
      <c r="CF361" s="135"/>
      <c r="CG361" s="135"/>
      <c r="CH361" s="135"/>
      <c r="CI361" s="135"/>
      <c r="CJ361" s="135"/>
      <c r="CK361" s="135"/>
      <c r="CL361" s="135"/>
      <c r="CM361" s="135"/>
      <c r="CN361" s="135"/>
      <c r="CO361" s="135"/>
      <c r="CP361" s="135"/>
      <c r="CQ361" s="135"/>
      <c r="CR361" s="135"/>
      <c r="CS361" s="135"/>
      <c r="CT361" s="135"/>
      <c r="CU361" s="135"/>
      <c r="CV361" s="135"/>
      <c r="CW361" s="135"/>
      <c r="CX361" s="135"/>
      <c r="CY361" s="135"/>
      <c r="CZ361" s="135"/>
      <c r="DA361" s="135"/>
      <c r="DB361" s="135"/>
      <c r="DC361" s="135"/>
      <c r="DD361" s="135"/>
      <c r="DE361" s="135"/>
      <c r="DF361" s="135"/>
      <c r="DG361" s="135"/>
      <c r="DH361" s="135"/>
      <c r="DI361" s="135"/>
      <c r="DJ361" s="135"/>
      <c r="DK361" s="135"/>
      <c r="DL361" s="135"/>
      <c r="DM361" s="135"/>
      <c r="DN361" s="135"/>
      <c r="DO361" s="135"/>
      <c r="DP361" s="135"/>
      <c r="DQ361" s="135"/>
      <c r="DR361" s="135"/>
      <c r="DS361" s="135"/>
      <c r="DT361" s="135"/>
      <c r="DU361" s="135"/>
      <c r="DV361" s="135"/>
      <c r="DW361" s="135"/>
      <c r="DX361" s="135"/>
      <c r="DY361" s="135"/>
      <c r="DZ361" s="135"/>
      <c r="EA361" s="135"/>
      <c r="EB361" s="135"/>
      <c r="EC361" s="135"/>
      <c r="ED361" s="135"/>
      <c r="EE361" s="135"/>
      <c r="EF361" s="135"/>
      <c r="EG361" s="135"/>
      <c r="EH361" s="135"/>
      <c r="EI361" s="135"/>
      <c r="EJ361" s="135"/>
      <c r="EK361" s="135"/>
      <c r="EL361" s="135"/>
      <c r="EM361" s="135"/>
      <c r="EN361" s="135"/>
      <c r="EO361" s="135"/>
      <c r="EP361" s="135"/>
      <c r="EQ361" s="135"/>
      <c r="ER361" s="135"/>
      <c r="ES361" s="135"/>
      <c r="ET361" s="135"/>
      <c r="EU361" s="135"/>
      <c r="EV361" s="135"/>
      <c r="EW361" s="135"/>
      <c r="EX361" s="135"/>
      <c r="EY361" s="135"/>
      <c r="EZ361" s="135"/>
      <c r="FA361" s="135"/>
      <c r="FB361" s="135"/>
      <c r="FC361" s="135"/>
      <c r="FD361" s="135"/>
      <c r="FE361" s="135"/>
      <c r="FF361" s="135"/>
      <c r="FG361" s="135"/>
      <c r="FH361" s="135"/>
      <c r="FI361" s="135"/>
      <c r="FJ361" s="135"/>
      <c r="FK361" s="135"/>
      <c r="FL361" s="135"/>
      <c r="FM361" s="135"/>
      <c r="FN361" s="135"/>
      <c r="FO361" s="135"/>
      <c r="FP361" s="135"/>
      <c r="FQ361" s="135"/>
      <c r="FR361" s="135"/>
      <c r="FS361" s="135"/>
      <c r="FT361" s="135"/>
      <c r="FU361" s="135"/>
      <c r="FV361" s="135"/>
      <c r="FW361" s="135"/>
      <c r="FX361" s="135"/>
      <c r="FY361" s="135"/>
      <c r="FZ361" s="135"/>
      <c r="GA361" s="135"/>
      <c r="GB361" s="135"/>
      <c r="GC361" s="135"/>
      <c r="GD361" s="135"/>
      <c r="GE361" s="135"/>
      <c r="GF361" s="135"/>
      <c r="GG361" s="135"/>
      <c r="GH361" s="135"/>
      <c r="GI361" s="135"/>
    </row>
    <row r="362" spans="1:191" s="133" customFormat="1">
      <c r="K362" s="701"/>
      <c r="L362" s="701"/>
      <c r="M362" s="701"/>
      <c r="N362" s="701"/>
      <c r="O362" s="701"/>
      <c r="P362" s="701"/>
      <c r="Q362" s="701"/>
      <c r="R362" s="701"/>
      <c r="S362" s="701"/>
      <c r="T362" s="701"/>
      <c r="U362" s="701"/>
      <c r="V362" s="701"/>
      <c r="W362" s="701"/>
      <c r="X362" s="701"/>
      <c r="Y362" s="701"/>
      <c r="Z362" s="701"/>
      <c r="AA362" s="701"/>
      <c r="AB362" s="701"/>
      <c r="AC362" s="701"/>
      <c r="AD362" s="701"/>
      <c r="AE362" s="701"/>
      <c r="AF362" s="701"/>
      <c r="AG362" s="701"/>
      <c r="AH362" s="701"/>
      <c r="AI362" s="701"/>
      <c r="AJ362" s="701"/>
      <c r="AK362" s="701"/>
      <c r="AL362" s="701"/>
      <c r="AM362" s="701"/>
      <c r="AN362" s="701"/>
      <c r="AO362" s="701"/>
      <c r="AP362" s="701"/>
      <c r="AQ362" s="701"/>
      <c r="AR362" s="701"/>
      <c r="AS362" s="701"/>
      <c r="AT362" s="701"/>
      <c r="AU362" s="701"/>
      <c r="AV362" s="701"/>
      <c r="AW362" s="701"/>
      <c r="AX362" s="701"/>
      <c r="AY362" s="701"/>
      <c r="AZ362" s="701"/>
      <c r="BA362" s="701"/>
      <c r="BB362" s="701"/>
      <c r="BC362" s="701"/>
      <c r="BD362" s="701"/>
      <c r="BE362" s="701"/>
      <c r="BF362" s="701"/>
      <c r="BG362" s="701"/>
      <c r="BH362" s="701"/>
      <c r="BI362" s="701"/>
      <c r="BJ362" s="701"/>
      <c r="BK362" s="701"/>
      <c r="BL362" s="701"/>
      <c r="BM362" s="701"/>
      <c r="BN362" s="701"/>
      <c r="BO362" s="701"/>
      <c r="BP362" s="701"/>
      <c r="BQ362" s="701"/>
      <c r="BR362" s="701"/>
      <c r="BS362" s="701"/>
      <c r="BT362" s="701"/>
      <c r="BU362" s="701"/>
      <c r="BV362" s="701"/>
      <c r="BW362" s="701"/>
      <c r="BX362" s="701"/>
      <c r="BY362" s="701"/>
      <c r="BZ362" s="701"/>
      <c r="CA362" s="135"/>
      <c r="CB362" s="135"/>
      <c r="CC362" s="135"/>
      <c r="CD362" s="135"/>
      <c r="CE362" s="135"/>
      <c r="CF362" s="135"/>
      <c r="CG362" s="135"/>
      <c r="CH362" s="135"/>
      <c r="CI362" s="135"/>
      <c r="CJ362" s="135"/>
      <c r="CK362" s="135"/>
      <c r="CL362" s="135"/>
      <c r="CM362" s="135"/>
      <c r="CN362" s="135"/>
      <c r="CO362" s="135"/>
      <c r="CP362" s="135"/>
      <c r="CQ362" s="135"/>
      <c r="CR362" s="135"/>
      <c r="CS362" s="135"/>
      <c r="CT362" s="135"/>
      <c r="CU362" s="135"/>
      <c r="CV362" s="135"/>
      <c r="CW362" s="135"/>
      <c r="CX362" s="135"/>
      <c r="CY362" s="135"/>
      <c r="CZ362" s="135"/>
      <c r="DA362" s="135"/>
      <c r="DB362" s="135"/>
      <c r="DC362" s="135"/>
      <c r="DD362" s="135"/>
      <c r="DE362" s="135"/>
      <c r="DF362" s="135"/>
      <c r="DG362" s="135"/>
      <c r="DH362" s="135"/>
      <c r="DI362" s="135"/>
      <c r="DJ362" s="135"/>
      <c r="DK362" s="135"/>
      <c r="DL362" s="135"/>
      <c r="DM362" s="135"/>
      <c r="DN362" s="135"/>
      <c r="DO362" s="135"/>
      <c r="DP362" s="135"/>
      <c r="DQ362" s="135"/>
      <c r="DR362" s="135"/>
      <c r="DS362" s="135"/>
      <c r="DT362" s="135"/>
      <c r="DU362" s="135"/>
      <c r="DV362" s="135"/>
      <c r="DW362" s="135"/>
      <c r="DX362" s="135"/>
      <c r="DY362" s="135"/>
      <c r="DZ362" s="135"/>
      <c r="EA362" s="135"/>
      <c r="EB362" s="135"/>
      <c r="EC362" s="135"/>
      <c r="ED362" s="135"/>
      <c r="EE362" s="135"/>
      <c r="EF362" s="135"/>
      <c r="EG362" s="135"/>
      <c r="EH362" s="135"/>
      <c r="EI362" s="135"/>
      <c r="EJ362" s="135"/>
      <c r="EK362" s="135"/>
      <c r="EL362" s="135"/>
      <c r="EM362" s="135"/>
      <c r="EN362" s="135"/>
      <c r="EO362" s="135"/>
      <c r="EP362" s="135"/>
      <c r="EQ362" s="135"/>
      <c r="ER362" s="135"/>
      <c r="ES362" s="135"/>
      <c r="ET362" s="135"/>
      <c r="EU362" s="135"/>
      <c r="EV362" s="135"/>
      <c r="EW362" s="135"/>
      <c r="EX362" s="135"/>
      <c r="EY362" s="135"/>
      <c r="EZ362" s="135"/>
      <c r="FA362" s="135"/>
      <c r="FB362" s="135"/>
      <c r="FC362" s="135"/>
      <c r="FD362" s="135"/>
      <c r="FE362" s="135"/>
      <c r="FF362" s="135"/>
      <c r="FG362" s="135"/>
      <c r="FH362" s="135"/>
      <c r="FI362" s="135"/>
      <c r="FJ362" s="135"/>
      <c r="FK362" s="135"/>
      <c r="FL362" s="135"/>
      <c r="FM362" s="135"/>
      <c r="FN362" s="135"/>
      <c r="FO362" s="135"/>
      <c r="FP362" s="135"/>
      <c r="FQ362" s="135"/>
      <c r="FR362" s="135"/>
      <c r="FS362" s="135"/>
      <c r="FT362" s="135"/>
      <c r="FU362" s="135"/>
      <c r="FV362" s="135"/>
      <c r="FW362" s="135"/>
      <c r="FX362" s="135"/>
      <c r="FY362" s="135"/>
      <c r="FZ362" s="135"/>
      <c r="GA362" s="135"/>
      <c r="GB362" s="135"/>
      <c r="GC362" s="135"/>
      <c r="GD362" s="135"/>
      <c r="GE362" s="135"/>
      <c r="GF362" s="135"/>
      <c r="GG362" s="135"/>
      <c r="GH362" s="135"/>
      <c r="GI362" s="135"/>
    </row>
    <row r="363" spans="1:191" s="133" customFormat="1">
      <c r="B363" s="188" t="s">
        <v>350</v>
      </c>
      <c r="C363" s="187"/>
      <c r="K363" s="703"/>
      <c r="L363" s="703"/>
      <c r="M363" s="703"/>
      <c r="N363" s="703"/>
      <c r="O363" s="703"/>
      <c r="P363" s="703"/>
      <c r="Q363" s="703"/>
      <c r="R363" s="703"/>
      <c r="S363" s="701"/>
      <c r="T363" s="701"/>
      <c r="U363" s="701"/>
      <c r="V363" s="701"/>
      <c r="W363" s="701"/>
      <c r="X363" s="701"/>
      <c r="Y363" s="701"/>
      <c r="Z363" s="701"/>
      <c r="AA363" s="701"/>
      <c r="AB363" s="701"/>
      <c r="AC363" s="701"/>
      <c r="AD363" s="701"/>
      <c r="AE363" s="701"/>
      <c r="AF363" s="701"/>
      <c r="AG363" s="701"/>
      <c r="AH363" s="701"/>
      <c r="AI363" s="701"/>
      <c r="AJ363" s="701"/>
      <c r="AK363" s="701"/>
      <c r="AL363" s="701"/>
      <c r="AM363" s="701"/>
      <c r="AN363" s="701"/>
      <c r="AO363" s="701"/>
      <c r="AP363" s="701"/>
      <c r="AQ363" s="701"/>
      <c r="AR363" s="701"/>
      <c r="AS363" s="701"/>
      <c r="AT363" s="701"/>
      <c r="AU363" s="701"/>
      <c r="AV363" s="701"/>
      <c r="AW363" s="701"/>
      <c r="AX363" s="701"/>
      <c r="AY363" s="701"/>
      <c r="AZ363" s="701"/>
      <c r="BA363" s="701"/>
      <c r="BB363" s="701"/>
      <c r="BC363" s="701"/>
      <c r="BD363" s="701"/>
      <c r="BE363" s="701"/>
      <c r="BF363" s="701"/>
      <c r="BG363" s="701"/>
      <c r="BH363" s="701"/>
      <c r="BI363" s="701"/>
      <c r="BJ363" s="701"/>
      <c r="BK363" s="701"/>
      <c r="BL363" s="701"/>
      <c r="BM363" s="701"/>
      <c r="BN363" s="701"/>
      <c r="BO363" s="701"/>
      <c r="BP363" s="701"/>
      <c r="BQ363" s="701"/>
      <c r="BR363" s="701"/>
      <c r="BS363" s="701"/>
      <c r="BT363" s="701"/>
      <c r="BU363" s="701"/>
      <c r="BV363" s="701"/>
      <c r="BW363" s="701"/>
      <c r="BX363" s="701"/>
      <c r="BY363" s="701"/>
      <c r="BZ363" s="701"/>
      <c r="CA363" s="135"/>
      <c r="CB363" s="135"/>
      <c r="CC363" s="135"/>
      <c r="CD363" s="135"/>
      <c r="CE363" s="135"/>
      <c r="CF363" s="135"/>
      <c r="CG363" s="135"/>
      <c r="CH363" s="135"/>
      <c r="CI363" s="135"/>
      <c r="CJ363" s="135"/>
      <c r="CK363" s="135"/>
      <c r="CL363" s="135"/>
      <c r="CM363" s="135"/>
      <c r="CN363" s="135"/>
      <c r="CO363" s="135"/>
      <c r="CP363" s="135"/>
      <c r="CQ363" s="135"/>
      <c r="CR363" s="135"/>
      <c r="CS363" s="135"/>
      <c r="CT363" s="135"/>
      <c r="CU363" s="135"/>
      <c r="CV363" s="135"/>
      <c r="CW363" s="135"/>
      <c r="CX363" s="135"/>
      <c r="CY363" s="135"/>
      <c r="CZ363" s="135"/>
      <c r="DA363" s="135"/>
      <c r="DB363" s="135"/>
      <c r="DC363" s="135"/>
      <c r="DD363" s="135"/>
      <c r="DE363" s="135"/>
      <c r="DF363" s="135"/>
      <c r="DG363" s="135"/>
      <c r="DH363" s="135"/>
      <c r="DI363" s="135"/>
      <c r="DJ363" s="135"/>
      <c r="DK363" s="135"/>
      <c r="DL363" s="135"/>
      <c r="DM363" s="135"/>
      <c r="DN363" s="135"/>
      <c r="DO363" s="135"/>
      <c r="DP363" s="135"/>
      <c r="DQ363" s="135"/>
      <c r="DR363" s="135"/>
      <c r="DS363" s="135"/>
      <c r="DT363" s="135"/>
      <c r="DU363" s="135"/>
      <c r="DV363" s="135"/>
      <c r="DW363" s="135"/>
      <c r="DX363" s="135"/>
      <c r="DY363" s="135"/>
      <c r="DZ363" s="135"/>
      <c r="EA363" s="135"/>
      <c r="EB363" s="135"/>
      <c r="EC363" s="135"/>
      <c r="ED363" s="135"/>
      <c r="EE363" s="135"/>
      <c r="EF363" s="135"/>
      <c r="EG363" s="135"/>
      <c r="EH363" s="135"/>
      <c r="EI363" s="135"/>
      <c r="EJ363" s="135"/>
      <c r="EK363" s="135"/>
      <c r="EL363" s="135"/>
      <c r="EM363" s="135"/>
      <c r="EN363" s="135"/>
      <c r="EO363" s="135"/>
      <c r="EP363" s="135"/>
      <c r="EQ363" s="135"/>
      <c r="ER363" s="135"/>
      <c r="ES363" s="135"/>
      <c r="ET363" s="135"/>
      <c r="EU363" s="135"/>
      <c r="EV363" s="135"/>
      <c r="EW363" s="135"/>
      <c r="EX363" s="135"/>
      <c r="EY363" s="135"/>
      <c r="EZ363" s="135"/>
      <c r="FA363" s="135"/>
      <c r="FB363" s="135"/>
      <c r="FC363" s="135"/>
      <c r="FD363" s="135"/>
      <c r="FE363" s="135"/>
      <c r="FF363" s="135"/>
      <c r="FG363" s="135"/>
      <c r="FH363" s="135"/>
      <c r="FI363" s="135"/>
      <c r="FJ363" s="135"/>
      <c r="FK363" s="135"/>
      <c r="FL363" s="135"/>
      <c r="FM363" s="135"/>
      <c r="FN363" s="135"/>
      <c r="FO363" s="135"/>
      <c r="FP363" s="135"/>
      <c r="FQ363" s="135"/>
      <c r="FR363" s="135"/>
      <c r="FS363" s="135"/>
      <c r="FT363" s="135"/>
      <c r="FU363" s="135"/>
      <c r="FV363" s="135"/>
      <c r="FW363" s="135"/>
      <c r="FX363" s="135"/>
      <c r="FY363" s="135"/>
      <c r="FZ363" s="135"/>
      <c r="GA363" s="135"/>
      <c r="GB363" s="135"/>
      <c r="GC363" s="135"/>
      <c r="GD363" s="135"/>
      <c r="GE363" s="135"/>
      <c r="GF363" s="135"/>
      <c r="GG363" s="135"/>
      <c r="GH363" s="135"/>
      <c r="GI363" s="135"/>
    </row>
    <row r="364" spans="1:191" s="133" customFormat="1" ht="15">
      <c r="A364" s="135"/>
      <c r="B364" s="188" t="s">
        <v>351</v>
      </c>
      <c r="C364" s="655" t="s">
        <v>253</v>
      </c>
      <c r="D364" s="655" t="s">
        <v>345</v>
      </c>
      <c r="E364" s="705" t="s">
        <v>346</v>
      </c>
      <c r="F364" s="705" t="s">
        <v>89</v>
      </c>
      <c r="G364" s="705" t="s">
        <v>347</v>
      </c>
      <c r="H364" s="706"/>
      <c r="I364" s="185"/>
      <c r="J364" s="374"/>
      <c r="K364" s="185"/>
      <c r="L364" s="185"/>
      <c r="M364" s="185"/>
      <c r="N364" s="703"/>
      <c r="O364" s="703"/>
      <c r="P364" s="703"/>
      <c r="Q364" s="703"/>
      <c r="R364" s="703"/>
      <c r="S364" s="701"/>
      <c r="T364" s="701"/>
      <c r="U364" s="701"/>
      <c r="V364" s="701"/>
      <c r="W364" s="701"/>
      <c r="X364" s="701"/>
      <c r="Y364" s="701"/>
      <c r="Z364" s="701"/>
      <c r="AA364" s="701"/>
      <c r="AB364" s="701"/>
      <c r="AC364" s="701"/>
      <c r="AD364" s="701"/>
      <c r="AE364" s="701"/>
      <c r="AF364" s="701"/>
      <c r="AG364" s="701"/>
      <c r="AH364" s="701"/>
      <c r="AI364" s="701"/>
      <c r="AJ364" s="701"/>
      <c r="AK364" s="701"/>
      <c r="AL364" s="701"/>
      <c r="AM364" s="701"/>
      <c r="AN364" s="701"/>
      <c r="AO364" s="701"/>
      <c r="AP364" s="701"/>
      <c r="AQ364" s="701"/>
      <c r="AR364" s="701"/>
      <c r="AS364" s="701"/>
      <c r="AT364" s="701"/>
      <c r="AU364" s="701"/>
      <c r="AV364" s="701"/>
      <c r="AW364" s="701"/>
      <c r="AX364" s="701"/>
      <c r="AY364" s="701"/>
      <c r="AZ364" s="701"/>
      <c r="BA364" s="701"/>
      <c r="BB364" s="701"/>
      <c r="BC364" s="701"/>
      <c r="BD364" s="701"/>
      <c r="BE364" s="701"/>
      <c r="BF364" s="701"/>
      <c r="BG364" s="701"/>
      <c r="BH364" s="701"/>
      <c r="BI364" s="701"/>
      <c r="BJ364" s="701"/>
      <c r="BK364" s="701"/>
      <c r="BL364" s="701"/>
      <c r="BM364" s="701"/>
      <c r="BN364" s="701"/>
      <c r="BO364" s="701"/>
      <c r="BP364" s="701"/>
      <c r="BQ364" s="701"/>
      <c r="BR364" s="701"/>
      <c r="BS364" s="701"/>
      <c r="BT364" s="701"/>
      <c r="BU364" s="701"/>
      <c r="BV364" s="701"/>
      <c r="BW364" s="701"/>
      <c r="BX364" s="701"/>
      <c r="BY364" s="701"/>
      <c r="BZ364" s="701"/>
      <c r="CA364" s="135"/>
      <c r="CB364" s="135"/>
      <c r="CC364" s="135"/>
      <c r="CD364" s="135"/>
      <c r="CE364" s="135"/>
      <c r="CF364" s="135"/>
      <c r="CG364" s="135"/>
      <c r="CH364" s="135"/>
      <c r="CI364" s="135"/>
      <c r="CJ364" s="135"/>
      <c r="CK364" s="135"/>
      <c r="CL364" s="135"/>
      <c r="CM364" s="135"/>
      <c r="CN364" s="135"/>
      <c r="CO364" s="135"/>
      <c r="CP364" s="135"/>
      <c r="CQ364" s="135"/>
      <c r="CR364" s="135"/>
      <c r="CS364" s="135"/>
      <c r="CT364" s="135"/>
      <c r="CU364" s="135"/>
      <c r="CV364" s="135"/>
      <c r="CW364" s="135"/>
      <c r="CX364" s="135"/>
      <c r="CY364" s="135"/>
      <c r="CZ364" s="135"/>
      <c r="DA364" s="135"/>
      <c r="DB364" s="135"/>
      <c r="DC364" s="135"/>
      <c r="DD364" s="135"/>
      <c r="DE364" s="135"/>
      <c r="DF364" s="135"/>
      <c r="DG364" s="135"/>
      <c r="DH364" s="135"/>
      <c r="DI364" s="135"/>
      <c r="DJ364" s="135"/>
      <c r="DK364" s="135"/>
      <c r="DL364" s="135"/>
      <c r="DM364" s="135"/>
      <c r="DN364" s="135"/>
      <c r="DO364" s="135"/>
      <c r="DP364" s="135"/>
      <c r="DQ364" s="135"/>
      <c r="DR364" s="135"/>
      <c r="DS364" s="135"/>
      <c r="DT364" s="135"/>
      <c r="DU364" s="135"/>
      <c r="DV364" s="135"/>
      <c r="DW364" s="135"/>
      <c r="DX364" s="135"/>
      <c r="DY364" s="135"/>
      <c r="DZ364" s="135"/>
      <c r="EA364" s="135"/>
      <c r="EB364" s="135"/>
      <c r="EC364" s="135"/>
      <c r="ED364" s="135"/>
      <c r="EE364" s="135"/>
      <c r="EF364" s="135"/>
      <c r="EG364" s="135"/>
      <c r="EH364" s="135"/>
      <c r="EI364" s="135"/>
      <c r="EJ364" s="135"/>
      <c r="EK364" s="135"/>
      <c r="EL364" s="135"/>
      <c r="EM364" s="135"/>
      <c r="EN364" s="135"/>
      <c r="EO364" s="135"/>
      <c r="EP364" s="135"/>
      <c r="EQ364" s="135"/>
      <c r="ER364" s="135"/>
      <c r="ES364" s="135"/>
      <c r="ET364" s="135"/>
      <c r="EU364" s="135"/>
      <c r="EV364" s="135"/>
      <c r="EW364" s="135"/>
      <c r="EX364" s="135"/>
      <c r="EY364" s="135"/>
      <c r="EZ364" s="135"/>
      <c r="FA364" s="135"/>
      <c r="FB364" s="135"/>
      <c r="FC364" s="135"/>
      <c r="FD364" s="135"/>
      <c r="FE364" s="135"/>
      <c r="FF364" s="135"/>
      <c r="FG364" s="135"/>
      <c r="FH364" s="135"/>
      <c r="FI364" s="135"/>
      <c r="FJ364" s="135"/>
      <c r="FK364" s="135"/>
      <c r="FL364" s="135"/>
      <c r="FM364" s="135"/>
      <c r="FN364" s="135"/>
      <c r="FO364" s="135"/>
      <c r="FP364" s="135"/>
      <c r="FQ364" s="135"/>
      <c r="FR364" s="135"/>
      <c r="FS364" s="135"/>
      <c r="FT364" s="135"/>
      <c r="FU364" s="135"/>
      <c r="FV364" s="135"/>
      <c r="FW364" s="135"/>
      <c r="FX364" s="135"/>
      <c r="FY364" s="135"/>
      <c r="FZ364" s="135"/>
      <c r="GA364" s="135"/>
      <c r="GB364" s="135"/>
      <c r="GC364" s="135"/>
      <c r="GD364" s="135"/>
      <c r="GE364" s="135"/>
      <c r="GF364" s="135"/>
      <c r="GG364" s="135"/>
      <c r="GH364" s="135"/>
      <c r="GI364" s="135"/>
    </row>
    <row r="365" spans="1:191" s="133" customFormat="1" ht="15">
      <c r="B365" s="248" t="s">
        <v>29</v>
      </c>
      <c r="C365" s="657"/>
      <c r="D365" s="472"/>
      <c r="E365" s="221"/>
      <c r="F365" s="221"/>
      <c r="G365" s="707"/>
      <c r="H365" s="119"/>
      <c r="I365" s="648"/>
      <c r="J365" s="185"/>
      <c r="K365" s="648"/>
      <c r="L365" s="648"/>
      <c r="M365" s="648"/>
      <c r="N365" s="703"/>
      <c r="O365" s="703"/>
      <c r="P365" s="703"/>
      <c r="Q365" s="703"/>
      <c r="R365" s="703"/>
      <c r="S365" s="701"/>
      <c r="T365" s="701"/>
      <c r="U365" s="701"/>
      <c r="V365" s="701"/>
      <c r="W365" s="701"/>
      <c r="X365" s="701"/>
      <c r="Y365" s="701"/>
      <c r="Z365" s="701"/>
      <c r="AA365" s="701"/>
      <c r="AB365" s="701"/>
      <c r="AC365" s="701"/>
      <c r="AD365" s="701"/>
      <c r="AE365" s="701"/>
      <c r="AF365" s="701"/>
      <c r="AG365" s="701"/>
      <c r="AH365" s="701"/>
      <c r="AI365" s="701"/>
      <c r="AJ365" s="701"/>
      <c r="AK365" s="701"/>
      <c r="AL365" s="701"/>
      <c r="AM365" s="701"/>
      <c r="AN365" s="701"/>
      <c r="AO365" s="701"/>
      <c r="AP365" s="701"/>
      <c r="AQ365" s="701"/>
      <c r="AR365" s="701"/>
      <c r="AS365" s="701"/>
      <c r="AT365" s="701"/>
      <c r="AU365" s="701"/>
      <c r="AV365" s="701"/>
      <c r="AW365" s="701"/>
      <c r="AX365" s="701"/>
      <c r="AY365" s="701"/>
      <c r="AZ365" s="701"/>
      <c r="BA365" s="701"/>
      <c r="BB365" s="701"/>
      <c r="BC365" s="701"/>
      <c r="BD365" s="701"/>
      <c r="BE365" s="701"/>
      <c r="BF365" s="701"/>
      <c r="BG365" s="701"/>
      <c r="BH365" s="701"/>
      <c r="BI365" s="701"/>
      <c r="BJ365" s="701"/>
      <c r="BK365" s="701"/>
      <c r="BL365" s="701"/>
      <c r="BM365" s="701"/>
      <c r="BN365" s="701"/>
      <c r="BO365" s="701"/>
      <c r="BP365" s="701"/>
      <c r="BQ365" s="701"/>
      <c r="BR365" s="701"/>
      <c r="BS365" s="701"/>
      <c r="BT365" s="701"/>
      <c r="BU365" s="701"/>
      <c r="BV365" s="701"/>
      <c r="BW365" s="701"/>
      <c r="BX365" s="701"/>
      <c r="BY365" s="701"/>
      <c r="BZ365" s="701"/>
      <c r="CA365" s="135"/>
      <c r="CB365" s="135"/>
      <c r="CC365" s="135"/>
      <c r="CD365" s="135"/>
      <c r="CE365" s="135"/>
      <c r="CF365" s="135"/>
      <c r="CG365" s="135"/>
      <c r="CH365" s="135"/>
      <c r="CI365" s="135"/>
      <c r="CJ365" s="135"/>
      <c r="CK365" s="135"/>
      <c r="CL365" s="135"/>
      <c r="CM365" s="135"/>
      <c r="CN365" s="135"/>
      <c r="CO365" s="135"/>
      <c r="CP365" s="135"/>
      <c r="CQ365" s="135"/>
      <c r="CR365" s="135"/>
      <c r="CS365" s="135"/>
      <c r="CT365" s="135"/>
      <c r="CU365" s="135"/>
      <c r="CV365" s="135"/>
      <c r="CW365" s="135"/>
      <c r="CX365" s="135"/>
      <c r="CY365" s="135"/>
      <c r="CZ365" s="135"/>
      <c r="DA365" s="135"/>
      <c r="DB365" s="135"/>
      <c r="DC365" s="135"/>
      <c r="DD365" s="135"/>
      <c r="DE365" s="135"/>
      <c r="DF365" s="135"/>
      <c r="DG365" s="135"/>
      <c r="DH365" s="135"/>
      <c r="DI365" s="135"/>
      <c r="DJ365" s="135"/>
      <c r="DK365" s="135"/>
      <c r="DL365" s="135"/>
      <c r="DM365" s="135"/>
      <c r="DN365" s="135"/>
      <c r="DO365" s="135"/>
      <c r="DP365" s="135"/>
      <c r="DQ365" s="135"/>
      <c r="DR365" s="135"/>
      <c r="DS365" s="135"/>
      <c r="DT365" s="135"/>
      <c r="DU365" s="135"/>
      <c r="DV365" s="135"/>
      <c r="DW365" s="135"/>
      <c r="DX365" s="135"/>
      <c r="DY365" s="135"/>
      <c r="DZ365" s="135"/>
      <c r="EA365" s="135"/>
      <c r="EB365" s="135"/>
      <c r="EC365" s="135"/>
      <c r="ED365" s="135"/>
      <c r="EE365" s="135"/>
      <c r="EF365" s="135"/>
      <c r="EG365" s="135"/>
      <c r="EH365" s="135"/>
      <c r="EI365" s="135"/>
      <c r="EJ365" s="135"/>
      <c r="EK365" s="135"/>
      <c r="EL365" s="135"/>
      <c r="EM365" s="135"/>
      <c r="EN365" s="135"/>
      <c r="EO365" s="135"/>
      <c r="EP365" s="135"/>
      <c r="EQ365" s="135"/>
      <c r="ER365" s="135"/>
      <c r="ES365" s="135"/>
      <c r="ET365" s="135"/>
      <c r="EU365" s="135"/>
      <c r="EV365" s="135"/>
      <c r="EW365" s="135"/>
      <c r="EX365" s="135"/>
      <c r="EY365" s="135"/>
      <c r="EZ365" s="135"/>
      <c r="FA365" s="135"/>
      <c r="FB365" s="135"/>
      <c r="FC365" s="135"/>
      <c r="FD365" s="135"/>
      <c r="FE365" s="135"/>
      <c r="FF365" s="135"/>
      <c r="FG365" s="135"/>
      <c r="FH365" s="135"/>
      <c r="FI365" s="135"/>
      <c r="FJ365" s="135"/>
      <c r="FK365" s="135"/>
      <c r="FL365" s="135"/>
      <c r="FM365" s="135"/>
      <c r="FN365" s="135"/>
      <c r="FO365" s="135"/>
      <c r="FP365" s="135"/>
      <c r="FQ365" s="135"/>
      <c r="FR365" s="135"/>
      <c r="FS365" s="135"/>
      <c r="FT365" s="135"/>
      <c r="FU365" s="135"/>
      <c r="FV365" s="135"/>
      <c r="FW365" s="135"/>
      <c r="FX365" s="135"/>
      <c r="FY365" s="135"/>
      <c r="FZ365" s="135"/>
      <c r="GA365" s="135"/>
      <c r="GB365" s="135"/>
      <c r="GC365" s="135"/>
      <c r="GD365" s="135"/>
      <c r="GE365" s="135"/>
      <c r="GF365" s="135"/>
      <c r="GG365" s="135"/>
      <c r="GH365" s="135"/>
      <c r="GI365" s="135"/>
    </row>
    <row r="366" spans="1:191" s="133" customFormat="1" ht="15">
      <c r="C366" s="660"/>
      <c r="D366" s="472"/>
      <c r="E366" s="221"/>
      <c r="F366" s="221"/>
      <c r="G366" s="707"/>
      <c r="H366" s="119"/>
      <c r="I366" s="648"/>
      <c r="J366" s="185"/>
      <c r="K366" s="648"/>
      <c r="L366" s="648"/>
      <c r="M366" s="648"/>
      <c r="N366" s="703"/>
      <c r="O366" s="703"/>
      <c r="P366" s="703"/>
      <c r="Q366" s="703"/>
      <c r="R366" s="703"/>
      <c r="S366" s="701"/>
      <c r="T366" s="701"/>
      <c r="U366" s="701"/>
      <c r="V366" s="701"/>
      <c r="W366" s="701"/>
      <c r="X366" s="701"/>
      <c r="Y366" s="701"/>
      <c r="Z366" s="701"/>
      <c r="AA366" s="701"/>
      <c r="AB366" s="701"/>
      <c r="AC366" s="701"/>
      <c r="AD366" s="701"/>
      <c r="AE366" s="701"/>
      <c r="AF366" s="701"/>
      <c r="AG366" s="701"/>
      <c r="AH366" s="701"/>
      <c r="AI366" s="701"/>
      <c r="AJ366" s="701"/>
      <c r="AK366" s="701"/>
      <c r="AL366" s="701"/>
      <c r="AM366" s="701"/>
      <c r="AN366" s="701"/>
      <c r="AO366" s="701"/>
      <c r="AP366" s="701"/>
      <c r="AQ366" s="701"/>
      <c r="AR366" s="701"/>
      <c r="AS366" s="701"/>
      <c r="AT366" s="701"/>
      <c r="AU366" s="701"/>
      <c r="AV366" s="701"/>
      <c r="AW366" s="701"/>
      <c r="AX366" s="701"/>
      <c r="AY366" s="701"/>
      <c r="AZ366" s="701"/>
      <c r="BA366" s="701"/>
      <c r="BB366" s="701"/>
      <c r="BC366" s="701"/>
      <c r="BD366" s="701"/>
      <c r="BE366" s="701"/>
      <c r="BF366" s="701"/>
      <c r="BG366" s="701"/>
      <c r="BH366" s="701"/>
      <c r="BI366" s="701"/>
      <c r="BJ366" s="701"/>
      <c r="BK366" s="701"/>
      <c r="BL366" s="701"/>
      <c r="BM366" s="701"/>
      <c r="BN366" s="701"/>
      <c r="BO366" s="701"/>
      <c r="BP366" s="701"/>
      <c r="BQ366" s="701"/>
      <c r="BR366" s="701"/>
      <c r="BS366" s="701"/>
      <c r="BT366" s="701"/>
      <c r="BU366" s="701"/>
      <c r="BV366" s="701"/>
      <c r="BW366" s="701"/>
      <c r="BX366" s="701"/>
      <c r="BY366" s="701"/>
      <c r="BZ366" s="701"/>
      <c r="CA366" s="135"/>
      <c r="CB366" s="135"/>
      <c r="CC366" s="135"/>
      <c r="CD366" s="135"/>
      <c r="CE366" s="135"/>
      <c r="CF366" s="135"/>
      <c r="CG366" s="135"/>
      <c r="CH366" s="135"/>
      <c r="CI366" s="135"/>
      <c r="CJ366" s="135"/>
      <c r="CK366" s="135"/>
      <c r="CL366" s="135"/>
      <c r="CM366" s="135"/>
      <c r="CN366" s="135"/>
      <c r="CO366" s="135"/>
      <c r="CP366" s="135"/>
      <c r="CQ366" s="135"/>
      <c r="CR366" s="135"/>
      <c r="CS366" s="135"/>
      <c r="CT366" s="135"/>
      <c r="CU366" s="135"/>
      <c r="CV366" s="135"/>
      <c r="CW366" s="135"/>
      <c r="CX366" s="135"/>
      <c r="CY366" s="135"/>
      <c r="CZ366" s="135"/>
      <c r="DA366" s="135"/>
      <c r="DB366" s="135"/>
      <c r="DC366" s="135"/>
      <c r="DD366" s="135"/>
      <c r="DE366" s="135"/>
      <c r="DF366" s="135"/>
      <c r="DG366" s="135"/>
      <c r="DH366" s="135"/>
      <c r="DI366" s="135"/>
      <c r="DJ366" s="135"/>
      <c r="DK366" s="135"/>
      <c r="DL366" s="135"/>
      <c r="DM366" s="135"/>
      <c r="DN366" s="135"/>
      <c r="DO366" s="135"/>
      <c r="DP366" s="135"/>
      <c r="DQ366" s="135"/>
      <c r="DR366" s="135"/>
      <c r="DS366" s="135"/>
      <c r="DT366" s="135"/>
      <c r="DU366" s="135"/>
      <c r="DV366" s="135"/>
      <c r="DW366" s="135"/>
      <c r="DX366" s="135"/>
      <c r="DY366" s="135"/>
      <c r="DZ366" s="135"/>
      <c r="EA366" s="135"/>
      <c r="EB366" s="135"/>
      <c r="EC366" s="135"/>
      <c r="ED366" s="135"/>
      <c r="EE366" s="135"/>
      <c r="EF366" s="135"/>
      <c r="EG366" s="135"/>
      <c r="EH366" s="135"/>
      <c r="EI366" s="135"/>
      <c r="EJ366" s="135"/>
      <c r="EK366" s="135"/>
      <c r="EL366" s="135"/>
      <c r="EM366" s="135"/>
      <c r="EN366" s="135"/>
      <c r="EO366" s="135"/>
      <c r="EP366" s="135"/>
      <c r="EQ366" s="135"/>
      <c r="ER366" s="135"/>
      <c r="ES366" s="135"/>
      <c r="ET366" s="135"/>
      <c r="EU366" s="135"/>
      <c r="EV366" s="135"/>
      <c r="EW366" s="135"/>
      <c r="EX366" s="135"/>
      <c r="EY366" s="135"/>
      <c r="EZ366" s="135"/>
      <c r="FA366" s="135"/>
      <c r="FB366" s="135"/>
      <c r="FC366" s="135"/>
      <c r="FD366" s="135"/>
      <c r="FE366" s="135"/>
      <c r="FF366" s="135"/>
      <c r="FG366" s="135"/>
      <c r="FH366" s="135"/>
      <c r="FI366" s="135"/>
      <c r="FJ366" s="135"/>
      <c r="FK366" s="135"/>
      <c r="FL366" s="135"/>
      <c r="FM366" s="135"/>
      <c r="FN366" s="135"/>
      <c r="FO366" s="135"/>
      <c r="FP366" s="135"/>
      <c r="FQ366" s="135"/>
      <c r="FR366" s="135"/>
      <c r="FS366" s="135"/>
      <c r="FT366" s="135"/>
      <c r="FU366" s="135"/>
      <c r="FV366" s="135"/>
      <c r="FW366" s="135"/>
      <c r="FX366" s="135"/>
      <c r="FY366" s="135"/>
      <c r="FZ366" s="135"/>
      <c r="GA366" s="135"/>
      <c r="GB366" s="135"/>
      <c r="GC366" s="135"/>
      <c r="GD366" s="135"/>
      <c r="GE366" s="135"/>
      <c r="GF366" s="135"/>
      <c r="GG366" s="135"/>
      <c r="GH366" s="135"/>
      <c r="GI366" s="135"/>
    </row>
    <row r="367" spans="1:191" s="133" customFormat="1" ht="15">
      <c r="C367" s="660"/>
      <c r="D367" s="472"/>
      <c r="E367" s="708"/>
      <c r="F367" s="708"/>
      <c r="G367" s="709"/>
      <c r="H367" s="164"/>
      <c r="I367" s="648"/>
      <c r="J367" s="185"/>
      <c r="K367" s="648"/>
      <c r="L367" s="648"/>
      <c r="M367" s="648"/>
      <c r="N367" s="703"/>
      <c r="O367" s="703"/>
      <c r="P367" s="703"/>
      <c r="Q367" s="703"/>
      <c r="R367" s="703"/>
      <c r="S367" s="701"/>
      <c r="T367" s="701"/>
      <c r="U367" s="701"/>
      <c r="V367" s="701"/>
      <c r="W367" s="701"/>
      <c r="X367" s="701"/>
      <c r="Y367" s="701"/>
      <c r="Z367" s="701"/>
      <c r="AA367" s="701"/>
      <c r="AB367" s="701"/>
      <c r="AC367" s="701"/>
      <c r="AD367" s="701"/>
      <c r="AE367" s="701"/>
      <c r="AF367" s="701"/>
      <c r="AG367" s="701"/>
      <c r="AH367" s="701"/>
      <c r="AI367" s="701"/>
      <c r="AJ367" s="701"/>
      <c r="AK367" s="701"/>
      <c r="AL367" s="701"/>
      <c r="AM367" s="701"/>
      <c r="AN367" s="701"/>
      <c r="AO367" s="701"/>
      <c r="AP367" s="701"/>
      <c r="AQ367" s="701"/>
      <c r="AR367" s="701"/>
      <c r="AS367" s="701"/>
      <c r="AT367" s="701"/>
      <c r="AU367" s="701"/>
      <c r="AV367" s="701"/>
      <c r="AW367" s="701"/>
      <c r="AX367" s="701"/>
      <c r="AY367" s="701"/>
      <c r="AZ367" s="701"/>
      <c r="BA367" s="701"/>
      <c r="BB367" s="701"/>
      <c r="BC367" s="701"/>
      <c r="BD367" s="701"/>
      <c r="BE367" s="701"/>
      <c r="BF367" s="701"/>
      <c r="BG367" s="701"/>
      <c r="BH367" s="701"/>
      <c r="BI367" s="701"/>
      <c r="BJ367" s="701"/>
      <c r="BK367" s="701"/>
      <c r="BL367" s="701"/>
      <c r="BM367" s="701"/>
      <c r="BN367" s="701"/>
      <c r="BO367" s="701"/>
      <c r="BP367" s="701"/>
      <c r="BQ367" s="701"/>
      <c r="BR367" s="701"/>
      <c r="BS367" s="701"/>
      <c r="BT367" s="701"/>
      <c r="BU367" s="701"/>
      <c r="BV367" s="701"/>
      <c r="BW367" s="701"/>
      <c r="BX367" s="701"/>
      <c r="BY367" s="701"/>
      <c r="BZ367" s="701"/>
      <c r="CA367" s="701"/>
      <c r="CB367" s="135"/>
      <c r="CC367" s="135"/>
      <c r="CD367" s="135"/>
      <c r="CE367" s="135"/>
      <c r="CF367" s="135"/>
      <c r="CG367" s="135"/>
      <c r="CH367" s="135"/>
      <c r="CI367" s="135"/>
      <c r="CJ367" s="135"/>
      <c r="CK367" s="135"/>
      <c r="CL367" s="135"/>
      <c r="CM367" s="135"/>
      <c r="CN367" s="135"/>
      <c r="CO367" s="135"/>
      <c r="CP367" s="135"/>
      <c r="CQ367" s="135"/>
      <c r="CR367" s="135"/>
      <c r="CS367" s="135"/>
      <c r="CT367" s="135"/>
      <c r="CU367" s="135"/>
      <c r="CV367" s="135"/>
      <c r="CW367" s="135"/>
      <c r="CX367" s="135"/>
      <c r="CY367" s="135"/>
      <c r="CZ367" s="135"/>
      <c r="DA367" s="135"/>
      <c r="DB367" s="135"/>
      <c r="DC367" s="135"/>
      <c r="DD367" s="135"/>
      <c r="DE367" s="135"/>
      <c r="DF367" s="135"/>
      <c r="DG367" s="135"/>
      <c r="DH367" s="135"/>
      <c r="DI367" s="135"/>
      <c r="DJ367" s="135"/>
      <c r="DK367" s="135"/>
      <c r="DL367" s="135"/>
      <c r="DM367" s="135"/>
      <c r="DN367" s="135"/>
      <c r="DO367" s="135"/>
      <c r="DP367" s="135"/>
      <c r="DQ367" s="135"/>
      <c r="DR367" s="135"/>
      <c r="DS367" s="135"/>
      <c r="DT367" s="135"/>
      <c r="DU367" s="135"/>
      <c r="DV367" s="135"/>
      <c r="DW367" s="135"/>
      <c r="DX367" s="135"/>
      <c r="DY367" s="135"/>
      <c r="DZ367" s="135"/>
      <c r="EA367" s="135"/>
      <c r="EB367" s="135"/>
      <c r="EC367" s="135"/>
      <c r="ED367" s="135"/>
      <c r="EE367" s="135"/>
      <c r="EF367" s="135"/>
      <c r="EG367" s="135"/>
      <c r="EH367" s="135"/>
      <c r="EI367" s="135"/>
      <c r="EJ367" s="135"/>
      <c r="EK367" s="135"/>
      <c r="EL367" s="135"/>
      <c r="EM367" s="135"/>
      <c r="EN367" s="135"/>
      <c r="EO367" s="135"/>
      <c r="EP367" s="135"/>
      <c r="EQ367" s="135"/>
      <c r="ER367" s="135"/>
      <c r="ES367" s="135"/>
      <c r="ET367" s="135"/>
      <c r="EU367" s="135"/>
      <c r="EV367" s="135"/>
      <c r="EW367" s="135"/>
      <c r="EX367" s="135"/>
      <c r="EY367" s="135"/>
      <c r="EZ367" s="135"/>
      <c r="FA367" s="135"/>
      <c r="FB367" s="135"/>
      <c r="FC367" s="135"/>
      <c r="FD367" s="135"/>
      <c r="FE367" s="135"/>
      <c r="FF367" s="135"/>
      <c r="FG367" s="135"/>
      <c r="FH367" s="135"/>
      <c r="FI367" s="135"/>
      <c r="FJ367" s="135"/>
      <c r="FK367" s="135"/>
      <c r="FL367" s="135"/>
      <c r="FM367" s="135"/>
      <c r="FN367" s="135"/>
      <c r="FO367" s="135"/>
      <c r="FP367" s="135"/>
      <c r="FQ367" s="135"/>
      <c r="FR367" s="135"/>
      <c r="FS367" s="135"/>
      <c r="FT367" s="135"/>
      <c r="FU367" s="135"/>
      <c r="FV367" s="135"/>
      <c r="FW367" s="135"/>
      <c r="FX367" s="135"/>
      <c r="FY367" s="135"/>
      <c r="FZ367" s="135"/>
      <c r="GA367" s="135"/>
      <c r="GB367" s="135"/>
      <c r="GC367" s="135"/>
      <c r="GD367" s="135"/>
      <c r="GE367" s="135"/>
      <c r="GF367" s="135"/>
      <c r="GG367" s="135"/>
      <c r="GH367" s="135"/>
      <c r="GI367" s="135"/>
    </row>
    <row r="368" spans="1:191" s="133" customFormat="1" ht="15">
      <c r="C368" s="660"/>
      <c r="D368" s="472"/>
      <c r="E368" s="710"/>
      <c r="F368" s="710"/>
      <c r="G368" s="669"/>
      <c r="H368" s="164"/>
      <c r="I368" s="648"/>
      <c r="J368" s="185"/>
      <c r="K368" s="648"/>
      <c r="L368" s="648"/>
      <c r="M368" s="648"/>
      <c r="N368" s="703"/>
      <c r="O368" s="703"/>
      <c r="P368" s="703"/>
      <c r="Q368" s="703"/>
      <c r="R368" s="703"/>
      <c r="S368" s="701"/>
      <c r="T368" s="701"/>
      <c r="U368" s="701"/>
      <c r="V368" s="701"/>
      <c r="W368" s="701"/>
      <c r="X368" s="701"/>
      <c r="Y368" s="701"/>
      <c r="Z368" s="701"/>
      <c r="AA368" s="701"/>
      <c r="AB368" s="701"/>
      <c r="AC368" s="701"/>
      <c r="AD368" s="701"/>
      <c r="AE368" s="701"/>
      <c r="AF368" s="701"/>
      <c r="AG368" s="701"/>
      <c r="AH368" s="701"/>
      <c r="AI368" s="701"/>
      <c r="AJ368" s="701"/>
      <c r="AK368" s="701"/>
      <c r="AL368" s="701"/>
      <c r="AM368" s="701"/>
      <c r="AN368" s="701"/>
      <c r="AO368" s="701"/>
      <c r="AP368" s="701"/>
      <c r="AQ368" s="701"/>
      <c r="AR368" s="701"/>
      <c r="AS368" s="701"/>
      <c r="AT368" s="701"/>
      <c r="AU368" s="701"/>
      <c r="AV368" s="701"/>
      <c r="AW368" s="701"/>
      <c r="AX368" s="701"/>
      <c r="AY368" s="701"/>
      <c r="AZ368" s="701"/>
      <c r="BA368" s="701"/>
      <c r="BB368" s="701"/>
      <c r="BC368" s="701"/>
      <c r="BD368" s="701"/>
      <c r="BE368" s="701"/>
      <c r="BF368" s="701"/>
      <c r="BG368" s="701"/>
      <c r="BH368" s="701"/>
      <c r="BI368" s="701"/>
      <c r="BJ368" s="701"/>
      <c r="BK368" s="701"/>
      <c r="BL368" s="701"/>
      <c r="BM368" s="701"/>
      <c r="BN368" s="701"/>
      <c r="BO368" s="701"/>
      <c r="BP368" s="701"/>
      <c r="BQ368" s="701"/>
      <c r="BR368" s="701"/>
      <c r="BS368" s="701"/>
      <c r="BT368" s="701"/>
      <c r="BU368" s="701"/>
      <c r="BV368" s="701"/>
      <c r="BW368" s="701"/>
      <c r="BX368" s="701"/>
      <c r="BY368" s="701"/>
      <c r="BZ368" s="701"/>
      <c r="CA368" s="135"/>
      <c r="CB368" s="135"/>
      <c r="CC368" s="135"/>
      <c r="CD368" s="135"/>
      <c r="CE368" s="135"/>
      <c r="CF368" s="135"/>
      <c r="CG368" s="135"/>
      <c r="CH368" s="135"/>
      <c r="CI368" s="135"/>
      <c r="CJ368" s="135"/>
      <c r="CK368" s="135"/>
      <c r="CL368" s="135"/>
      <c r="CM368" s="135"/>
      <c r="CN368" s="135"/>
      <c r="CO368" s="135"/>
      <c r="CP368" s="135"/>
      <c r="CQ368" s="135"/>
      <c r="CR368" s="135"/>
      <c r="CS368" s="135"/>
      <c r="CT368" s="135"/>
      <c r="CU368" s="135"/>
      <c r="CV368" s="135"/>
      <c r="CW368" s="135"/>
      <c r="CX368" s="135"/>
      <c r="CY368" s="135"/>
      <c r="CZ368" s="135"/>
      <c r="DA368" s="135"/>
      <c r="DB368" s="135"/>
      <c r="DC368" s="135"/>
      <c r="DD368" s="135"/>
      <c r="DE368" s="135"/>
      <c r="DF368" s="135"/>
      <c r="DG368" s="135"/>
      <c r="DH368" s="135"/>
      <c r="DI368" s="135"/>
      <c r="DJ368" s="135"/>
      <c r="DK368" s="135"/>
      <c r="DL368" s="135"/>
      <c r="DM368" s="135"/>
      <c r="DN368" s="135"/>
      <c r="DO368" s="135"/>
      <c r="DP368" s="135"/>
      <c r="DQ368" s="135"/>
      <c r="DR368" s="135"/>
      <c r="DS368" s="135"/>
      <c r="DT368" s="135"/>
      <c r="DU368" s="135"/>
      <c r="DV368" s="135"/>
      <c r="DW368" s="135"/>
      <c r="DX368" s="135"/>
      <c r="DY368" s="135"/>
      <c r="DZ368" s="135"/>
      <c r="EA368" s="135"/>
      <c r="EB368" s="135"/>
      <c r="EC368" s="135"/>
      <c r="ED368" s="135"/>
      <c r="EE368" s="135"/>
      <c r="EF368" s="135"/>
      <c r="EG368" s="135"/>
      <c r="EH368" s="135"/>
      <c r="EI368" s="135"/>
      <c r="EJ368" s="135"/>
      <c r="EK368" s="135"/>
      <c r="EL368" s="135"/>
      <c r="EM368" s="135"/>
      <c r="EN368" s="135"/>
      <c r="EO368" s="135"/>
      <c r="EP368" s="135"/>
      <c r="EQ368" s="135"/>
      <c r="ER368" s="135"/>
      <c r="ES368" s="135"/>
      <c r="ET368" s="135"/>
      <c r="EU368" s="135"/>
      <c r="EV368" s="135"/>
      <c r="EW368" s="135"/>
      <c r="EX368" s="135"/>
      <c r="EY368" s="135"/>
      <c r="EZ368" s="135"/>
      <c r="FA368" s="135"/>
      <c r="FB368" s="135"/>
      <c r="FC368" s="135"/>
      <c r="FD368" s="135"/>
      <c r="FE368" s="135"/>
      <c r="FF368" s="135"/>
      <c r="FG368" s="135"/>
      <c r="FH368" s="135"/>
      <c r="FI368" s="135"/>
      <c r="FJ368" s="135"/>
      <c r="FK368" s="135"/>
      <c r="FL368" s="135"/>
      <c r="FM368" s="135"/>
      <c r="FN368" s="135"/>
      <c r="FO368" s="135"/>
      <c r="FP368" s="135"/>
      <c r="FQ368" s="135"/>
      <c r="FR368" s="135"/>
      <c r="FS368" s="135"/>
      <c r="FT368" s="135"/>
      <c r="FU368" s="135"/>
      <c r="FV368" s="135"/>
      <c r="FW368" s="135"/>
      <c r="FX368" s="135"/>
      <c r="FY368" s="135"/>
      <c r="FZ368" s="135"/>
      <c r="GA368" s="135"/>
      <c r="GB368" s="135"/>
      <c r="GC368" s="135"/>
      <c r="GD368" s="135"/>
      <c r="GE368" s="135"/>
      <c r="GF368" s="135"/>
      <c r="GG368" s="135"/>
      <c r="GH368" s="135"/>
      <c r="GI368" s="135"/>
    </row>
    <row r="369" spans="1:77" s="133" customFormat="1" ht="15.75" thickBot="1">
      <c r="I369" s="391"/>
      <c r="J369" s="391"/>
      <c r="K369" s="391"/>
      <c r="L369" s="391"/>
      <c r="M369" s="391"/>
      <c r="N369" s="391"/>
      <c r="O369" s="391"/>
      <c r="BO369" s="174"/>
    </row>
    <row r="370" spans="1:77" s="135" customFormat="1" ht="28.5">
      <c r="A370" s="2"/>
      <c r="B370" s="7" t="s">
        <v>203</v>
      </c>
      <c r="C370" s="432"/>
      <c r="D370" s="433" t="s">
        <v>204</v>
      </c>
      <c r="E370" s="434" t="s">
        <v>205</v>
      </c>
      <c r="F370" s="435" t="s">
        <v>206</v>
      </c>
      <c r="G370" s="436" t="s">
        <v>207</v>
      </c>
      <c r="H370" s="1059" t="s">
        <v>208</v>
      </c>
      <c r="I370" s="713"/>
      <c r="J370" s="704"/>
      <c r="K370" s="391"/>
      <c r="L370" s="704"/>
      <c r="M370" s="704"/>
      <c r="N370" s="704"/>
      <c r="O370" s="701"/>
      <c r="P370" s="701"/>
      <c r="Q370" s="701"/>
      <c r="R370" s="701"/>
      <c r="S370" s="701"/>
      <c r="T370" s="701"/>
      <c r="U370" s="701"/>
      <c r="V370" s="701"/>
      <c r="W370" s="701"/>
      <c r="X370" s="701"/>
      <c r="Y370" s="701"/>
      <c r="Z370" s="701"/>
      <c r="AA370" s="701"/>
      <c r="AB370" s="701"/>
      <c r="AC370" s="701"/>
      <c r="AD370" s="701"/>
      <c r="AE370" s="701"/>
      <c r="AF370" s="701"/>
      <c r="AG370" s="701"/>
      <c r="AH370" s="701"/>
      <c r="AI370" s="701"/>
      <c r="AJ370" s="701"/>
      <c r="AK370" s="701"/>
      <c r="AL370" s="701"/>
      <c r="AM370" s="701"/>
      <c r="AN370" s="701"/>
      <c r="AO370" s="701"/>
      <c r="AP370" s="701"/>
      <c r="AQ370" s="701"/>
      <c r="AR370" s="701"/>
      <c r="AS370" s="701"/>
      <c r="AT370" s="701"/>
      <c r="AU370" s="701"/>
      <c r="AV370" s="701"/>
      <c r="AW370" s="701"/>
      <c r="AX370" s="701"/>
      <c r="AY370" s="701"/>
      <c r="AZ370" s="701"/>
      <c r="BA370" s="701"/>
      <c r="BB370" s="701"/>
      <c r="BC370" s="701"/>
      <c r="BD370" s="701"/>
      <c r="BE370" s="701"/>
      <c r="BF370" s="701"/>
      <c r="BG370" s="701"/>
      <c r="BH370" s="701"/>
      <c r="BI370" s="701"/>
      <c r="BJ370" s="701"/>
      <c r="BK370" s="701"/>
      <c r="BL370" s="701"/>
      <c r="BM370" s="701"/>
      <c r="BN370" s="701"/>
      <c r="BO370" s="701"/>
      <c r="BP370" s="701"/>
      <c r="BQ370" s="701"/>
      <c r="BR370" s="701"/>
      <c r="BS370" s="701"/>
      <c r="BT370" s="701"/>
      <c r="BU370" s="701"/>
      <c r="BV370" s="701"/>
      <c r="BW370" s="701"/>
      <c r="BX370" s="701"/>
      <c r="BY370" s="701"/>
    </row>
    <row r="371" spans="1:77" s="135" customFormat="1" ht="15">
      <c r="A371" s="2"/>
      <c r="C371" s="461" t="s">
        <v>637</v>
      </c>
      <c r="D371" s="714"/>
      <c r="E371" s="534">
        <f>IF($C$53&lt;&gt;0,$C$53,0)</f>
        <v>0</v>
      </c>
      <c r="F371" s="440">
        <f>IF(E371=0,0,-1*(1-D371/E371))</f>
        <v>0</v>
      </c>
      <c r="G371" s="441"/>
      <c r="H371" s="1059"/>
      <c r="I371" s="713"/>
      <c r="J371" s="391"/>
      <c r="K371" s="391"/>
      <c r="L371" s="391"/>
      <c r="M371" s="391"/>
      <c r="N371" s="391"/>
      <c r="O371" s="701"/>
      <c r="P371" s="701"/>
      <c r="Q371" s="701"/>
      <c r="R371" s="701"/>
      <c r="S371" s="701"/>
      <c r="T371" s="701"/>
      <c r="U371" s="701"/>
      <c r="V371" s="701"/>
      <c r="W371" s="701"/>
      <c r="X371" s="701"/>
      <c r="Y371" s="701"/>
      <c r="Z371" s="701"/>
      <c r="AA371" s="701"/>
      <c r="AB371" s="701"/>
      <c r="AC371" s="701"/>
      <c r="AD371" s="701"/>
      <c r="AE371" s="701"/>
      <c r="AF371" s="701"/>
      <c r="AG371" s="701"/>
      <c r="AH371" s="701"/>
      <c r="AI371" s="701"/>
      <c r="AJ371" s="701"/>
      <c r="AK371" s="701"/>
      <c r="AL371" s="701"/>
      <c r="AM371" s="701"/>
      <c r="AN371" s="701"/>
      <c r="AO371" s="701"/>
      <c r="AP371" s="701"/>
      <c r="AQ371" s="701"/>
      <c r="AR371" s="701"/>
      <c r="AS371" s="701"/>
      <c r="AT371" s="701"/>
      <c r="AU371" s="701"/>
      <c r="AV371" s="701"/>
      <c r="AW371" s="701"/>
      <c r="AX371" s="701"/>
      <c r="AY371" s="701"/>
      <c r="AZ371" s="701"/>
      <c r="BA371" s="701"/>
      <c r="BB371" s="701"/>
      <c r="BC371" s="701"/>
      <c r="BD371" s="701"/>
      <c r="BE371" s="701"/>
      <c r="BF371" s="701"/>
      <c r="BG371" s="701"/>
      <c r="BH371" s="701"/>
      <c r="BI371" s="701"/>
      <c r="BJ371" s="701"/>
      <c r="BK371" s="701"/>
      <c r="BL371" s="701"/>
      <c r="BM371" s="701"/>
      <c r="BN371" s="701"/>
      <c r="BO371" s="701"/>
      <c r="BP371" s="701"/>
      <c r="BQ371" s="701"/>
      <c r="BR371" s="701"/>
      <c r="BS371" s="701"/>
      <c r="BT371" s="701"/>
      <c r="BU371" s="701"/>
      <c r="BV371" s="701"/>
      <c r="BW371" s="701"/>
      <c r="BX371" s="701"/>
      <c r="BY371" s="701"/>
    </row>
    <row r="372" spans="1:77" s="135" customFormat="1" ht="15">
      <c r="A372" s="2"/>
      <c r="C372" s="461" t="s">
        <v>209</v>
      </c>
      <c r="D372" s="715"/>
      <c r="E372" s="534">
        <f>IF($C$100&lt;&gt;0,$C$100,0)</f>
        <v>0</v>
      </c>
      <c r="F372" s="440">
        <f>IF(E372=0,0,-1*(1-D372/E372))</f>
        <v>0</v>
      </c>
      <c r="G372" s="441"/>
      <c r="H372" s="1059"/>
      <c r="I372" s="713"/>
      <c r="J372" s="704"/>
      <c r="K372" s="391"/>
      <c r="L372" s="704"/>
      <c r="M372" s="704"/>
      <c r="N372" s="704"/>
      <c r="O372" s="701"/>
      <c r="P372" s="701"/>
      <c r="Q372" s="701"/>
      <c r="R372" s="701"/>
      <c r="S372" s="701"/>
      <c r="T372" s="701"/>
      <c r="U372" s="701"/>
      <c r="V372" s="701"/>
      <c r="W372" s="701"/>
      <c r="X372" s="701"/>
      <c r="Y372" s="701"/>
      <c r="Z372" s="701"/>
      <c r="AA372" s="701"/>
      <c r="AB372" s="701"/>
      <c r="AC372" s="701"/>
      <c r="AD372" s="701"/>
      <c r="AE372" s="701"/>
      <c r="AF372" s="701"/>
      <c r="AG372" s="701"/>
      <c r="AH372" s="701"/>
      <c r="AI372" s="701"/>
      <c r="AJ372" s="701"/>
      <c r="AK372" s="701"/>
      <c r="AL372" s="701"/>
      <c r="AM372" s="701"/>
      <c r="AN372" s="701"/>
      <c r="AO372" s="701"/>
      <c r="AP372" s="701"/>
      <c r="AQ372" s="701"/>
      <c r="AR372" s="701"/>
      <c r="AS372" s="701"/>
      <c r="AT372" s="701"/>
      <c r="AU372" s="701"/>
      <c r="AV372" s="701"/>
      <c r="AW372" s="701"/>
      <c r="AX372" s="701"/>
      <c r="AY372" s="701"/>
      <c r="AZ372" s="701"/>
      <c r="BA372" s="701"/>
      <c r="BB372" s="701"/>
      <c r="BC372" s="701"/>
      <c r="BD372" s="701"/>
      <c r="BE372" s="701"/>
      <c r="BF372" s="701"/>
      <c r="BG372" s="701"/>
      <c r="BH372" s="701"/>
      <c r="BI372" s="701"/>
      <c r="BJ372" s="701"/>
      <c r="BK372" s="701"/>
      <c r="BL372" s="701"/>
      <c r="BM372" s="701"/>
      <c r="BN372" s="701"/>
      <c r="BO372" s="701"/>
      <c r="BP372" s="701"/>
      <c r="BQ372" s="701"/>
      <c r="BR372" s="701"/>
      <c r="BS372" s="701"/>
      <c r="BT372" s="701"/>
      <c r="BU372" s="701"/>
      <c r="BV372" s="701"/>
      <c r="BW372" s="701"/>
      <c r="BX372" s="701"/>
      <c r="BY372" s="701"/>
    </row>
    <row r="373" spans="1:77" s="135" customFormat="1" ht="15.75" thickBot="1">
      <c r="A373" s="2"/>
      <c r="C373" s="462" t="s">
        <v>210</v>
      </c>
      <c r="D373" s="491">
        <f>D371-D372</f>
        <v>0</v>
      </c>
      <c r="E373" s="444">
        <f>IF($C$104&lt;&gt;0,$C$104,0)</f>
        <v>0</v>
      </c>
      <c r="F373" s="446">
        <f>IF(E373=0,0,-1*(1-D373/E373))</f>
        <v>0</v>
      </c>
      <c r="G373" s="447"/>
      <c r="H373" s="1059"/>
      <c r="I373" s="713"/>
      <c r="J373" s="704"/>
      <c r="K373" s="391"/>
      <c r="L373" s="704"/>
      <c r="M373" s="704"/>
      <c r="N373" s="704"/>
      <c r="O373" s="701"/>
      <c r="P373" s="701"/>
      <c r="Q373" s="701"/>
      <c r="R373" s="701"/>
      <c r="S373" s="701"/>
      <c r="T373" s="701"/>
      <c r="U373" s="701"/>
      <c r="V373" s="701"/>
      <c r="W373" s="701"/>
      <c r="X373" s="701"/>
      <c r="Y373" s="701"/>
      <c r="Z373" s="701"/>
      <c r="AA373" s="701"/>
      <c r="AB373" s="701"/>
      <c r="AC373" s="701"/>
      <c r="AD373" s="701"/>
      <c r="AE373" s="701"/>
      <c r="AF373" s="701"/>
      <c r="AG373" s="701"/>
      <c r="AH373" s="701"/>
      <c r="AI373" s="701"/>
      <c r="AJ373" s="701"/>
      <c r="AK373" s="701"/>
      <c r="AL373" s="701"/>
      <c r="AM373" s="701"/>
      <c r="AN373" s="701"/>
      <c r="AO373" s="701"/>
      <c r="AP373" s="701"/>
      <c r="AQ373" s="701"/>
      <c r="AR373" s="701"/>
      <c r="AS373" s="701"/>
      <c r="AT373" s="701"/>
      <c r="AU373" s="701"/>
      <c r="AV373" s="701"/>
      <c r="AW373" s="701"/>
      <c r="AX373" s="701"/>
      <c r="AY373" s="701"/>
      <c r="AZ373" s="701"/>
      <c r="BA373" s="701"/>
      <c r="BB373" s="701"/>
      <c r="BC373" s="701"/>
      <c r="BD373" s="701"/>
      <c r="BE373" s="701"/>
      <c r="BF373" s="701"/>
      <c r="BG373" s="701"/>
      <c r="BH373" s="701"/>
      <c r="BI373" s="701"/>
      <c r="BJ373" s="701"/>
      <c r="BK373" s="701"/>
      <c r="BL373" s="701"/>
      <c r="BM373" s="701"/>
      <c r="BN373" s="701"/>
      <c r="BO373" s="701"/>
      <c r="BP373" s="701"/>
      <c r="BQ373" s="701"/>
      <c r="BR373" s="701"/>
      <c r="BS373" s="701"/>
      <c r="BT373" s="701"/>
      <c r="BU373" s="701"/>
      <c r="BV373" s="701"/>
      <c r="BW373" s="701"/>
      <c r="BX373" s="701"/>
      <c r="BY373" s="701"/>
    </row>
    <row r="374" spans="1:77" s="135" customFormat="1" ht="15.75" thickBot="1">
      <c r="A374" s="2"/>
      <c r="B374" s="289"/>
      <c r="C374" s="3"/>
      <c r="D374" s="345"/>
      <c r="E374" s="5"/>
      <c r="F374" s="346"/>
      <c r="G374" s="2"/>
      <c r="H374" s="278"/>
      <c r="I374" s="713"/>
      <c r="J374" s="701"/>
      <c r="K374" s="701"/>
      <c r="L374" s="701"/>
      <c r="M374" s="701"/>
      <c r="N374" s="701"/>
      <c r="O374" s="701"/>
      <c r="P374" s="701"/>
      <c r="Q374" s="701"/>
      <c r="R374" s="701"/>
      <c r="S374" s="701"/>
      <c r="T374" s="701"/>
      <c r="U374" s="701"/>
      <c r="V374" s="701"/>
      <c r="W374" s="701"/>
      <c r="X374" s="701"/>
      <c r="Y374" s="701"/>
      <c r="Z374" s="701"/>
      <c r="AA374" s="701"/>
      <c r="AB374" s="701"/>
      <c r="AC374" s="701"/>
      <c r="AD374" s="701"/>
      <c r="AE374" s="701"/>
      <c r="AF374" s="701"/>
      <c r="AG374" s="701"/>
      <c r="AH374" s="701"/>
      <c r="AI374" s="701"/>
      <c r="AJ374" s="701"/>
      <c r="AK374" s="701"/>
      <c r="AL374" s="701"/>
      <c r="AM374" s="701"/>
      <c r="AN374" s="701"/>
      <c r="AO374" s="701"/>
      <c r="AP374" s="701"/>
      <c r="AQ374" s="701"/>
      <c r="AR374" s="701"/>
      <c r="AS374" s="701"/>
      <c r="AT374" s="701"/>
      <c r="AU374" s="701"/>
      <c r="AV374" s="701"/>
      <c r="AW374" s="701"/>
      <c r="AX374" s="701"/>
      <c r="AY374" s="701"/>
      <c r="AZ374" s="701"/>
      <c r="BA374" s="701"/>
      <c r="BB374" s="701"/>
      <c r="BC374" s="701"/>
      <c r="BD374" s="701"/>
      <c r="BE374" s="701"/>
      <c r="BF374" s="701"/>
      <c r="BG374" s="701"/>
      <c r="BH374" s="701"/>
      <c r="BI374" s="701"/>
      <c r="BJ374" s="701"/>
      <c r="BK374" s="701"/>
      <c r="BL374" s="701"/>
      <c r="BM374" s="701"/>
      <c r="BN374" s="701"/>
      <c r="BO374" s="701"/>
      <c r="BP374" s="701"/>
      <c r="BQ374" s="701"/>
      <c r="BR374" s="701"/>
      <c r="BS374" s="701"/>
      <c r="BT374" s="701"/>
      <c r="BU374" s="701"/>
      <c r="BV374" s="701"/>
      <c r="BW374" s="701"/>
      <c r="BX374" s="701"/>
      <c r="BY374" s="701"/>
    </row>
    <row r="375" spans="1:77" s="135" customFormat="1" ht="28.5">
      <c r="A375" s="2"/>
      <c r="B375" s="8" t="s">
        <v>218</v>
      </c>
      <c r="C375" s="448"/>
      <c r="D375" s="449" t="s">
        <v>204</v>
      </c>
      <c r="E375" s="450" t="s">
        <v>205</v>
      </c>
      <c r="F375" s="449" t="s">
        <v>206</v>
      </c>
      <c r="G375" s="451" t="s">
        <v>207</v>
      </c>
      <c r="H375" s="1057" t="s">
        <v>208</v>
      </c>
      <c r="I375" s="713"/>
      <c r="J375" s="701"/>
      <c r="K375" s="701"/>
      <c r="L375" s="701"/>
      <c r="M375" s="701"/>
      <c r="N375" s="701"/>
      <c r="O375" s="701"/>
      <c r="P375" s="701"/>
      <c r="Q375" s="701"/>
      <c r="R375" s="701"/>
      <c r="S375" s="701"/>
      <c r="T375" s="701"/>
      <c r="U375" s="701"/>
      <c r="V375" s="701"/>
      <c r="W375" s="701"/>
      <c r="X375" s="701"/>
      <c r="Y375" s="701"/>
      <c r="Z375" s="701"/>
      <c r="AA375" s="701"/>
      <c r="AB375" s="701"/>
      <c r="AC375" s="701"/>
      <c r="AD375" s="701"/>
      <c r="AE375" s="701"/>
      <c r="AF375" s="701"/>
      <c r="AG375" s="701"/>
      <c r="AH375" s="701"/>
      <c r="AI375" s="701"/>
      <c r="AJ375" s="701"/>
      <c r="AK375" s="701"/>
      <c r="AL375" s="701"/>
      <c r="AM375" s="701"/>
      <c r="AN375" s="701"/>
      <c r="AO375" s="701"/>
      <c r="AP375" s="701"/>
      <c r="AQ375" s="701"/>
      <c r="AR375" s="701"/>
      <c r="AS375" s="701"/>
      <c r="AT375" s="701"/>
      <c r="AU375" s="701"/>
      <c r="AV375" s="701"/>
      <c r="AW375" s="701"/>
      <c r="AX375" s="701"/>
      <c r="AY375" s="701"/>
      <c r="AZ375" s="701"/>
      <c r="BA375" s="701"/>
      <c r="BB375" s="701"/>
      <c r="BC375" s="701"/>
      <c r="BD375" s="701"/>
      <c r="BE375" s="701"/>
      <c r="BF375" s="701"/>
      <c r="BG375" s="701"/>
      <c r="BH375" s="701"/>
      <c r="BI375" s="701"/>
      <c r="BJ375" s="701"/>
      <c r="BK375" s="701"/>
      <c r="BL375" s="701"/>
      <c r="BM375" s="701"/>
      <c r="BN375" s="701"/>
      <c r="BO375" s="701"/>
      <c r="BP375" s="701"/>
      <c r="BQ375" s="701"/>
      <c r="BR375" s="701"/>
      <c r="BS375" s="701"/>
      <c r="BT375" s="701"/>
      <c r="BU375" s="701"/>
      <c r="BV375" s="701"/>
      <c r="BW375" s="701"/>
      <c r="BX375" s="701"/>
      <c r="BY375" s="701"/>
    </row>
    <row r="376" spans="1:77" s="135" customFormat="1" ht="30">
      <c r="A376" s="2"/>
      <c r="B376" s="289"/>
      <c r="C376" s="337" t="s">
        <v>638</v>
      </c>
      <c r="D376" s="714"/>
      <c r="E376" s="534">
        <f>IF($F$53&lt;&gt;0,$F$53,0)</f>
        <v>0</v>
      </c>
      <c r="F376" s="440">
        <f>IF(E376=0,0,-1*(1-D376/E376))</f>
        <v>0</v>
      </c>
      <c r="G376" s="441"/>
      <c r="H376" s="1057"/>
      <c r="I376" s="713"/>
      <c r="J376" s="701"/>
      <c r="K376" s="701"/>
      <c r="L376" s="701"/>
      <c r="M376" s="701"/>
      <c r="N376" s="701"/>
      <c r="O376" s="701"/>
      <c r="P376" s="701"/>
      <c r="Q376" s="701"/>
      <c r="R376" s="701"/>
      <c r="S376" s="701"/>
      <c r="T376" s="701"/>
      <c r="U376" s="701"/>
      <c r="V376" s="701"/>
      <c r="W376" s="701"/>
      <c r="X376" s="701"/>
      <c r="Y376" s="701"/>
      <c r="Z376" s="701"/>
      <c r="AA376" s="701"/>
      <c r="AB376" s="701"/>
      <c r="AC376" s="701"/>
      <c r="AD376" s="701"/>
      <c r="AE376" s="701"/>
      <c r="AF376" s="701"/>
      <c r="AG376" s="701"/>
      <c r="AH376" s="701"/>
      <c r="AI376" s="701"/>
      <c r="AJ376" s="701"/>
      <c r="AK376" s="701"/>
      <c r="AL376" s="701"/>
      <c r="AM376" s="701"/>
      <c r="AN376" s="701"/>
      <c r="AO376" s="701"/>
      <c r="AP376" s="701"/>
      <c r="AQ376" s="701"/>
      <c r="AR376" s="701"/>
      <c r="AS376" s="701"/>
      <c r="AT376" s="701"/>
      <c r="AU376" s="701"/>
      <c r="AV376" s="701"/>
      <c r="AW376" s="701"/>
      <c r="AX376" s="701"/>
      <c r="AY376" s="701"/>
      <c r="AZ376" s="701"/>
      <c r="BA376" s="701"/>
      <c r="BB376" s="701"/>
      <c r="BC376" s="701"/>
      <c r="BD376" s="701"/>
      <c r="BE376" s="701"/>
      <c r="BF376" s="701"/>
      <c r="BG376" s="701"/>
      <c r="BH376" s="701"/>
      <c r="BI376" s="701"/>
      <c r="BJ376" s="701"/>
      <c r="BK376" s="701"/>
      <c r="BL376" s="701"/>
      <c r="BM376" s="701"/>
      <c r="BN376" s="701"/>
      <c r="BO376" s="701"/>
      <c r="BP376" s="701"/>
      <c r="BQ376" s="701"/>
      <c r="BR376" s="701"/>
      <c r="BS376" s="701"/>
      <c r="BT376" s="701"/>
      <c r="BU376" s="701"/>
      <c r="BV376" s="701"/>
      <c r="BW376" s="701"/>
      <c r="BX376" s="701"/>
      <c r="BY376" s="701"/>
    </row>
    <row r="377" spans="1:77" s="135" customFormat="1" ht="15">
      <c r="A377" s="2"/>
      <c r="B377" s="289"/>
      <c r="C377" s="337" t="s">
        <v>440</v>
      </c>
      <c r="D377" s="715"/>
      <c r="E377" s="534">
        <f>IF($F$100&lt;&gt;0,$F$100,0)</f>
        <v>0</v>
      </c>
      <c r="F377" s="440">
        <f>IF(E377=0,0,-1*(1-D377/E377))</f>
        <v>0</v>
      </c>
      <c r="G377" s="441"/>
      <c r="H377" s="1057"/>
      <c r="I377" s="713"/>
      <c r="J377" s="701"/>
      <c r="K377" s="701"/>
      <c r="L377" s="701"/>
      <c r="M377" s="701"/>
      <c r="N377" s="701"/>
      <c r="O377" s="701"/>
      <c r="P377" s="701"/>
      <c r="Q377" s="701"/>
      <c r="R377" s="701"/>
      <c r="S377" s="701"/>
      <c r="T377" s="701"/>
      <c r="U377" s="701"/>
      <c r="V377" s="701"/>
      <c r="W377" s="701"/>
      <c r="X377" s="701"/>
      <c r="Y377" s="701"/>
      <c r="Z377" s="701"/>
      <c r="AA377" s="701"/>
      <c r="AB377" s="701"/>
      <c r="AC377" s="701"/>
      <c r="AD377" s="701"/>
      <c r="AE377" s="701"/>
      <c r="AF377" s="701"/>
      <c r="AG377" s="701"/>
      <c r="AH377" s="701"/>
      <c r="AI377" s="701"/>
      <c r="AJ377" s="701"/>
      <c r="AK377" s="701"/>
      <c r="AL377" s="701"/>
      <c r="AM377" s="701"/>
      <c r="AN377" s="701"/>
      <c r="AO377" s="701"/>
      <c r="AP377" s="701"/>
      <c r="AQ377" s="701"/>
      <c r="AR377" s="701"/>
      <c r="AS377" s="701"/>
      <c r="AT377" s="701"/>
      <c r="AU377" s="701"/>
      <c r="AV377" s="701"/>
      <c r="AW377" s="701"/>
      <c r="AX377" s="701"/>
      <c r="AY377" s="701"/>
      <c r="AZ377" s="701"/>
      <c r="BA377" s="701"/>
      <c r="BB377" s="701"/>
      <c r="BC377" s="701"/>
      <c r="BD377" s="701"/>
      <c r="BE377" s="701"/>
      <c r="BF377" s="701"/>
      <c r="BG377" s="701"/>
      <c r="BH377" s="701"/>
      <c r="BI377" s="701"/>
      <c r="BJ377" s="701"/>
      <c r="BK377" s="701"/>
      <c r="BL377" s="701"/>
      <c r="BM377" s="701"/>
      <c r="BN377" s="701"/>
      <c r="BO377" s="701"/>
      <c r="BP377" s="701"/>
      <c r="BQ377" s="701"/>
      <c r="BR377" s="701"/>
      <c r="BS377" s="701"/>
      <c r="BT377" s="701"/>
      <c r="BU377" s="701"/>
      <c r="BV377" s="701"/>
      <c r="BW377" s="701"/>
      <c r="BX377" s="701"/>
      <c r="BY377" s="701"/>
    </row>
    <row r="378" spans="1:77" s="135" customFormat="1" ht="15.75" thickBot="1">
      <c r="A378" s="2"/>
      <c r="B378" s="289"/>
      <c r="C378" s="341" t="s">
        <v>441</v>
      </c>
      <c r="D378" s="491">
        <f>D376-D377</f>
        <v>0</v>
      </c>
      <c r="E378" s="444">
        <f>IF($F$104&lt;&gt;0,$F$104,0)</f>
        <v>0</v>
      </c>
      <c r="F378" s="446">
        <f>IF(E378=0,0,-1*(1-D378/E378))</f>
        <v>0</v>
      </c>
      <c r="G378" s="447"/>
      <c r="H378" s="1057"/>
      <c r="I378" s="713"/>
      <c r="J378" s="701"/>
      <c r="K378" s="701"/>
      <c r="L378" s="701"/>
      <c r="M378" s="701"/>
      <c r="N378" s="701"/>
      <c r="O378" s="701"/>
      <c r="P378" s="701"/>
      <c r="Q378" s="701"/>
      <c r="R378" s="701"/>
      <c r="S378" s="701"/>
      <c r="T378" s="701"/>
      <c r="U378" s="701"/>
      <c r="V378" s="701"/>
      <c r="W378" s="701"/>
      <c r="X378" s="701"/>
      <c r="Y378" s="701"/>
      <c r="Z378" s="701"/>
      <c r="AA378" s="701"/>
      <c r="AB378" s="701"/>
      <c r="AC378" s="701"/>
      <c r="AD378" s="701"/>
      <c r="AE378" s="701"/>
      <c r="AF378" s="701"/>
      <c r="AG378" s="701"/>
      <c r="AH378" s="701"/>
      <c r="AI378" s="701"/>
      <c r="AJ378" s="701"/>
      <c r="AK378" s="701"/>
      <c r="AL378" s="701"/>
      <c r="AM378" s="701"/>
      <c r="AN378" s="701"/>
      <c r="AO378" s="701"/>
      <c r="AP378" s="701"/>
      <c r="AQ378" s="701"/>
      <c r="AR378" s="701"/>
      <c r="AS378" s="701"/>
      <c r="AT378" s="701"/>
      <c r="AU378" s="701"/>
      <c r="AV378" s="701"/>
      <c r="AW378" s="701"/>
      <c r="AX378" s="701"/>
      <c r="AY378" s="701"/>
      <c r="AZ378" s="701"/>
      <c r="BA378" s="701"/>
      <c r="BB378" s="701"/>
      <c r="BC378" s="701"/>
      <c r="BD378" s="701"/>
      <c r="BE378" s="701"/>
      <c r="BF378" s="701"/>
      <c r="BG378" s="701"/>
      <c r="BH378" s="701"/>
      <c r="BI378" s="701"/>
      <c r="BJ378" s="701"/>
      <c r="BK378" s="701"/>
      <c r="BL378" s="701"/>
      <c r="BM378" s="701"/>
      <c r="BN378" s="701"/>
      <c r="BO378" s="701"/>
      <c r="BP378" s="701"/>
      <c r="BQ378" s="701"/>
      <c r="BR378" s="701"/>
      <c r="BS378" s="701"/>
      <c r="BT378" s="701"/>
      <c r="BU378" s="701"/>
      <c r="BV378" s="701"/>
      <c r="BW378" s="701"/>
      <c r="BX378" s="701"/>
      <c r="BY378" s="701"/>
    </row>
    <row r="379" spans="1:77" s="135" customFormat="1">
      <c r="A379" s="2"/>
      <c r="B379" s="289"/>
      <c r="C379" s="133"/>
      <c r="D379" s="133"/>
      <c r="E379" s="133"/>
      <c r="F379" s="133"/>
      <c r="G379" s="133"/>
      <c r="H379" s="133"/>
      <c r="I379" s="713"/>
      <c r="J379" s="701"/>
      <c r="K379" s="701"/>
      <c r="L379" s="701"/>
      <c r="M379" s="701"/>
      <c r="N379" s="701"/>
      <c r="O379" s="701"/>
      <c r="P379" s="701"/>
      <c r="Q379" s="701"/>
      <c r="R379" s="701"/>
      <c r="S379" s="701"/>
      <c r="T379" s="701"/>
      <c r="U379" s="701"/>
      <c r="V379" s="701"/>
      <c r="W379" s="701"/>
      <c r="X379" s="701"/>
      <c r="Y379" s="701"/>
      <c r="Z379" s="701"/>
      <c r="AA379" s="701"/>
      <c r="AB379" s="701"/>
      <c r="AC379" s="701"/>
      <c r="AD379" s="701"/>
      <c r="AE379" s="701"/>
      <c r="AF379" s="701"/>
      <c r="AG379" s="701"/>
      <c r="AH379" s="701"/>
      <c r="AI379" s="701"/>
      <c r="AJ379" s="701"/>
      <c r="AK379" s="701"/>
      <c r="AL379" s="701"/>
      <c r="AM379" s="701"/>
      <c r="AN379" s="701"/>
      <c r="AO379" s="701"/>
      <c r="AP379" s="701"/>
      <c r="AQ379" s="701"/>
      <c r="AR379" s="701"/>
      <c r="AS379" s="701"/>
      <c r="AT379" s="701"/>
      <c r="AU379" s="701"/>
      <c r="AV379" s="701"/>
      <c r="AW379" s="701"/>
      <c r="AX379" s="701"/>
      <c r="AY379" s="701"/>
      <c r="AZ379" s="701"/>
      <c r="BA379" s="701"/>
      <c r="BB379" s="701"/>
      <c r="BC379" s="701"/>
      <c r="BD379" s="701"/>
      <c r="BE379" s="701"/>
      <c r="BF379" s="701"/>
      <c r="BG379" s="701"/>
      <c r="BH379" s="701"/>
      <c r="BI379" s="701"/>
      <c r="BJ379" s="701"/>
      <c r="BK379" s="701"/>
      <c r="BL379" s="701"/>
      <c r="BM379" s="701"/>
      <c r="BN379" s="701"/>
      <c r="BO379" s="701"/>
      <c r="BP379" s="701"/>
      <c r="BQ379" s="701"/>
      <c r="BR379" s="701"/>
      <c r="BS379" s="701"/>
      <c r="BT379" s="701"/>
      <c r="BU379" s="701"/>
      <c r="BV379" s="701"/>
      <c r="BW379" s="701"/>
      <c r="BX379" s="701"/>
      <c r="BY379" s="701"/>
    </row>
    <row r="380" spans="1:77" s="133" customFormat="1" ht="30">
      <c r="B380" s="674" t="s">
        <v>723</v>
      </c>
      <c r="C380" s="675" t="s">
        <v>347</v>
      </c>
    </row>
    <row r="381" spans="1:77" s="133" customFormat="1" ht="15">
      <c r="B381" s="676" t="s">
        <v>2735</v>
      </c>
      <c r="C381" s="471"/>
    </row>
    <row r="382" spans="1:77" s="133" customFormat="1" ht="15">
      <c r="B382" s="677" t="s">
        <v>2736</v>
      </c>
      <c r="C382" s="476"/>
    </row>
    <row r="383" spans="1:77" s="133" customFormat="1" ht="15">
      <c r="B383" s="677" t="s">
        <v>2737</v>
      </c>
      <c r="C383" s="476"/>
    </row>
    <row r="384" spans="1:77" s="133" customFormat="1" ht="15">
      <c r="B384" s="677" t="s">
        <v>2738</v>
      </c>
      <c r="C384" s="660"/>
    </row>
    <row r="385" spans="1:191" s="133" customFormat="1" ht="15">
      <c r="B385" s="677" t="s">
        <v>2739</v>
      </c>
      <c r="C385" s="660"/>
    </row>
    <row r="386" spans="1:191" s="133" customFormat="1" ht="15">
      <c r="B386" s="144"/>
    </row>
    <row r="387" spans="1:191" s="133" customFormat="1" ht="15">
      <c r="B387" s="137" t="s">
        <v>520</v>
      </c>
      <c r="I387" s="391"/>
      <c r="J387" s="391"/>
      <c r="K387" s="391"/>
      <c r="L387" s="391"/>
      <c r="M387" s="391"/>
      <c r="N387" s="391"/>
      <c r="O387" s="391"/>
      <c r="BO387" s="174"/>
    </row>
    <row r="388" spans="1:191" s="133" customFormat="1" ht="15">
      <c r="B388" s="717" t="s">
        <v>69</v>
      </c>
      <c r="C388" s="718" t="s">
        <v>146</v>
      </c>
      <c r="D388" s="719" t="s">
        <v>401</v>
      </c>
      <c r="E388" s="137"/>
      <c r="K388" s="716"/>
      <c r="L388" s="716"/>
      <c r="M388" s="716"/>
      <c r="N388" s="716"/>
      <c r="O388" s="703"/>
      <c r="BO388" s="174"/>
    </row>
    <row r="389" spans="1:191" s="135" customFormat="1">
      <c r="A389" s="133"/>
      <c r="B389" s="721" t="s">
        <v>56</v>
      </c>
      <c r="C389" s="721" t="s">
        <v>67</v>
      </c>
      <c r="D389" s="221"/>
      <c r="E389" s="133"/>
      <c r="F389" s="133"/>
      <c r="G389" s="133"/>
      <c r="H389" s="133"/>
      <c r="I389" s="133"/>
      <c r="J389" s="133"/>
      <c r="K389" s="716"/>
      <c r="L389" s="716"/>
      <c r="M389" s="716"/>
      <c r="N389" s="716"/>
      <c r="O389" s="70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c r="AO389" s="133"/>
      <c r="AP389" s="133"/>
      <c r="AQ389" s="133"/>
      <c r="AR389" s="133"/>
      <c r="AS389" s="133"/>
      <c r="AT389" s="133"/>
      <c r="AU389" s="133"/>
      <c r="AV389" s="133"/>
      <c r="AW389" s="133"/>
      <c r="AX389" s="133"/>
      <c r="AY389" s="133"/>
      <c r="AZ389" s="133"/>
      <c r="BA389" s="133"/>
      <c r="BB389" s="133"/>
      <c r="BC389" s="133"/>
      <c r="BD389" s="133"/>
      <c r="BE389" s="133"/>
      <c r="BF389" s="133"/>
      <c r="BG389" s="133"/>
      <c r="BH389" s="133"/>
      <c r="BI389" s="133"/>
      <c r="BJ389" s="133"/>
      <c r="BK389" s="133"/>
      <c r="BL389" s="133"/>
      <c r="BM389" s="133"/>
      <c r="BN389" s="133"/>
      <c r="BO389" s="174"/>
      <c r="BP389" s="133"/>
      <c r="BQ389" s="133"/>
      <c r="BR389" s="133"/>
      <c r="BS389" s="133"/>
      <c r="BT389" s="133"/>
      <c r="BU389" s="133"/>
      <c r="BV389" s="133"/>
      <c r="BW389" s="133"/>
      <c r="BX389" s="133"/>
      <c r="BY389" s="133"/>
      <c r="BZ389" s="133"/>
      <c r="CA389" s="133"/>
      <c r="CB389" s="133"/>
      <c r="CC389" s="133"/>
      <c r="CD389" s="133"/>
      <c r="CE389" s="133"/>
      <c r="CF389" s="133"/>
      <c r="CG389" s="133"/>
      <c r="CH389" s="133"/>
      <c r="CI389" s="133"/>
      <c r="CJ389" s="133"/>
      <c r="CK389" s="133"/>
      <c r="CL389" s="133"/>
      <c r="CM389" s="133"/>
      <c r="CN389" s="133"/>
      <c r="CO389" s="133"/>
      <c r="CP389" s="133"/>
      <c r="CQ389" s="133"/>
      <c r="CR389" s="133"/>
      <c r="CS389" s="133"/>
      <c r="CT389" s="133"/>
      <c r="CU389" s="133"/>
      <c r="CV389" s="133"/>
      <c r="CW389" s="133"/>
      <c r="CX389" s="133"/>
      <c r="CY389" s="133"/>
      <c r="CZ389" s="133"/>
      <c r="DA389" s="133"/>
      <c r="DB389" s="133"/>
      <c r="DC389" s="133"/>
      <c r="DD389" s="133"/>
      <c r="DE389" s="133"/>
      <c r="DF389" s="133"/>
      <c r="DG389" s="133"/>
      <c r="DH389" s="133"/>
      <c r="DI389" s="133"/>
      <c r="DJ389" s="133"/>
      <c r="DK389" s="133"/>
      <c r="DL389" s="133"/>
      <c r="DM389" s="133"/>
      <c r="DN389" s="133"/>
      <c r="DO389" s="133"/>
      <c r="DP389" s="133"/>
      <c r="DQ389" s="133"/>
      <c r="DR389" s="133"/>
      <c r="DS389" s="133"/>
      <c r="DT389" s="133"/>
      <c r="DU389" s="133"/>
      <c r="DV389" s="133"/>
      <c r="DW389" s="133"/>
      <c r="DX389" s="133"/>
      <c r="DY389" s="133"/>
      <c r="DZ389" s="133"/>
      <c r="EA389" s="133"/>
      <c r="EB389" s="133"/>
      <c r="EC389" s="133"/>
      <c r="ED389" s="133"/>
      <c r="EE389" s="133"/>
      <c r="EF389" s="133"/>
      <c r="EG389" s="133"/>
      <c r="EH389" s="133"/>
      <c r="EI389" s="133"/>
      <c r="EJ389" s="133"/>
      <c r="EK389" s="133"/>
      <c r="EL389" s="133"/>
      <c r="EM389" s="133"/>
      <c r="EN389" s="133"/>
      <c r="EO389" s="133"/>
      <c r="EP389" s="133"/>
      <c r="EQ389" s="133"/>
      <c r="ER389" s="133"/>
      <c r="ES389" s="133"/>
      <c r="ET389" s="133"/>
      <c r="EU389" s="133"/>
      <c r="EV389" s="133"/>
      <c r="EW389" s="133"/>
      <c r="EX389" s="133"/>
      <c r="EY389" s="133"/>
      <c r="EZ389" s="133"/>
      <c r="FA389" s="133"/>
      <c r="FB389" s="133"/>
      <c r="FC389" s="133"/>
      <c r="FD389" s="133"/>
      <c r="FE389" s="133"/>
      <c r="FF389" s="133"/>
      <c r="FG389" s="133"/>
      <c r="FH389" s="133"/>
      <c r="FI389" s="133"/>
      <c r="FJ389" s="133"/>
      <c r="FK389" s="133"/>
      <c r="FL389" s="133"/>
      <c r="FM389" s="133"/>
      <c r="FN389" s="133"/>
      <c r="FO389" s="133"/>
      <c r="FP389" s="133"/>
      <c r="FQ389" s="133"/>
      <c r="FR389" s="133"/>
      <c r="FS389" s="133"/>
      <c r="FT389" s="133"/>
      <c r="FU389" s="133"/>
      <c r="FV389" s="133"/>
      <c r="FW389" s="133"/>
      <c r="FX389" s="133"/>
      <c r="FY389" s="133"/>
      <c r="FZ389" s="133"/>
      <c r="GA389" s="133"/>
      <c r="GB389" s="133"/>
      <c r="GC389" s="133"/>
      <c r="GD389" s="133"/>
      <c r="GE389" s="133"/>
      <c r="GF389" s="133"/>
      <c r="GG389" s="133"/>
      <c r="GH389" s="133"/>
      <c r="GI389" s="133"/>
    </row>
    <row r="390" spans="1:191" s="135" customFormat="1" ht="15">
      <c r="A390" s="133"/>
      <c r="B390" s="137"/>
      <c r="C390" s="133"/>
      <c r="D390" s="133"/>
      <c r="E390" s="133"/>
      <c r="F390" s="133"/>
      <c r="G390" s="133"/>
      <c r="H390" s="133"/>
      <c r="I390" s="133"/>
      <c r="J390" s="133"/>
      <c r="K390" s="703"/>
      <c r="L390" s="703"/>
      <c r="M390" s="703"/>
      <c r="N390" s="703"/>
      <c r="O390" s="70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c r="AO390" s="133"/>
      <c r="AP390" s="133"/>
      <c r="AQ390" s="133"/>
      <c r="AR390" s="133"/>
      <c r="AS390" s="133"/>
      <c r="AT390" s="133"/>
      <c r="AU390" s="133"/>
      <c r="AV390" s="133"/>
      <c r="AW390" s="133"/>
      <c r="AX390" s="133"/>
      <c r="AY390" s="133"/>
      <c r="AZ390" s="133"/>
      <c r="BA390" s="133"/>
      <c r="BB390" s="133"/>
      <c r="BC390" s="133"/>
      <c r="BD390" s="133"/>
      <c r="BE390" s="133"/>
      <c r="BF390" s="133"/>
      <c r="BG390" s="133"/>
      <c r="BH390" s="133"/>
      <c r="BI390" s="133"/>
      <c r="BJ390" s="133"/>
      <c r="BK390" s="133"/>
      <c r="BL390" s="133"/>
      <c r="BM390" s="133"/>
      <c r="BN390" s="133"/>
      <c r="BO390" s="174"/>
      <c r="BP390" s="133"/>
      <c r="BQ390" s="133"/>
      <c r="BR390" s="133"/>
      <c r="BS390" s="133"/>
      <c r="BT390" s="133"/>
      <c r="BU390" s="133"/>
      <c r="BV390" s="133"/>
      <c r="BW390" s="133"/>
      <c r="BX390" s="133"/>
      <c r="BY390" s="133"/>
      <c r="BZ390" s="133"/>
      <c r="CA390" s="133"/>
      <c r="CB390" s="133"/>
      <c r="CC390" s="133"/>
      <c r="CD390" s="133"/>
      <c r="CE390" s="133"/>
      <c r="CF390" s="133"/>
      <c r="CG390" s="133"/>
      <c r="CH390" s="133"/>
      <c r="CI390" s="133"/>
      <c r="CJ390" s="133"/>
      <c r="CK390" s="133"/>
      <c r="CL390" s="133"/>
      <c r="CM390" s="133"/>
      <c r="CN390" s="133"/>
      <c r="CO390" s="133"/>
      <c r="CP390" s="133"/>
      <c r="CQ390" s="133"/>
      <c r="CR390" s="133"/>
      <c r="CS390" s="133"/>
      <c r="CT390" s="133"/>
      <c r="CU390" s="133"/>
      <c r="CV390" s="133"/>
      <c r="CW390" s="133"/>
      <c r="CX390" s="133"/>
      <c r="CY390" s="133"/>
      <c r="CZ390" s="133"/>
      <c r="DA390" s="133"/>
      <c r="DB390" s="133"/>
      <c r="DC390" s="133"/>
      <c r="DD390" s="133"/>
      <c r="DE390" s="133"/>
      <c r="DF390" s="133"/>
      <c r="DG390" s="133"/>
      <c r="DH390" s="133"/>
      <c r="DI390" s="133"/>
      <c r="DJ390" s="133"/>
      <c r="DK390" s="133"/>
      <c r="DL390" s="133"/>
      <c r="DM390" s="133"/>
      <c r="DN390" s="133"/>
      <c r="DO390" s="133"/>
      <c r="DP390" s="133"/>
      <c r="DQ390" s="133"/>
      <c r="DR390" s="133"/>
      <c r="DS390" s="133"/>
      <c r="DT390" s="133"/>
      <c r="DU390" s="133"/>
      <c r="DV390" s="133"/>
      <c r="DW390" s="133"/>
      <c r="DX390" s="133"/>
      <c r="DY390" s="133"/>
      <c r="DZ390" s="133"/>
      <c r="EA390" s="133"/>
      <c r="EB390" s="133"/>
      <c r="EC390" s="133"/>
      <c r="ED390" s="133"/>
      <c r="EE390" s="133"/>
      <c r="EF390" s="133"/>
      <c r="EG390" s="133"/>
      <c r="EH390" s="133"/>
      <c r="EI390" s="133"/>
      <c r="EJ390" s="133"/>
      <c r="EK390" s="133"/>
      <c r="EL390" s="133"/>
      <c r="EM390" s="133"/>
      <c r="EN390" s="133"/>
      <c r="EO390" s="133"/>
      <c r="EP390" s="133"/>
      <c r="EQ390" s="133"/>
      <c r="ER390" s="133"/>
      <c r="ES390" s="133"/>
      <c r="ET390" s="133"/>
      <c r="EU390" s="133"/>
      <c r="EV390" s="133"/>
      <c r="EW390" s="133"/>
      <c r="EX390" s="133"/>
      <c r="EY390" s="133"/>
      <c r="EZ390" s="133"/>
      <c r="FA390" s="133"/>
      <c r="FB390" s="133"/>
      <c r="FC390" s="133"/>
      <c r="FD390" s="133"/>
      <c r="FE390" s="133"/>
      <c r="FF390" s="133"/>
      <c r="FG390" s="133"/>
      <c r="FH390" s="133"/>
      <c r="FI390" s="133"/>
      <c r="FJ390" s="133"/>
      <c r="FK390" s="133"/>
      <c r="FL390" s="133"/>
      <c r="FM390" s="133"/>
      <c r="FN390" s="133"/>
      <c r="FO390" s="133"/>
      <c r="FP390" s="133"/>
      <c r="FQ390" s="133"/>
      <c r="FR390" s="133"/>
      <c r="FS390" s="133"/>
      <c r="FT390" s="133"/>
      <c r="FU390" s="133"/>
      <c r="FV390" s="133"/>
      <c r="FW390" s="133"/>
      <c r="FX390" s="133"/>
      <c r="FY390" s="133"/>
      <c r="FZ390" s="133"/>
      <c r="GA390" s="133"/>
      <c r="GB390" s="133"/>
      <c r="GC390" s="133"/>
      <c r="GD390" s="133"/>
      <c r="GE390" s="133"/>
      <c r="GF390" s="133"/>
      <c r="GG390" s="133"/>
      <c r="GH390" s="133"/>
      <c r="GI390" s="133"/>
    </row>
    <row r="391" spans="1:191" s="723" customFormat="1" ht="27.75">
      <c r="A391" s="300">
        <v>6.8</v>
      </c>
      <c r="B391" s="351" t="s">
        <v>217</v>
      </c>
      <c r="C391" s="702"/>
      <c r="D391" s="702"/>
      <c r="E391" s="702"/>
      <c r="F391" s="702"/>
      <c r="G391" s="702"/>
      <c r="H391" s="702"/>
      <c r="I391" s="702"/>
      <c r="J391" s="702"/>
      <c r="K391" s="356"/>
      <c r="L391" s="356"/>
      <c r="M391" s="356"/>
      <c r="N391" s="356"/>
      <c r="O391" s="356"/>
      <c r="P391" s="356"/>
      <c r="Q391" s="356"/>
      <c r="R391" s="356"/>
      <c r="S391" s="356"/>
      <c r="T391" s="356"/>
      <c r="U391" s="356"/>
      <c r="V391" s="356"/>
      <c r="W391" s="356"/>
      <c r="X391" s="356"/>
      <c r="Y391" s="356"/>
      <c r="Z391" s="356"/>
      <c r="AA391" s="356"/>
      <c r="AB391" s="356"/>
      <c r="AC391" s="356"/>
      <c r="AD391" s="356"/>
      <c r="AE391" s="356"/>
      <c r="AF391" s="356"/>
      <c r="AG391" s="356"/>
      <c r="AH391" s="356"/>
      <c r="AI391" s="356"/>
      <c r="AJ391" s="356"/>
      <c r="AK391" s="356"/>
      <c r="AL391" s="356"/>
      <c r="AM391" s="356"/>
      <c r="AN391" s="356"/>
      <c r="AO391" s="356"/>
      <c r="AP391" s="356"/>
      <c r="AQ391" s="356"/>
      <c r="AR391" s="356"/>
      <c r="AS391" s="356"/>
      <c r="AT391" s="356"/>
      <c r="AU391" s="356"/>
      <c r="AV391" s="356"/>
      <c r="AW391" s="356"/>
      <c r="AX391" s="356"/>
      <c r="AY391" s="356"/>
      <c r="AZ391" s="356"/>
      <c r="BA391" s="356"/>
      <c r="BB391" s="356"/>
      <c r="BC391" s="356"/>
      <c r="BD391" s="356"/>
      <c r="BE391" s="356"/>
      <c r="BF391" s="356"/>
      <c r="BG391" s="356"/>
      <c r="BH391" s="356"/>
      <c r="BI391" s="356"/>
      <c r="BJ391" s="356"/>
      <c r="BK391" s="356"/>
      <c r="BL391" s="356"/>
      <c r="BM391" s="356"/>
      <c r="BN391" s="356"/>
      <c r="BO391" s="722"/>
      <c r="BP391" s="356"/>
      <c r="BQ391" s="356"/>
      <c r="BR391" s="356"/>
      <c r="BS391" s="356"/>
      <c r="BT391" s="356"/>
      <c r="BU391" s="356"/>
      <c r="BV391" s="356"/>
      <c r="BW391" s="356"/>
      <c r="BX391" s="356"/>
      <c r="BY391" s="356"/>
      <c r="BZ391" s="356"/>
      <c r="CA391" s="356"/>
      <c r="CB391" s="356"/>
      <c r="CC391" s="356"/>
      <c r="CD391" s="356"/>
      <c r="CE391" s="356"/>
      <c r="CF391" s="356"/>
      <c r="CG391" s="356"/>
      <c r="CH391" s="356"/>
      <c r="CI391" s="356"/>
      <c r="CJ391" s="356"/>
      <c r="CK391" s="356"/>
      <c r="CL391" s="356"/>
      <c r="CM391" s="356"/>
      <c r="CN391" s="356"/>
      <c r="CO391" s="356"/>
      <c r="CP391" s="356"/>
      <c r="CQ391" s="356"/>
      <c r="CR391" s="356"/>
      <c r="CS391" s="356"/>
      <c r="CT391" s="356"/>
      <c r="CU391" s="356"/>
      <c r="CV391" s="356"/>
      <c r="CW391" s="356"/>
      <c r="CX391" s="356"/>
      <c r="CY391" s="356"/>
      <c r="CZ391" s="356"/>
      <c r="DA391" s="356"/>
      <c r="DB391" s="356"/>
      <c r="DC391" s="356"/>
      <c r="DD391" s="356"/>
      <c r="DE391" s="356"/>
      <c r="DF391" s="356"/>
      <c r="DG391" s="356"/>
      <c r="DH391" s="356"/>
      <c r="DI391" s="356"/>
      <c r="DJ391" s="356"/>
      <c r="DK391" s="356"/>
      <c r="DL391" s="356"/>
      <c r="DM391" s="356"/>
      <c r="DN391" s="356"/>
      <c r="DO391" s="356"/>
      <c r="DP391" s="356"/>
      <c r="DQ391" s="356"/>
      <c r="DR391" s="356"/>
      <c r="DS391" s="356"/>
      <c r="DT391" s="356"/>
      <c r="DU391" s="356"/>
      <c r="DV391" s="356"/>
      <c r="DW391" s="356"/>
      <c r="DX391" s="356"/>
      <c r="DY391" s="356"/>
      <c r="DZ391" s="356"/>
      <c r="EA391" s="356"/>
      <c r="EB391" s="356"/>
      <c r="EC391" s="356"/>
      <c r="ED391" s="356"/>
      <c r="EE391" s="356"/>
      <c r="EF391" s="356"/>
      <c r="EG391" s="356"/>
      <c r="EH391" s="356"/>
      <c r="EI391" s="356"/>
      <c r="EJ391" s="356"/>
      <c r="EK391" s="356"/>
      <c r="EL391" s="356"/>
      <c r="EM391" s="356"/>
      <c r="EN391" s="356"/>
      <c r="EO391" s="356"/>
      <c r="EP391" s="356"/>
      <c r="EQ391" s="356"/>
      <c r="ER391" s="356"/>
      <c r="ES391" s="356"/>
      <c r="ET391" s="356"/>
      <c r="EU391" s="356"/>
      <c r="EV391" s="356"/>
      <c r="EW391" s="356"/>
      <c r="EX391" s="356"/>
      <c r="EY391" s="356"/>
      <c r="EZ391" s="356"/>
      <c r="FA391" s="356"/>
      <c r="FB391" s="356"/>
      <c r="FC391" s="356"/>
      <c r="FD391" s="356"/>
      <c r="FE391" s="356"/>
      <c r="FF391" s="356"/>
      <c r="FG391" s="356"/>
      <c r="FH391" s="356"/>
      <c r="FI391" s="356"/>
      <c r="FJ391" s="356"/>
      <c r="FK391" s="356"/>
      <c r="FL391" s="356"/>
      <c r="FM391" s="356"/>
      <c r="FN391" s="356"/>
      <c r="FO391" s="356"/>
      <c r="FP391" s="356"/>
      <c r="FQ391" s="356"/>
      <c r="FR391" s="356"/>
      <c r="FS391" s="356"/>
      <c r="FT391" s="356"/>
      <c r="FU391" s="356"/>
      <c r="FV391" s="356"/>
      <c r="FW391" s="356"/>
      <c r="FX391" s="356"/>
      <c r="FY391" s="356"/>
      <c r="FZ391" s="356"/>
      <c r="GA391" s="356"/>
      <c r="GB391" s="356"/>
      <c r="GC391" s="356"/>
      <c r="GD391" s="356"/>
      <c r="GE391" s="356"/>
      <c r="GF391" s="356"/>
      <c r="GG391" s="356"/>
      <c r="GH391" s="356"/>
      <c r="GI391" s="356"/>
    </row>
    <row r="392" spans="1:191" s="135" customFormat="1">
      <c r="A392" s="275"/>
      <c r="B392" s="724"/>
      <c r="C392" s="703"/>
      <c r="D392" s="703"/>
      <c r="E392" s="703"/>
      <c r="F392" s="703"/>
      <c r="G392" s="703"/>
      <c r="H392" s="703"/>
      <c r="I392" s="703"/>
      <c r="J392" s="70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3"/>
      <c r="BO392" s="174"/>
      <c r="BP392" s="133"/>
      <c r="BQ392" s="133"/>
      <c r="BR392" s="133"/>
      <c r="BS392" s="133"/>
      <c r="BT392" s="133"/>
      <c r="BU392" s="133"/>
      <c r="BV392" s="133"/>
      <c r="BW392" s="133"/>
      <c r="BX392" s="133"/>
      <c r="BY392" s="133"/>
      <c r="BZ392" s="133"/>
      <c r="CA392" s="133"/>
      <c r="CB392" s="133"/>
      <c r="CC392" s="133"/>
      <c r="CD392" s="133"/>
      <c r="CE392" s="133"/>
      <c r="CF392" s="133"/>
      <c r="CG392" s="133"/>
      <c r="CH392" s="133"/>
      <c r="CI392" s="133"/>
      <c r="CJ392" s="133"/>
      <c r="CK392" s="133"/>
      <c r="CL392" s="133"/>
      <c r="CM392" s="133"/>
      <c r="CN392" s="133"/>
      <c r="CO392" s="133"/>
      <c r="CP392" s="133"/>
      <c r="CQ392" s="133"/>
      <c r="CR392" s="133"/>
      <c r="CS392" s="133"/>
      <c r="CT392" s="133"/>
      <c r="CU392" s="133"/>
      <c r="CV392" s="133"/>
      <c r="CW392" s="133"/>
      <c r="CX392" s="133"/>
      <c r="CY392" s="133"/>
      <c r="CZ392" s="133"/>
      <c r="DA392" s="133"/>
      <c r="DB392" s="133"/>
      <c r="DC392" s="133"/>
      <c r="DD392" s="133"/>
      <c r="DE392" s="133"/>
      <c r="DF392" s="133"/>
      <c r="DG392" s="133"/>
      <c r="DH392" s="133"/>
      <c r="DI392" s="133"/>
      <c r="DJ392" s="133"/>
      <c r="DK392" s="133"/>
      <c r="DL392" s="133"/>
      <c r="DM392" s="133"/>
      <c r="DN392" s="133"/>
      <c r="DO392" s="133"/>
      <c r="DP392" s="133"/>
      <c r="DQ392" s="133"/>
      <c r="DR392" s="133"/>
      <c r="DS392" s="133"/>
      <c r="DT392" s="133"/>
      <c r="DU392" s="133"/>
      <c r="DV392" s="133"/>
      <c r="DW392" s="133"/>
      <c r="DX392" s="133"/>
      <c r="DY392" s="133"/>
      <c r="DZ392" s="133"/>
      <c r="EA392" s="133"/>
      <c r="EB392" s="133"/>
      <c r="EC392" s="133"/>
      <c r="ED392" s="133"/>
      <c r="EE392" s="133"/>
      <c r="EF392" s="133"/>
      <c r="EG392" s="133"/>
      <c r="EH392" s="133"/>
      <c r="EI392" s="133"/>
      <c r="EJ392" s="133"/>
      <c r="EK392" s="133"/>
      <c r="EL392" s="133"/>
      <c r="EM392" s="133"/>
      <c r="EN392" s="133"/>
      <c r="EO392" s="133"/>
      <c r="EP392" s="133"/>
      <c r="EQ392" s="133"/>
      <c r="ER392" s="133"/>
      <c r="ES392" s="133"/>
      <c r="ET392" s="133"/>
      <c r="EU392" s="133"/>
      <c r="EV392" s="133"/>
      <c r="EW392" s="133"/>
      <c r="EX392" s="133"/>
      <c r="EY392" s="133"/>
      <c r="EZ392" s="133"/>
      <c r="FA392" s="133"/>
      <c r="FB392" s="133"/>
      <c r="FC392" s="133"/>
      <c r="FD392" s="133"/>
      <c r="FE392" s="133"/>
      <c r="FF392" s="133"/>
      <c r="FG392" s="133"/>
      <c r="FH392" s="133"/>
      <c r="FI392" s="133"/>
      <c r="FJ392" s="133"/>
      <c r="FK392" s="133"/>
      <c r="FL392" s="133"/>
      <c r="FM392" s="133"/>
      <c r="FN392" s="133"/>
      <c r="FO392" s="133"/>
      <c r="FP392" s="133"/>
      <c r="FQ392" s="133"/>
      <c r="FR392" s="133"/>
      <c r="FS392" s="133"/>
      <c r="FT392" s="133"/>
      <c r="FU392" s="133"/>
      <c r="FV392" s="133"/>
      <c r="FW392" s="133"/>
      <c r="FX392" s="133"/>
      <c r="FY392" s="133"/>
      <c r="FZ392" s="133"/>
      <c r="GA392" s="133"/>
      <c r="GB392" s="133"/>
      <c r="GC392" s="133"/>
      <c r="GD392" s="133"/>
      <c r="GE392" s="133"/>
      <c r="GF392" s="133"/>
      <c r="GG392" s="133"/>
      <c r="GH392" s="133"/>
      <c r="GI392" s="133"/>
    </row>
    <row r="393" spans="1:191" s="135" customFormat="1" ht="28.5">
      <c r="A393" s="275"/>
      <c r="B393" s="226" t="s">
        <v>287</v>
      </c>
      <c r="C393" s="272"/>
      <c r="D393" s="703"/>
      <c r="E393" s="703"/>
      <c r="F393" s="703"/>
      <c r="G393" s="703"/>
      <c r="H393" s="703"/>
      <c r="I393" s="703"/>
      <c r="J393" s="70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3"/>
      <c r="BO393" s="174"/>
      <c r="BP393" s="133"/>
      <c r="BQ393" s="133"/>
      <c r="BR393" s="133"/>
      <c r="BS393" s="133"/>
      <c r="BT393" s="133"/>
      <c r="BU393" s="133"/>
      <c r="BV393" s="133"/>
      <c r="BW393" s="133"/>
      <c r="BX393" s="133"/>
      <c r="BY393" s="133"/>
      <c r="BZ393" s="133"/>
      <c r="CA393" s="133"/>
      <c r="CB393" s="133"/>
      <c r="CC393" s="133"/>
      <c r="CD393" s="133"/>
      <c r="CE393" s="133"/>
      <c r="CF393" s="133"/>
      <c r="CG393" s="133"/>
      <c r="CH393" s="133"/>
      <c r="CI393" s="133"/>
      <c r="CJ393" s="133"/>
      <c r="CK393" s="133"/>
      <c r="CL393" s="133"/>
      <c r="CM393" s="133"/>
      <c r="CN393" s="133"/>
      <c r="CO393" s="133"/>
      <c r="CP393" s="133"/>
      <c r="CQ393" s="133"/>
      <c r="CR393" s="133"/>
      <c r="CS393" s="133"/>
      <c r="CT393" s="133"/>
      <c r="CU393" s="133"/>
      <c r="CV393" s="133"/>
      <c r="CW393" s="133"/>
      <c r="CX393" s="133"/>
      <c r="CY393" s="133"/>
      <c r="CZ393" s="133"/>
      <c r="DA393" s="133"/>
      <c r="DB393" s="133"/>
      <c r="DC393" s="133"/>
      <c r="DD393" s="133"/>
      <c r="DE393" s="133"/>
      <c r="DF393" s="133"/>
      <c r="DG393" s="133"/>
      <c r="DH393" s="133"/>
      <c r="DI393" s="133"/>
      <c r="DJ393" s="133"/>
      <c r="DK393" s="133"/>
      <c r="DL393" s="133"/>
      <c r="DM393" s="133"/>
      <c r="DN393" s="133"/>
      <c r="DO393" s="133"/>
      <c r="DP393" s="133"/>
      <c r="DQ393" s="133"/>
      <c r="DR393" s="133"/>
      <c r="DS393" s="133"/>
      <c r="DT393" s="133"/>
      <c r="DU393" s="133"/>
      <c r="DV393" s="133"/>
      <c r="DW393" s="133"/>
      <c r="DX393" s="133"/>
      <c r="DY393" s="133"/>
      <c r="DZ393" s="133"/>
      <c r="EA393" s="133"/>
      <c r="EB393" s="133"/>
      <c r="EC393" s="133"/>
      <c r="ED393" s="133"/>
      <c r="EE393" s="133"/>
      <c r="EF393" s="133"/>
      <c r="EG393" s="133"/>
      <c r="EH393" s="133"/>
      <c r="EI393" s="133"/>
      <c r="EJ393" s="133"/>
      <c r="EK393" s="133"/>
      <c r="EL393" s="133"/>
      <c r="EM393" s="133"/>
      <c r="EN393" s="133"/>
      <c r="EO393" s="133"/>
      <c r="EP393" s="133"/>
      <c r="EQ393" s="133"/>
      <c r="ER393" s="133"/>
      <c r="ES393" s="133"/>
      <c r="ET393" s="133"/>
      <c r="EU393" s="133"/>
      <c r="EV393" s="133"/>
      <c r="EW393" s="133"/>
      <c r="EX393" s="133"/>
      <c r="EY393" s="133"/>
      <c r="EZ393" s="133"/>
      <c r="FA393" s="133"/>
      <c r="FB393" s="133"/>
      <c r="FC393" s="133"/>
      <c r="FD393" s="133"/>
      <c r="FE393" s="133"/>
      <c r="FF393" s="133"/>
      <c r="FG393" s="133"/>
      <c r="FH393" s="133"/>
      <c r="FI393" s="133"/>
      <c r="FJ393" s="133"/>
      <c r="FK393" s="133"/>
      <c r="FL393" s="133"/>
      <c r="FM393" s="133"/>
      <c r="FN393" s="133"/>
      <c r="FO393" s="133"/>
      <c r="FP393" s="133"/>
      <c r="FQ393" s="133"/>
      <c r="FR393" s="133"/>
      <c r="FS393" s="133"/>
      <c r="FT393" s="133"/>
      <c r="FU393" s="133"/>
      <c r="FV393" s="133"/>
      <c r="FW393" s="133"/>
      <c r="FX393" s="133"/>
      <c r="FY393" s="133"/>
      <c r="FZ393" s="133"/>
      <c r="GA393" s="133"/>
      <c r="GB393" s="133"/>
      <c r="GC393" s="133"/>
      <c r="GD393" s="133"/>
      <c r="GE393" s="133"/>
      <c r="GF393" s="133"/>
      <c r="GG393" s="133"/>
      <c r="GH393" s="133"/>
      <c r="GI393" s="133"/>
    </row>
    <row r="394" spans="1:191" s="133" customFormat="1">
      <c r="A394" s="275"/>
      <c r="B394" s="724"/>
      <c r="C394" s="703"/>
      <c r="D394" s="703"/>
      <c r="E394" s="703"/>
      <c r="F394" s="703"/>
      <c r="G394" s="703"/>
      <c r="H394" s="703"/>
      <c r="I394" s="703"/>
      <c r="J394" s="703"/>
      <c r="BO394" s="174"/>
    </row>
    <row r="395" spans="1:191" s="133" customFormat="1" ht="15">
      <c r="A395" s="275"/>
      <c r="B395" s="313" t="s">
        <v>193</v>
      </c>
      <c r="C395" s="280"/>
      <c r="D395" s="314" t="s">
        <v>53</v>
      </c>
      <c r="E395" s="314" t="s">
        <v>54</v>
      </c>
      <c r="F395" s="5" t="s">
        <v>175</v>
      </c>
      <c r="G395" s="5"/>
      <c r="H395" s="5"/>
      <c r="I395" s="275"/>
      <c r="J395" s="703"/>
      <c r="BO395" s="174"/>
    </row>
    <row r="396" spans="1:191" s="133" customFormat="1" ht="28.5">
      <c r="A396" s="275"/>
      <c r="B396" s="316" t="s">
        <v>194</v>
      </c>
      <c r="C396" s="279" t="s">
        <v>181</v>
      </c>
      <c r="D396" s="283"/>
      <c r="E396" s="283"/>
      <c r="F396" s="283"/>
      <c r="G396" s="5"/>
      <c r="H396" s="5"/>
      <c r="I396" s="275"/>
      <c r="J396" s="703"/>
      <c r="BO396" s="174"/>
    </row>
    <row r="397" spans="1:191" s="133" customFormat="1">
      <c r="A397" s="275"/>
      <c r="B397" s="289"/>
      <c r="C397" s="317" t="s">
        <v>182</v>
      </c>
      <c r="D397" s="283"/>
      <c r="E397" s="283"/>
      <c r="F397" s="283"/>
      <c r="G397" s="5"/>
      <c r="H397" s="5"/>
      <c r="I397" s="275"/>
      <c r="J397" s="703"/>
      <c r="BO397" s="174"/>
    </row>
    <row r="398" spans="1:191" s="133" customFormat="1" ht="28.5">
      <c r="A398" s="275"/>
      <c r="B398" s="318" t="s">
        <v>195</v>
      </c>
      <c r="C398" s="319"/>
      <c r="D398" s="320" t="s">
        <v>196</v>
      </c>
      <c r="E398" s="320" t="s">
        <v>197</v>
      </c>
      <c r="F398" s="320" t="s">
        <v>198</v>
      </c>
      <c r="G398" s="321" t="s">
        <v>199</v>
      </c>
      <c r="H398" s="321"/>
      <c r="I398" s="275"/>
      <c r="J398" s="703"/>
      <c r="BO398" s="174"/>
    </row>
    <row r="399" spans="1:191" s="270" customFormat="1" ht="29.25" thickBot="1">
      <c r="A399" s="275"/>
      <c r="B399" s="5"/>
      <c r="C399" s="322" t="s">
        <v>200</v>
      </c>
      <c r="D399" s="283"/>
      <c r="E399" s="283"/>
      <c r="F399" s="283"/>
      <c r="G399" s="283"/>
      <c r="H399" s="5"/>
      <c r="I399" s="275"/>
      <c r="J399" s="70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c r="AO399" s="133"/>
      <c r="AP399" s="133"/>
      <c r="AQ399" s="133"/>
      <c r="AR399" s="133"/>
      <c r="AS399" s="133"/>
      <c r="AT399" s="133"/>
      <c r="AU399" s="133"/>
      <c r="AV399" s="133"/>
      <c r="AW399" s="133"/>
      <c r="AX399" s="133"/>
      <c r="AY399" s="133"/>
      <c r="AZ399" s="133"/>
      <c r="BA399" s="133"/>
      <c r="BB399" s="133"/>
      <c r="BC399" s="133"/>
      <c r="BD399" s="133"/>
      <c r="BE399" s="133"/>
      <c r="BF399" s="133"/>
      <c r="BG399" s="133"/>
      <c r="BH399" s="133"/>
      <c r="BI399" s="133"/>
      <c r="BJ399" s="133"/>
      <c r="BK399" s="133"/>
      <c r="BL399" s="133"/>
      <c r="BM399" s="133"/>
      <c r="BN399" s="133"/>
      <c r="BO399" s="174"/>
      <c r="BP399" s="133"/>
      <c r="BQ399" s="133"/>
      <c r="BR399" s="133"/>
      <c r="BS399" s="133"/>
      <c r="BT399" s="133"/>
      <c r="BU399" s="133"/>
      <c r="BV399" s="133"/>
      <c r="BW399" s="133"/>
      <c r="BX399" s="133"/>
      <c r="BY399" s="133"/>
      <c r="BZ399" s="133"/>
      <c r="CA399" s="133"/>
      <c r="CB399" s="133"/>
      <c r="CC399" s="133"/>
      <c r="CD399" s="133"/>
      <c r="CE399" s="133"/>
      <c r="CF399" s="133"/>
      <c r="CG399" s="133"/>
      <c r="CH399" s="133"/>
      <c r="CI399" s="133"/>
      <c r="CJ399" s="133"/>
      <c r="CK399" s="133"/>
      <c r="CL399" s="133"/>
      <c r="CM399" s="133"/>
      <c r="CN399" s="133"/>
      <c r="CO399" s="133"/>
      <c r="CP399" s="133"/>
      <c r="CQ399" s="133"/>
      <c r="CR399" s="133"/>
      <c r="CS399" s="133"/>
      <c r="CT399" s="133"/>
      <c r="CU399" s="133"/>
      <c r="CV399" s="133"/>
      <c r="CW399" s="133"/>
      <c r="CX399" s="133"/>
      <c r="CY399" s="133"/>
      <c r="CZ399" s="133"/>
      <c r="DA399" s="133"/>
      <c r="DB399" s="133"/>
      <c r="DC399" s="133"/>
      <c r="DD399" s="133"/>
      <c r="DE399" s="133"/>
      <c r="DF399" s="133"/>
      <c r="DG399" s="133"/>
      <c r="DH399" s="133"/>
      <c r="DI399" s="133"/>
      <c r="DJ399" s="133"/>
      <c r="DK399" s="133"/>
      <c r="DL399" s="133"/>
      <c r="DM399" s="133"/>
      <c r="DN399" s="133"/>
      <c r="DO399" s="133"/>
      <c r="DP399" s="133"/>
      <c r="DQ399" s="133"/>
      <c r="DR399" s="133"/>
      <c r="DS399" s="133"/>
      <c r="DT399" s="133"/>
      <c r="DU399" s="133"/>
      <c r="DV399" s="133"/>
      <c r="DW399" s="133"/>
      <c r="DX399" s="133"/>
      <c r="DY399" s="133"/>
      <c r="DZ399" s="133"/>
      <c r="EA399" s="133"/>
      <c r="EB399" s="133"/>
      <c r="EC399" s="133"/>
      <c r="ED399" s="133"/>
      <c r="EE399" s="133"/>
      <c r="EF399" s="133"/>
      <c r="EG399" s="133"/>
      <c r="EH399" s="133"/>
      <c r="EI399" s="133"/>
      <c r="EJ399" s="133"/>
      <c r="EK399" s="133"/>
      <c r="EL399" s="133"/>
      <c r="EM399" s="133"/>
      <c r="EN399" s="133"/>
      <c r="EO399" s="133"/>
      <c r="EP399" s="133"/>
      <c r="EQ399" s="133"/>
      <c r="ER399" s="133"/>
      <c r="ES399" s="133"/>
      <c r="ET399" s="133"/>
      <c r="EU399" s="133"/>
      <c r="EV399" s="133"/>
      <c r="EW399" s="133"/>
      <c r="EX399" s="133"/>
      <c r="EY399" s="133"/>
      <c r="EZ399" s="133"/>
      <c r="FA399" s="133"/>
      <c r="FB399" s="133"/>
      <c r="FC399" s="133"/>
      <c r="FD399" s="133"/>
      <c r="FE399" s="133"/>
      <c r="FF399" s="133"/>
      <c r="FG399" s="133"/>
      <c r="FH399" s="133"/>
      <c r="FI399" s="133"/>
      <c r="FJ399" s="133"/>
      <c r="FK399" s="133"/>
      <c r="FL399" s="133"/>
      <c r="FM399" s="133"/>
      <c r="FN399" s="133"/>
      <c r="FO399" s="133"/>
      <c r="FP399" s="133"/>
      <c r="FQ399" s="133"/>
      <c r="FR399" s="133"/>
      <c r="FS399" s="133"/>
      <c r="FT399" s="133"/>
      <c r="FU399" s="133"/>
      <c r="FV399" s="133"/>
      <c r="FW399" s="133"/>
      <c r="FX399" s="133"/>
      <c r="FY399" s="133"/>
      <c r="FZ399" s="133"/>
      <c r="GA399" s="133"/>
      <c r="GB399" s="133"/>
      <c r="GC399" s="133"/>
      <c r="GD399" s="133"/>
      <c r="GE399" s="133"/>
      <c r="GF399" s="133"/>
      <c r="GG399" s="133"/>
      <c r="GH399" s="133"/>
      <c r="GI399" s="133"/>
    </row>
    <row r="400" spans="1:191" s="133" customFormat="1">
      <c r="A400" s="275"/>
      <c r="B400" s="4"/>
      <c r="C400" s="323"/>
      <c r="D400" s="283"/>
      <c r="E400" s="283"/>
      <c r="F400" s="283"/>
      <c r="G400" s="283"/>
      <c r="H400" s="5"/>
      <c r="I400" s="275"/>
      <c r="J400" s="703"/>
      <c r="BO400" s="174"/>
    </row>
    <row r="401" spans="1:191" s="133" customFormat="1">
      <c r="A401" s="275"/>
      <c r="B401" s="289"/>
      <c r="C401" s="2"/>
      <c r="D401" s="2"/>
      <c r="E401" s="5"/>
      <c r="F401" s="5"/>
      <c r="G401" s="5"/>
      <c r="H401" s="5"/>
      <c r="I401" s="275"/>
      <c r="J401" s="703"/>
      <c r="BO401" s="174"/>
    </row>
    <row r="402" spans="1:191" s="135" customFormat="1" ht="15" collapsed="1">
      <c r="A402" s="133" t="s">
        <v>305</v>
      </c>
      <c r="B402" s="269" t="s">
        <v>359</v>
      </c>
      <c r="C402" s="133"/>
      <c r="D402" s="133"/>
      <c r="E402" s="133"/>
      <c r="F402" s="133"/>
      <c r="G402" s="133"/>
      <c r="H402" s="133"/>
      <c r="I402" s="391"/>
      <c r="J402" s="391"/>
      <c r="K402" s="391"/>
      <c r="L402" s="391"/>
      <c r="M402" s="391"/>
      <c r="N402" s="391"/>
      <c r="O402" s="391"/>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c r="AO402" s="133"/>
      <c r="AP402" s="133"/>
      <c r="AQ402" s="133"/>
      <c r="AR402" s="133"/>
      <c r="AS402" s="133"/>
      <c r="AT402" s="133"/>
      <c r="AU402" s="133"/>
      <c r="AV402" s="133"/>
      <c r="AW402" s="133"/>
      <c r="AX402" s="133"/>
      <c r="AY402" s="133"/>
      <c r="AZ402" s="133"/>
      <c r="BA402" s="133"/>
      <c r="BB402" s="133"/>
      <c r="BC402" s="133"/>
      <c r="BD402" s="133"/>
      <c r="BE402" s="133"/>
      <c r="BF402" s="133"/>
      <c r="BG402" s="133"/>
      <c r="BH402" s="133"/>
      <c r="BI402" s="133"/>
      <c r="BJ402" s="133"/>
      <c r="BK402" s="133"/>
      <c r="BL402" s="133"/>
      <c r="BM402" s="133"/>
      <c r="BN402" s="133"/>
      <c r="BO402" s="174"/>
      <c r="BP402" s="133"/>
      <c r="BQ402" s="133"/>
      <c r="BR402" s="133"/>
      <c r="BS402" s="133"/>
      <c r="BT402" s="133"/>
      <c r="BU402" s="133"/>
      <c r="BV402" s="133"/>
      <c r="BW402" s="133"/>
      <c r="BX402" s="133"/>
      <c r="BY402" s="133"/>
      <c r="BZ402" s="133"/>
      <c r="CA402" s="133"/>
      <c r="CB402" s="133"/>
      <c r="CC402" s="133"/>
      <c r="CD402" s="133"/>
      <c r="CE402" s="133"/>
      <c r="CF402" s="133"/>
      <c r="CG402" s="133"/>
      <c r="CH402" s="133"/>
      <c r="CI402" s="133"/>
      <c r="CJ402" s="133"/>
      <c r="CK402" s="133"/>
      <c r="CL402" s="133"/>
      <c r="CM402" s="133"/>
      <c r="CN402" s="133"/>
      <c r="CO402" s="133"/>
      <c r="CP402" s="133"/>
      <c r="CQ402" s="133"/>
      <c r="CR402" s="133"/>
      <c r="CS402" s="133"/>
      <c r="CT402" s="133"/>
      <c r="CU402" s="133"/>
      <c r="CV402" s="133"/>
      <c r="CW402" s="133"/>
      <c r="CX402" s="133"/>
      <c r="CY402" s="133"/>
      <c r="CZ402" s="133"/>
      <c r="DA402" s="133"/>
      <c r="DB402" s="133"/>
      <c r="DC402" s="133"/>
      <c r="DD402" s="133"/>
      <c r="DE402" s="133"/>
      <c r="DF402" s="133"/>
      <c r="DG402" s="133"/>
      <c r="DH402" s="133"/>
      <c r="DI402" s="133"/>
      <c r="DJ402" s="133"/>
      <c r="DK402" s="133"/>
      <c r="DL402" s="133"/>
      <c r="DM402" s="133"/>
      <c r="DN402" s="133"/>
      <c r="DO402" s="133"/>
      <c r="DP402" s="133"/>
      <c r="DQ402" s="133"/>
      <c r="DR402" s="133"/>
      <c r="DS402" s="133"/>
      <c r="DT402" s="133"/>
      <c r="DU402" s="133"/>
      <c r="DV402" s="133"/>
      <c r="DW402" s="133"/>
      <c r="DX402" s="133"/>
      <c r="DY402" s="133"/>
      <c r="DZ402" s="133"/>
      <c r="EA402" s="133"/>
      <c r="EB402" s="133"/>
      <c r="EC402" s="133"/>
      <c r="ED402" s="133"/>
      <c r="EE402" s="133"/>
      <c r="EF402" s="133"/>
      <c r="EG402" s="133"/>
      <c r="EH402" s="133"/>
      <c r="EI402" s="133"/>
      <c r="EJ402" s="133"/>
      <c r="EK402" s="133"/>
      <c r="EL402" s="133"/>
      <c r="EM402" s="133"/>
      <c r="EN402" s="133"/>
      <c r="EO402" s="133"/>
      <c r="EP402" s="133"/>
      <c r="EQ402" s="133"/>
      <c r="ER402" s="133"/>
      <c r="ES402" s="133"/>
      <c r="ET402" s="133"/>
      <c r="EU402" s="133"/>
      <c r="EV402" s="133"/>
      <c r="EW402" s="133"/>
      <c r="EX402" s="133"/>
      <c r="EY402" s="133"/>
      <c r="EZ402" s="133"/>
      <c r="FA402" s="133"/>
      <c r="FB402" s="133"/>
      <c r="FC402" s="133"/>
      <c r="FD402" s="133"/>
      <c r="FE402" s="133"/>
      <c r="FF402" s="133"/>
      <c r="FG402" s="133"/>
      <c r="FH402" s="133"/>
      <c r="FI402" s="133"/>
      <c r="FJ402" s="133"/>
      <c r="FK402" s="133"/>
      <c r="FL402" s="133"/>
      <c r="FM402" s="133"/>
      <c r="FN402" s="133"/>
      <c r="FO402" s="133"/>
      <c r="FP402" s="133"/>
      <c r="FQ402" s="133"/>
      <c r="FR402" s="133"/>
      <c r="FS402" s="133"/>
      <c r="FT402" s="133"/>
      <c r="FU402" s="133"/>
      <c r="FV402" s="133"/>
      <c r="FW402" s="133"/>
      <c r="FX402" s="133"/>
      <c r="FY402" s="133"/>
      <c r="FZ402" s="133"/>
      <c r="GA402" s="133"/>
      <c r="GB402" s="133"/>
      <c r="GC402" s="133"/>
      <c r="GD402" s="133"/>
      <c r="GE402" s="133"/>
      <c r="GF402" s="133"/>
      <c r="GG402" s="133"/>
      <c r="GH402" s="133"/>
      <c r="GI402" s="133"/>
    </row>
    <row r="403" spans="1:191" s="135" customFormat="1" ht="15">
      <c r="A403" s="133"/>
      <c r="B403" s="652" t="s">
        <v>358</v>
      </c>
      <c r="C403" s="133"/>
      <c r="D403" s="133"/>
      <c r="E403" s="133"/>
      <c r="F403" s="133"/>
      <c r="G403" s="133"/>
      <c r="H403" s="133"/>
      <c r="I403" s="133"/>
      <c r="J403" s="133"/>
      <c r="K403" s="704"/>
      <c r="L403" s="391"/>
      <c r="M403" s="704"/>
      <c r="N403" s="704"/>
      <c r="O403" s="704"/>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c r="AO403" s="133"/>
      <c r="AP403" s="133"/>
      <c r="AQ403" s="133"/>
      <c r="AR403" s="133"/>
      <c r="AS403" s="133"/>
      <c r="AT403" s="133"/>
      <c r="AU403" s="133"/>
      <c r="AV403" s="133"/>
      <c r="AW403" s="133"/>
      <c r="AX403" s="133"/>
      <c r="AY403" s="133"/>
      <c r="AZ403" s="133"/>
      <c r="BA403" s="133"/>
      <c r="BB403" s="133"/>
      <c r="BC403" s="133"/>
      <c r="BD403" s="133"/>
      <c r="BE403" s="133"/>
      <c r="BF403" s="133"/>
      <c r="BG403" s="133"/>
      <c r="BH403" s="133"/>
      <c r="BI403" s="133"/>
      <c r="BJ403" s="133"/>
      <c r="BK403" s="133"/>
      <c r="BL403" s="133"/>
      <c r="BM403" s="133"/>
      <c r="BN403" s="133"/>
      <c r="BO403" s="174"/>
      <c r="BP403" s="133"/>
      <c r="BQ403" s="133"/>
      <c r="BR403" s="133"/>
      <c r="BS403" s="133"/>
      <c r="BT403" s="133"/>
      <c r="BU403" s="133"/>
      <c r="BV403" s="133"/>
      <c r="BW403" s="133"/>
      <c r="BX403" s="133"/>
      <c r="BY403" s="133"/>
      <c r="BZ403" s="133"/>
      <c r="CA403" s="133"/>
      <c r="CB403" s="133"/>
      <c r="CC403" s="133"/>
      <c r="CD403" s="133"/>
      <c r="CE403" s="133"/>
      <c r="CF403" s="133"/>
      <c r="CG403" s="133"/>
      <c r="CH403" s="133"/>
      <c r="CI403" s="133"/>
      <c r="CJ403" s="133"/>
      <c r="CK403" s="133"/>
      <c r="CL403" s="133"/>
      <c r="CM403" s="133"/>
      <c r="CN403" s="133"/>
      <c r="CO403" s="133"/>
      <c r="CP403" s="133"/>
      <c r="CQ403" s="133"/>
      <c r="CR403" s="133"/>
      <c r="CS403" s="133"/>
      <c r="CT403" s="133"/>
      <c r="CU403" s="133"/>
      <c r="CV403" s="133"/>
      <c r="CW403" s="133"/>
      <c r="CX403" s="133"/>
      <c r="CY403" s="133"/>
      <c r="CZ403" s="133"/>
      <c r="DA403" s="133"/>
      <c r="DB403" s="133"/>
      <c r="DC403" s="133"/>
      <c r="DD403" s="133"/>
      <c r="DE403" s="133"/>
      <c r="DF403" s="133"/>
      <c r="DG403" s="133"/>
      <c r="DH403" s="133"/>
      <c r="DI403" s="133"/>
      <c r="DJ403" s="133"/>
      <c r="DK403" s="133"/>
      <c r="DL403" s="133"/>
      <c r="DM403" s="133"/>
      <c r="DN403" s="133"/>
      <c r="DO403" s="133"/>
      <c r="DP403" s="133"/>
      <c r="DQ403" s="133"/>
      <c r="DR403" s="133"/>
      <c r="DS403" s="133"/>
      <c r="DT403" s="133"/>
      <c r="DU403" s="133"/>
      <c r="DV403" s="133"/>
      <c r="DW403" s="133"/>
      <c r="DX403" s="133"/>
      <c r="DY403" s="133"/>
      <c r="DZ403" s="133"/>
      <c r="EA403" s="133"/>
      <c r="EB403" s="133"/>
      <c r="EC403" s="133"/>
      <c r="ED403" s="133"/>
      <c r="EE403" s="133"/>
      <c r="EF403" s="133"/>
      <c r="EG403" s="133"/>
      <c r="EH403" s="133"/>
      <c r="EI403" s="133"/>
      <c r="EJ403" s="133"/>
      <c r="EK403" s="133"/>
      <c r="EL403" s="133"/>
      <c r="EM403" s="133"/>
      <c r="EN403" s="133"/>
      <c r="EO403" s="133"/>
      <c r="EP403" s="133"/>
      <c r="EQ403" s="133"/>
      <c r="ER403" s="133"/>
      <c r="ES403" s="133"/>
      <c r="ET403" s="133"/>
      <c r="EU403" s="133"/>
      <c r="EV403" s="133"/>
      <c r="EW403" s="133"/>
      <c r="EX403" s="133"/>
      <c r="EY403" s="133"/>
      <c r="EZ403" s="133"/>
      <c r="FA403" s="133"/>
      <c r="FB403" s="133"/>
      <c r="FC403" s="133"/>
      <c r="FD403" s="133"/>
      <c r="FE403" s="133"/>
      <c r="FF403" s="133"/>
      <c r="FG403" s="133"/>
      <c r="FH403" s="133"/>
      <c r="FI403" s="133"/>
      <c r="FJ403" s="133"/>
      <c r="FK403" s="133"/>
      <c r="FL403" s="133"/>
      <c r="FM403" s="133"/>
      <c r="FN403" s="133"/>
      <c r="FO403" s="133"/>
      <c r="FP403" s="133"/>
      <c r="FQ403" s="133"/>
      <c r="FR403" s="133"/>
      <c r="FS403" s="133"/>
      <c r="FT403" s="133"/>
      <c r="FU403" s="133"/>
      <c r="FV403" s="133"/>
      <c r="FW403" s="133"/>
      <c r="FX403" s="133"/>
      <c r="FY403" s="133"/>
      <c r="FZ403" s="133"/>
      <c r="GA403" s="133"/>
      <c r="GB403" s="133"/>
      <c r="GC403" s="133"/>
      <c r="GD403" s="133"/>
      <c r="GE403" s="133"/>
      <c r="GF403" s="133"/>
      <c r="GG403" s="133"/>
      <c r="GH403" s="133"/>
      <c r="GI403" s="133"/>
    </row>
    <row r="404" spans="1:191" s="135" customFormat="1" ht="15">
      <c r="A404" s="133"/>
      <c r="B404" s="653" t="s">
        <v>342</v>
      </c>
      <c r="C404" s="133"/>
      <c r="D404" s="133"/>
      <c r="E404" s="133"/>
      <c r="F404" s="133"/>
      <c r="G404" s="133"/>
      <c r="H404" s="133"/>
      <c r="I404" s="133"/>
      <c r="J404" s="133"/>
      <c r="K404" s="704"/>
      <c r="L404" s="391"/>
      <c r="M404" s="704"/>
      <c r="N404" s="704"/>
      <c r="O404" s="704"/>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c r="AO404" s="133"/>
      <c r="AP404" s="133"/>
      <c r="AQ404" s="133"/>
      <c r="AR404" s="133"/>
      <c r="AS404" s="133"/>
      <c r="AT404" s="133"/>
      <c r="AU404" s="133"/>
      <c r="AV404" s="133"/>
      <c r="AW404" s="133"/>
      <c r="AX404" s="133"/>
      <c r="AY404" s="133"/>
      <c r="AZ404" s="133"/>
      <c r="BA404" s="133"/>
      <c r="BB404" s="133"/>
      <c r="BC404" s="133"/>
      <c r="BD404" s="133"/>
      <c r="BE404" s="133"/>
      <c r="BF404" s="133"/>
      <c r="BG404" s="133"/>
      <c r="BH404" s="133"/>
      <c r="BI404" s="133"/>
      <c r="BJ404" s="133"/>
      <c r="BK404" s="133"/>
      <c r="BL404" s="133"/>
      <c r="BM404" s="133"/>
      <c r="BN404" s="133"/>
      <c r="BO404" s="174"/>
      <c r="BP404" s="133"/>
      <c r="BQ404" s="133"/>
      <c r="BR404" s="133"/>
      <c r="BS404" s="133"/>
      <c r="BT404" s="133"/>
      <c r="BU404" s="133"/>
      <c r="BV404" s="133"/>
      <c r="BW404" s="133"/>
      <c r="BX404" s="133"/>
      <c r="BY404" s="133"/>
      <c r="BZ404" s="133"/>
      <c r="CA404" s="133"/>
      <c r="CB404" s="133"/>
      <c r="CC404" s="133"/>
      <c r="CD404" s="133"/>
      <c r="CE404" s="133"/>
      <c r="CF404" s="133"/>
      <c r="CG404" s="133"/>
      <c r="CH404" s="133"/>
      <c r="CI404" s="133"/>
      <c r="CJ404" s="133"/>
      <c r="CK404" s="133"/>
      <c r="CL404" s="133"/>
      <c r="CM404" s="133"/>
      <c r="CN404" s="133"/>
      <c r="CO404" s="133"/>
      <c r="CP404" s="133"/>
      <c r="CQ404" s="133"/>
      <c r="CR404" s="133"/>
      <c r="CS404" s="133"/>
      <c r="CT404" s="133"/>
      <c r="CU404" s="133"/>
      <c r="CV404" s="133"/>
      <c r="CW404" s="133"/>
      <c r="CX404" s="133"/>
      <c r="CY404" s="133"/>
      <c r="CZ404" s="133"/>
      <c r="DA404" s="133"/>
      <c r="DB404" s="133"/>
      <c r="DC404" s="133"/>
      <c r="DD404" s="133"/>
      <c r="DE404" s="133"/>
      <c r="DF404" s="133"/>
      <c r="DG404" s="133"/>
      <c r="DH404" s="133"/>
      <c r="DI404" s="133"/>
      <c r="DJ404" s="133"/>
      <c r="DK404" s="133"/>
      <c r="DL404" s="133"/>
      <c r="DM404" s="133"/>
      <c r="DN404" s="133"/>
      <c r="DO404" s="133"/>
      <c r="DP404" s="133"/>
      <c r="DQ404" s="133"/>
      <c r="DR404" s="133"/>
      <c r="DS404" s="133"/>
      <c r="DT404" s="133"/>
      <c r="DU404" s="133"/>
      <c r="DV404" s="133"/>
      <c r="DW404" s="133"/>
      <c r="DX404" s="133"/>
      <c r="DY404" s="133"/>
      <c r="DZ404" s="133"/>
      <c r="EA404" s="133"/>
      <c r="EB404" s="133"/>
      <c r="EC404" s="133"/>
      <c r="ED404" s="133"/>
      <c r="EE404" s="133"/>
      <c r="EF404" s="133"/>
      <c r="EG404" s="133"/>
      <c r="EH404" s="133"/>
      <c r="EI404" s="133"/>
      <c r="EJ404" s="133"/>
      <c r="EK404" s="133"/>
      <c r="EL404" s="133"/>
      <c r="EM404" s="133"/>
      <c r="EN404" s="133"/>
      <c r="EO404" s="133"/>
      <c r="EP404" s="133"/>
      <c r="EQ404" s="133"/>
      <c r="ER404" s="133"/>
      <c r="ES404" s="133"/>
      <c r="ET404" s="133"/>
      <c r="EU404" s="133"/>
      <c r="EV404" s="133"/>
      <c r="EW404" s="133"/>
      <c r="EX404" s="133"/>
      <c r="EY404" s="133"/>
      <c r="EZ404" s="133"/>
      <c r="FA404" s="133"/>
      <c r="FB404" s="133"/>
      <c r="FC404" s="133"/>
      <c r="FD404" s="133"/>
      <c r="FE404" s="133"/>
      <c r="FF404" s="133"/>
      <c r="FG404" s="133"/>
      <c r="FH404" s="133"/>
      <c r="FI404" s="133"/>
      <c r="FJ404" s="133"/>
      <c r="FK404" s="133"/>
      <c r="FL404" s="133"/>
      <c r="FM404" s="133"/>
      <c r="FN404" s="133"/>
      <c r="FO404" s="133"/>
      <c r="FP404" s="133"/>
      <c r="FQ404" s="133"/>
      <c r="FR404" s="133"/>
      <c r="FS404" s="133"/>
      <c r="FT404" s="133"/>
      <c r="FU404" s="133"/>
      <c r="FV404" s="133"/>
      <c r="FW404" s="133"/>
      <c r="FX404" s="133"/>
      <c r="FY404" s="133"/>
      <c r="FZ404" s="133"/>
      <c r="GA404" s="133"/>
      <c r="GB404" s="133"/>
      <c r="GC404" s="133"/>
      <c r="GD404" s="133"/>
      <c r="GE404" s="133"/>
      <c r="GF404" s="133"/>
      <c r="GG404" s="133"/>
      <c r="GH404" s="133"/>
      <c r="GI404" s="133"/>
    </row>
    <row r="405" spans="1:191" s="135" customFormat="1" ht="15">
      <c r="A405" s="133"/>
      <c r="B405" s="653"/>
      <c r="C405" s="133"/>
      <c r="D405" s="133"/>
      <c r="E405" s="133"/>
      <c r="F405" s="133"/>
      <c r="G405" s="133"/>
      <c r="H405" s="133"/>
      <c r="I405" s="133"/>
      <c r="J405" s="133"/>
      <c r="K405" s="391"/>
      <c r="L405" s="391"/>
      <c r="M405" s="391"/>
      <c r="N405" s="391"/>
      <c r="O405" s="391"/>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74"/>
      <c r="BP405" s="133"/>
      <c r="BQ405" s="133"/>
      <c r="BR405" s="133"/>
      <c r="BS405" s="133"/>
      <c r="BT405" s="133"/>
      <c r="BU405" s="133"/>
      <c r="BV405" s="133"/>
      <c r="BW405" s="133"/>
      <c r="BX405" s="133"/>
      <c r="BY405" s="133"/>
      <c r="BZ405" s="133"/>
      <c r="CA405" s="133"/>
      <c r="CB405" s="133"/>
      <c r="CC405" s="133"/>
      <c r="CD405" s="133"/>
      <c r="CE405" s="133"/>
      <c r="CF405" s="133"/>
      <c r="CG405" s="133"/>
      <c r="CH405" s="133"/>
      <c r="CI405" s="133"/>
      <c r="CJ405" s="133"/>
      <c r="CK405" s="133"/>
      <c r="CL405" s="133"/>
      <c r="CM405" s="133"/>
      <c r="CN405" s="133"/>
      <c r="CO405" s="133"/>
      <c r="CP405" s="133"/>
      <c r="CQ405" s="133"/>
      <c r="CR405" s="133"/>
      <c r="CS405" s="133"/>
      <c r="CT405" s="133"/>
      <c r="CU405" s="133"/>
      <c r="CV405" s="133"/>
      <c r="CW405" s="133"/>
      <c r="CX405" s="133"/>
      <c r="CY405" s="133"/>
      <c r="CZ405" s="133"/>
      <c r="DA405" s="133"/>
      <c r="DB405" s="133"/>
      <c r="DC405" s="133"/>
      <c r="DD405" s="133"/>
      <c r="DE405" s="133"/>
      <c r="DF405" s="133"/>
      <c r="DG405" s="133"/>
      <c r="DH405" s="133"/>
      <c r="DI405" s="133"/>
      <c r="DJ405" s="133"/>
      <c r="DK405" s="133"/>
      <c r="DL405" s="133"/>
      <c r="DM405" s="133"/>
      <c r="DN405" s="133"/>
      <c r="DO405" s="133"/>
      <c r="DP405" s="133"/>
      <c r="DQ405" s="133"/>
      <c r="DR405" s="133"/>
      <c r="DS405" s="133"/>
      <c r="DT405" s="133"/>
      <c r="DU405" s="133"/>
      <c r="DV405" s="133"/>
      <c r="DW405" s="133"/>
      <c r="DX405" s="133"/>
      <c r="DY405" s="133"/>
      <c r="DZ405" s="133"/>
      <c r="EA405" s="133"/>
      <c r="EB405" s="133"/>
      <c r="EC405" s="133"/>
      <c r="ED405" s="133"/>
      <c r="EE405" s="133"/>
      <c r="EF405" s="133"/>
      <c r="EG405" s="133"/>
      <c r="EH405" s="133"/>
      <c r="EI405" s="133"/>
      <c r="EJ405" s="133"/>
      <c r="EK405" s="133"/>
      <c r="EL405" s="133"/>
      <c r="EM405" s="133"/>
      <c r="EN405" s="133"/>
      <c r="EO405" s="133"/>
      <c r="EP405" s="133"/>
      <c r="EQ405" s="133"/>
      <c r="ER405" s="133"/>
      <c r="ES405" s="133"/>
      <c r="ET405" s="133"/>
      <c r="EU405" s="133"/>
      <c r="EV405" s="133"/>
      <c r="EW405" s="133"/>
      <c r="EX405" s="133"/>
      <c r="EY405" s="133"/>
      <c r="EZ405" s="133"/>
      <c r="FA405" s="133"/>
      <c r="FB405" s="133"/>
      <c r="FC405" s="133"/>
      <c r="FD405" s="133"/>
      <c r="FE405" s="133"/>
      <c r="FF405" s="133"/>
      <c r="FG405" s="133"/>
      <c r="FH405" s="133"/>
      <c r="FI405" s="133"/>
      <c r="FJ405" s="133"/>
      <c r="FK405" s="133"/>
      <c r="FL405" s="133"/>
      <c r="FM405" s="133"/>
      <c r="FN405" s="133"/>
      <c r="FO405" s="133"/>
      <c r="FP405" s="133"/>
      <c r="FQ405" s="133"/>
      <c r="FR405" s="133"/>
      <c r="FS405" s="133"/>
      <c r="FT405" s="133"/>
      <c r="FU405" s="133"/>
      <c r="FV405" s="133"/>
      <c r="FW405" s="133"/>
      <c r="FX405" s="133"/>
      <c r="FY405" s="133"/>
      <c r="FZ405" s="133"/>
      <c r="GA405" s="133"/>
      <c r="GB405" s="133"/>
      <c r="GC405" s="133"/>
      <c r="GD405" s="133"/>
      <c r="GE405" s="133"/>
      <c r="GF405" s="133"/>
      <c r="GG405" s="133"/>
      <c r="GH405" s="133"/>
      <c r="GI405" s="133"/>
    </row>
    <row r="406" spans="1:191" s="133" customFormat="1" ht="15">
      <c r="B406" s="188" t="s">
        <v>343</v>
      </c>
      <c r="C406" s="1"/>
      <c r="K406" s="704"/>
      <c r="L406" s="391"/>
      <c r="M406" s="704"/>
      <c r="N406" s="704"/>
      <c r="O406" s="704"/>
      <c r="P406" s="701"/>
      <c r="Q406" s="701"/>
      <c r="R406" s="701"/>
      <c r="S406" s="703"/>
      <c r="T406" s="703"/>
      <c r="U406" s="703"/>
      <c r="V406" s="703"/>
      <c r="W406" s="703"/>
      <c r="X406" s="703"/>
      <c r="Y406" s="703"/>
      <c r="Z406" s="703"/>
      <c r="AA406" s="703"/>
      <c r="AB406" s="703"/>
      <c r="AC406" s="703"/>
      <c r="AD406" s="703"/>
      <c r="AE406" s="703"/>
      <c r="AF406" s="703"/>
      <c r="AG406" s="703"/>
      <c r="AH406" s="703"/>
      <c r="AI406" s="703"/>
      <c r="AJ406" s="703"/>
      <c r="AK406" s="703"/>
      <c r="AL406" s="703"/>
      <c r="AM406" s="703"/>
      <c r="AN406" s="703"/>
      <c r="AO406" s="703"/>
      <c r="AP406" s="703"/>
      <c r="AQ406" s="703"/>
      <c r="AR406" s="703"/>
      <c r="AS406" s="703"/>
      <c r="AT406" s="703"/>
      <c r="AU406" s="703"/>
      <c r="AV406" s="703"/>
      <c r="AW406" s="703"/>
      <c r="AX406" s="703"/>
      <c r="AY406" s="703"/>
      <c r="AZ406" s="703"/>
      <c r="BA406" s="703"/>
      <c r="BB406" s="703"/>
      <c r="BC406" s="703"/>
      <c r="BD406" s="703"/>
      <c r="BE406" s="703"/>
      <c r="BF406" s="703"/>
      <c r="BG406" s="703"/>
      <c r="BH406" s="703"/>
      <c r="BI406" s="703"/>
      <c r="BJ406" s="703"/>
      <c r="BK406" s="703"/>
      <c r="BL406" s="703"/>
      <c r="BM406" s="703"/>
      <c r="BN406" s="703"/>
      <c r="BO406" s="703"/>
      <c r="BP406" s="703"/>
      <c r="BQ406" s="703"/>
      <c r="BR406" s="703"/>
      <c r="BS406" s="703"/>
      <c r="BT406" s="703"/>
      <c r="BU406" s="703"/>
      <c r="BV406" s="703"/>
      <c r="BW406" s="703"/>
      <c r="BX406" s="703"/>
      <c r="BY406" s="703"/>
      <c r="BZ406" s="703"/>
    </row>
    <row r="407" spans="1:191" s="133" customFormat="1" ht="15">
      <c r="A407" s="135"/>
      <c r="B407" s="188" t="s">
        <v>344</v>
      </c>
      <c r="C407" s="655" t="s">
        <v>253</v>
      </c>
      <c r="D407" s="655" t="s">
        <v>345</v>
      </c>
      <c r="E407" s="705" t="s">
        <v>346</v>
      </c>
      <c r="F407" s="705" t="s">
        <v>89</v>
      </c>
      <c r="G407" s="705" t="s">
        <v>347</v>
      </c>
      <c r="H407" s="706"/>
      <c r="I407" s="185"/>
      <c r="J407" s="374"/>
      <c r="K407" s="185"/>
      <c r="L407" s="185"/>
      <c r="M407" s="185"/>
      <c r="N407" s="704"/>
      <c r="O407" s="704"/>
      <c r="P407" s="701"/>
      <c r="Q407" s="701"/>
      <c r="R407" s="701"/>
      <c r="S407" s="703"/>
      <c r="T407" s="703"/>
      <c r="U407" s="703"/>
      <c r="V407" s="703"/>
      <c r="W407" s="703"/>
      <c r="X407" s="703"/>
      <c r="Y407" s="703"/>
      <c r="Z407" s="703"/>
      <c r="AA407" s="703"/>
      <c r="AB407" s="703"/>
      <c r="AC407" s="703"/>
      <c r="AD407" s="703"/>
      <c r="AE407" s="703"/>
      <c r="AF407" s="703"/>
      <c r="AG407" s="703"/>
      <c r="AH407" s="703"/>
      <c r="AI407" s="703"/>
      <c r="AJ407" s="703"/>
      <c r="AK407" s="703"/>
      <c r="AL407" s="703"/>
      <c r="AM407" s="703"/>
      <c r="AN407" s="703"/>
      <c r="AO407" s="703"/>
      <c r="AP407" s="703"/>
      <c r="AQ407" s="703"/>
      <c r="AR407" s="703"/>
      <c r="AS407" s="703"/>
      <c r="AT407" s="703"/>
      <c r="AU407" s="703"/>
      <c r="AV407" s="703"/>
      <c r="AW407" s="703"/>
      <c r="AX407" s="703"/>
      <c r="AY407" s="703"/>
      <c r="AZ407" s="703"/>
      <c r="BA407" s="703"/>
      <c r="BB407" s="703"/>
      <c r="BC407" s="703"/>
      <c r="BD407" s="703"/>
      <c r="BE407" s="703"/>
      <c r="BF407" s="703"/>
      <c r="BG407" s="703"/>
      <c r="BH407" s="703"/>
      <c r="BI407" s="703"/>
      <c r="BJ407" s="703"/>
      <c r="BK407" s="703"/>
      <c r="BL407" s="703"/>
      <c r="BM407" s="703"/>
      <c r="BN407" s="703"/>
      <c r="BO407" s="703"/>
      <c r="BP407" s="703"/>
      <c r="BQ407" s="703"/>
      <c r="BR407" s="703"/>
      <c r="BS407" s="703"/>
      <c r="BT407" s="703"/>
      <c r="BU407" s="703"/>
      <c r="BV407" s="703"/>
      <c r="BW407" s="703"/>
      <c r="BX407" s="703"/>
      <c r="BY407" s="703"/>
      <c r="BZ407" s="703"/>
    </row>
    <row r="408" spans="1:191" s="133" customFormat="1" ht="15">
      <c r="B408" s="248" t="s">
        <v>29</v>
      </c>
      <c r="C408" s="471"/>
      <c r="D408" s="472"/>
      <c r="E408" s="221"/>
      <c r="F408" s="221"/>
      <c r="G408" s="707"/>
      <c r="H408" s="119"/>
      <c r="I408" s="648"/>
      <c r="J408" s="185"/>
      <c r="K408" s="648"/>
      <c r="L408" s="648"/>
      <c r="M408" s="648"/>
      <c r="N408" s="701"/>
      <c r="O408" s="701"/>
      <c r="P408" s="701"/>
      <c r="Q408" s="701"/>
      <c r="R408" s="701"/>
      <c r="S408" s="703"/>
      <c r="T408" s="703"/>
      <c r="U408" s="703"/>
      <c r="V408" s="703"/>
      <c r="W408" s="703"/>
      <c r="X408" s="703"/>
      <c r="Y408" s="703"/>
      <c r="Z408" s="703"/>
      <c r="AA408" s="703"/>
      <c r="AB408" s="703"/>
      <c r="AC408" s="703"/>
      <c r="AD408" s="703"/>
      <c r="AE408" s="703"/>
      <c r="AF408" s="703"/>
      <c r="AG408" s="703"/>
      <c r="AH408" s="703"/>
      <c r="AI408" s="703"/>
      <c r="AJ408" s="703"/>
      <c r="AK408" s="703"/>
      <c r="AL408" s="703"/>
      <c r="AM408" s="703"/>
      <c r="AN408" s="703"/>
      <c r="AO408" s="703"/>
      <c r="AP408" s="703"/>
      <c r="AQ408" s="703"/>
      <c r="AR408" s="703"/>
      <c r="AS408" s="703"/>
      <c r="AT408" s="703"/>
      <c r="AU408" s="703"/>
      <c r="AV408" s="703"/>
      <c r="AW408" s="703"/>
      <c r="AX408" s="703"/>
      <c r="AY408" s="703"/>
      <c r="AZ408" s="703"/>
      <c r="BA408" s="703"/>
      <c r="BB408" s="703"/>
      <c r="BC408" s="703"/>
      <c r="BD408" s="703"/>
      <c r="BE408" s="703"/>
      <c r="BF408" s="703"/>
      <c r="BG408" s="703"/>
      <c r="BH408" s="703"/>
      <c r="BI408" s="703"/>
      <c r="BJ408" s="703"/>
      <c r="BK408" s="703"/>
      <c r="BL408" s="703"/>
      <c r="BM408" s="703"/>
      <c r="BN408" s="703"/>
      <c r="BO408" s="703"/>
      <c r="BP408" s="703"/>
      <c r="BQ408" s="703"/>
      <c r="BR408" s="703"/>
      <c r="BS408" s="703"/>
      <c r="BT408" s="703"/>
      <c r="BU408" s="703"/>
      <c r="BV408" s="703"/>
      <c r="BW408" s="703"/>
      <c r="BX408" s="703"/>
      <c r="BY408" s="703"/>
      <c r="BZ408" s="703"/>
    </row>
    <row r="409" spans="1:191" s="133" customFormat="1" ht="15">
      <c r="C409" s="476"/>
      <c r="D409" s="472"/>
      <c r="E409" s="221"/>
      <c r="F409" s="221"/>
      <c r="G409" s="707"/>
      <c r="H409" s="119"/>
      <c r="I409" s="648"/>
      <c r="J409" s="185"/>
      <c r="K409" s="648"/>
      <c r="L409" s="648"/>
      <c r="M409" s="648"/>
      <c r="N409" s="701"/>
      <c r="O409" s="701"/>
      <c r="P409" s="701"/>
      <c r="Q409" s="701"/>
      <c r="R409" s="701"/>
      <c r="S409" s="703"/>
      <c r="T409" s="703"/>
      <c r="U409" s="703"/>
      <c r="V409" s="703"/>
      <c r="W409" s="703"/>
      <c r="X409" s="703"/>
      <c r="Y409" s="703"/>
      <c r="Z409" s="703"/>
      <c r="AA409" s="703"/>
      <c r="AB409" s="703"/>
      <c r="AC409" s="703"/>
      <c r="AD409" s="703"/>
      <c r="AE409" s="703"/>
      <c r="AF409" s="703"/>
      <c r="AG409" s="703"/>
      <c r="AH409" s="703"/>
      <c r="AI409" s="703"/>
      <c r="AJ409" s="703"/>
      <c r="AK409" s="703"/>
      <c r="AL409" s="703"/>
      <c r="AM409" s="703"/>
      <c r="AN409" s="703"/>
      <c r="AO409" s="703"/>
      <c r="AP409" s="703"/>
      <c r="AQ409" s="703"/>
      <c r="AR409" s="703"/>
      <c r="AS409" s="703"/>
      <c r="AT409" s="703"/>
      <c r="AU409" s="703"/>
      <c r="AV409" s="703"/>
      <c r="AW409" s="703"/>
      <c r="AX409" s="703"/>
      <c r="AY409" s="703"/>
      <c r="AZ409" s="703"/>
      <c r="BA409" s="703"/>
      <c r="BB409" s="703"/>
      <c r="BC409" s="703"/>
      <c r="BD409" s="703"/>
      <c r="BE409" s="703"/>
      <c r="BF409" s="703"/>
      <c r="BG409" s="703"/>
      <c r="BH409" s="703"/>
      <c r="BI409" s="703"/>
      <c r="BJ409" s="703"/>
      <c r="BK409" s="703"/>
      <c r="BL409" s="703"/>
      <c r="BM409" s="703"/>
      <c r="BN409" s="703"/>
      <c r="BO409" s="703"/>
      <c r="BP409" s="703"/>
      <c r="BQ409" s="703"/>
      <c r="BR409" s="703"/>
      <c r="BS409" s="703"/>
      <c r="BT409" s="703"/>
      <c r="BU409" s="703"/>
      <c r="BV409" s="703"/>
      <c r="BW409" s="703"/>
      <c r="BX409" s="703"/>
      <c r="BY409" s="703"/>
      <c r="BZ409" s="703"/>
    </row>
    <row r="410" spans="1:191" s="133" customFormat="1" ht="15">
      <c r="C410" s="476"/>
      <c r="D410" s="232"/>
      <c r="E410" s="708"/>
      <c r="F410" s="708"/>
      <c r="G410" s="709"/>
      <c r="H410" s="164"/>
      <c r="I410" s="648"/>
      <c r="J410" s="185"/>
      <c r="K410" s="648"/>
      <c r="L410" s="648"/>
      <c r="M410" s="648"/>
      <c r="N410" s="701"/>
      <c r="O410" s="701"/>
      <c r="P410" s="701"/>
      <c r="Q410" s="701"/>
      <c r="R410" s="701"/>
      <c r="S410" s="701"/>
      <c r="T410" s="701"/>
      <c r="U410" s="701"/>
      <c r="V410" s="701"/>
      <c r="W410" s="701"/>
      <c r="X410" s="701"/>
      <c r="Y410" s="701"/>
      <c r="Z410" s="701"/>
      <c r="AA410" s="701"/>
      <c r="AB410" s="701"/>
      <c r="AC410" s="701"/>
      <c r="AD410" s="701"/>
      <c r="AE410" s="701"/>
      <c r="AF410" s="701"/>
      <c r="AG410" s="701"/>
      <c r="AH410" s="701"/>
      <c r="AI410" s="701"/>
      <c r="AJ410" s="701"/>
      <c r="AK410" s="701"/>
      <c r="AL410" s="701"/>
      <c r="AM410" s="701"/>
      <c r="AN410" s="701"/>
      <c r="AO410" s="701"/>
      <c r="AP410" s="701"/>
      <c r="AQ410" s="701"/>
      <c r="AR410" s="701"/>
      <c r="AS410" s="701"/>
      <c r="AT410" s="701"/>
      <c r="AU410" s="701"/>
      <c r="AV410" s="701"/>
      <c r="AW410" s="701"/>
      <c r="AX410" s="701"/>
      <c r="AY410" s="701"/>
      <c r="AZ410" s="701"/>
      <c r="BA410" s="701"/>
      <c r="BB410" s="701"/>
      <c r="BC410" s="701"/>
      <c r="BD410" s="701"/>
      <c r="BE410" s="701"/>
      <c r="BF410" s="701"/>
      <c r="BG410" s="701"/>
      <c r="BH410" s="701"/>
      <c r="BI410" s="701"/>
      <c r="BJ410" s="701"/>
      <c r="BK410" s="701"/>
      <c r="BL410" s="701"/>
      <c r="BM410" s="701"/>
      <c r="BN410" s="701"/>
      <c r="BO410" s="701"/>
      <c r="BP410" s="701"/>
      <c r="BQ410" s="701"/>
      <c r="BR410" s="701"/>
      <c r="BS410" s="701"/>
      <c r="BT410" s="701"/>
      <c r="BU410" s="701"/>
      <c r="BV410" s="701"/>
      <c r="BW410" s="701"/>
      <c r="BX410" s="701"/>
      <c r="BY410" s="701"/>
      <c r="BZ410" s="701"/>
      <c r="CA410" s="135"/>
      <c r="CB410" s="135"/>
      <c r="CC410" s="135"/>
      <c r="CD410" s="135"/>
      <c r="CE410" s="135"/>
      <c r="CF410" s="135"/>
      <c r="CG410" s="135"/>
      <c r="CH410" s="135"/>
      <c r="CI410" s="135"/>
      <c r="CJ410" s="135"/>
      <c r="CK410" s="135"/>
      <c r="CL410" s="135"/>
      <c r="CM410" s="135"/>
      <c r="CN410" s="135"/>
      <c r="CO410" s="135"/>
      <c r="CP410" s="135"/>
      <c r="CQ410" s="135"/>
      <c r="CR410" s="135"/>
      <c r="CS410" s="135"/>
      <c r="CT410" s="135"/>
      <c r="CU410" s="135"/>
      <c r="CV410" s="135"/>
      <c r="CW410" s="135"/>
      <c r="CX410" s="135"/>
      <c r="CY410" s="135"/>
      <c r="CZ410" s="135"/>
      <c r="DA410" s="135"/>
      <c r="DB410" s="135"/>
      <c r="DC410" s="135"/>
      <c r="DD410" s="135"/>
      <c r="DE410" s="135"/>
      <c r="DF410" s="135"/>
      <c r="DG410" s="135"/>
      <c r="DH410" s="135"/>
      <c r="DI410" s="135"/>
      <c r="DJ410" s="135"/>
      <c r="DK410" s="135"/>
      <c r="DL410" s="135"/>
      <c r="DM410" s="135"/>
      <c r="DN410" s="135"/>
      <c r="DO410" s="135"/>
      <c r="DP410" s="135"/>
      <c r="DQ410" s="135"/>
      <c r="DR410" s="135"/>
      <c r="DS410" s="135"/>
      <c r="DT410" s="135"/>
      <c r="DU410" s="135"/>
      <c r="DV410" s="135"/>
      <c r="DW410" s="135"/>
      <c r="DX410" s="135"/>
      <c r="DY410" s="135"/>
      <c r="DZ410" s="135"/>
      <c r="EA410" s="135"/>
      <c r="EB410" s="135"/>
      <c r="EC410" s="135"/>
      <c r="ED410" s="135"/>
      <c r="EE410" s="135"/>
      <c r="EF410" s="135"/>
      <c r="EG410" s="135"/>
      <c r="EH410" s="135"/>
      <c r="EI410" s="135"/>
      <c r="EJ410" s="135"/>
      <c r="EK410" s="135"/>
      <c r="EL410" s="135"/>
      <c r="EM410" s="135"/>
      <c r="EN410" s="135"/>
      <c r="EO410" s="135"/>
      <c r="EP410" s="135"/>
      <c r="EQ410" s="135"/>
      <c r="ER410" s="135"/>
      <c r="ES410" s="135"/>
      <c r="ET410" s="135"/>
      <c r="EU410" s="135"/>
      <c r="EV410" s="135"/>
      <c r="EW410" s="135"/>
      <c r="EX410" s="135"/>
      <c r="EY410" s="135"/>
      <c r="EZ410" s="135"/>
      <c r="FA410" s="135"/>
      <c r="FB410" s="135"/>
      <c r="FC410" s="135"/>
      <c r="FD410" s="135"/>
      <c r="FE410" s="135"/>
      <c r="FF410" s="135"/>
      <c r="FG410" s="135"/>
      <c r="FH410" s="135"/>
      <c r="FI410" s="135"/>
      <c r="FJ410" s="135"/>
      <c r="FK410" s="135"/>
      <c r="FL410" s="135"/>
      <c r="FM410" s="135"/>
      <c r="FN410" s="135"/>
      <c r="FO410" s="135"/>
      <c r="FP410" s="135"/>
      <c r="FQ410" s="135"/>
      <c r="FR410" s="135"/>
      <c r="FS410" s="135"/>
      <c r="FT410" s="135"/>
      <c r="FU410" s="135"/>
      <c r="FV410" s="135"/>
      <c r="FW410" s="135"/>
      <c r="FX410" s="135"/>
      <c r="FY410" s="135"/>
      <c r="FZ410" s="135"/>
      <c r="GA410" s="135"/>
      <c r="GB410" s="135"/>
      <c r="GC410" s="135"/>
      <c r="GD410" s="135"/>
      <c r="GE410" s="135"/>
      <c r="GF410" s="135"/>
      <c r="GG410" s="135"/>
      <c r="GH410" s="135"/>
      <c r="GI410" s="135"/>
    </row>
    <row r="411" spans="1:191" s="133" customFormat="1" ht="15">
      <c r="C411" s="660"/>
      <c r="D411" s="232"/>
      <c r="E411" s="710"/>
      <c r="F411" s="710"/>
      <c r="G411" s="669"/>
      <c r="H411" s="164"/>
      <c r="I411" s="648"/>
      <c r="J411" s="185"/>
      <c r="K411" s="648"/>
      <c r="L411" s="648"/>
      <c r="M411" s="648"/>
      <c r="N411" s="701"/>
      <c r="O411" s="701"/>
      <c r="P411" s="701"/>
      <c r="Q411" s="701"/>
      <c r="R411" s="701"/>
      <c r="S411" s="701"/>
      <c r="T411" s="701"/>
      <c r="U411" s="701"/>
      <c r="V411" s="701"/>
      <c r="W411" s="701"/>
      <c r="X411" s="701"/>
      <c r="Y411" s="701"/>
      <c r="Z411" s="701"/>
      <c r="AA411" s="701"/>
      <c r="AB411" s="701"/>
      <c r="AC411" s="701"/>
      <c r="AD411" s="701"/>
      <c r="AE411" s="701"/>
      <c r="AF411" s="701"/>
      <c r="AG411" s="701"/>
      <c r="AH411" s="701"/>
      <c r="AI411" s="701"/>
      <c r="AJ411" s="701"/>
      <c r="AK411" s="701"/>
      <c r="AL411" s="701"/>
      <c r="AM411" s="701"/>
      <c r="AN411" s="701"/>
      <c r="AO411" s="701"/>
      <c r="AP411" s="701"/>
      <c r="AQ411" s="701"/>
      <c r="AR411" s="701"/>
      <c r="AS411" s="701"/>
      <c r="AT411" s="701"/>
      <c r="AU411" s="701"/>
      <c r="AV411" s="701"/>
      <c r="AW411" s="701"/>
      <c r="AX411" s="701"/>
      <c r="AY411" s="701"/>
      <c r="AZ411" s="701"/>
      <c r="BA411" s="701"/>
      <c r="BB411" s="701"/>
      <c r="BC411" s="701"/>
      <c r="BD411" s="701"/>
      <c r="BE411" s="701"/>
      <c r="BF411" s="701"/>
      <c r="BG411" s="701"/>
      <c r="BH411" s="701"/>
      <c r="BI411" s="701"/>
      <c r="BJ411" s="701"/>
      <c r="BK411" s="701"/>
      <c r="BL411" s="701"/>
      <c r="BM411" s="701"/>
      <c r="BN411" s="701"/>
      <c r="BO411" s="701"/>
      <c r="BP411" s="701"/>
      <c r="BQ411" s="701"/>
      <c r="BR411" s="701"/>
      <c r="BS411" s="701"/>
      <c r="BT411" s="701"/>
      <c r="BU411" s="701"/>
      <c r="BV411" s="701"/>
      <c r="BW411" s="701"/>
      <c r="BX411" s="701"/>
      <c r="BY411" s="701"/>
      <c r="BZ411" s="701"/>
      <c r="CA411" s="135"/>
      <c r="CB411" s="135"/>
      <c r="CC411" s="135"/>
      <c r="CD411" s="135"/>
      <c r="CE411" s="135"/>
      <c r="CF411" s="135"/>
      <c r="CG411" s="135"/>
      <c r="CH411" s="135"/>
      <c r="CI411" s="135"/>
      <c r="CJ411" s="135"/>
      <c r="CK411" s="135"/>
      <c r="CL411" s="135"/>
      <c r="CM411" s="135"/>
      <c r="CN411" s="135"/>
      <c r="CO411" s="135"/>
      <c r="CP411" s="135"/>
      <c r="CQ411" s="135"/>
      <c r="CR411" s="135"/>
      <c r="CS411" s="135"/>
      <c r="CT411" s="135"/>
      <c r="CU411" s="135"/>
      <c r="CV411" s="135"/>
      <c r="CW411" s="135"/>
      <c r="CX411" s="135"/>
      <c r="CY411" s="135"/>
      <c r="CZ411" s="135"/>
      <c r="DA411" s="135"/>
      <c r="DB411" s="135"/>
      <c r="DC411" s="135"/>
      <c r="DD411" s="135"/>
      <c r="DE411" s="135"/>
      <c r="DF411" s="135"/>
      <c r="DG411" s="135"/>
      <c r="DH411" s="135"/>
      <c r="DI411" s="135"/>
      <c r="DJ411" s="135"/>
      <c r="DK411" s="135"/>
      <c r="DL411" s="135"/>
      <c r="DM411" s="135"/>
      <c r="DN411" s="135"/>
      <c r="DO411" s="135"/>
      <c r="DP411" s="135"/>
      <c r="DQ411" s="135"/>
      <c r="DR411" s="135"/>
      <c r="DS411" s="135"/>
      <c r="DT411" s="135"/>
      <c r="DU411" s="135"/>
      <c r="DV411" s="135"/>
      <c r="DW411" s="135"/>
      <c r="DX411" s="135"/>
      <c r="DY411" s="135"/>
      <c r="DZ411" s="135"/>
      <c r="EA411" s="135"/>
      <c r="EB411" s="135"/>
      <c r="EC411" s="135"/>
      <c r="ED411" s="135"/>
      <c r="EE411" s="135"/>
      <c r="EF411" s="135"/>
      <c r="EG411" s="135"/>
      <c r="EH411" s="135"/>
      <c r="EI411" s="135"/>
      <c r="EJ411" s="135"/>
      <c r="EK411" s="135"/>
      <c r="EL411" s="135"/>
      <c r="EM411" s="135"/>
      <c r="EN411" s="135"/>
      <c r="EO411" s="135"/>
      <c r="EP411" s="135"/>
      <c r="EQ411" s="135"/>
      <c r="ER411" s="135"/>
      <c r="ES411" s="135"/>
      <c r="ET411" s="135"/>
      <c r="EU411" s="135"/>
      <c r="EV411" s="135"/>
      <c r="EW411" s="135"/>
      <c r="EX411" s="135"/>
      <c r="EY411" s="135"/>
      <c r="EZ411" s="135"/>
      <c r="FA411" s="135"/>
      <c r="FB411" s="135"/>
      <c r="FC411" s="135"/>
      <c r="FD411" s="135"/>
      <c r="FE411" s="135"/>
      <c r="FF411" s="135"/>
      <c r="FG411" s="135"/>
      <c r="FH411" s="135"/>
      <c r="FI411" s="135"/>
      <c r="FJ411" s="135"/>
      <c r="FK411" s="135"/>
      <c r="FL411" s="135"/>
      <c r="FM411" s="135"/>
      <c r="FN411" s="135"/>
      <c r="FO411" s="135"/>
      <c r="FP411" s="135"/>
      <c r="FQ411" s="135"/>
      <c r="FR411" s="135"/>
      <c r="FS411" s="135"/>
      <c r="FT411" s="135"/>
      <c r="FU411" s="135"/>
      <c r="FV411" s="135"/>
      <c r="FW411" s="135"/>
      <c r="FX411" s="135"/>
      <c r="FY411" s="135"/>
      <c r="FZ411" s="135"/>
      <c r="GA411" s="135"/>
      <c r="GB411" s="135"/>
      <c r="GC411" s="135"/>
      <c r="GD411" s="135"/>
      <c r="GE411" s="135"/>
      <c r="GF411" s="135"/>
      <c r="GG411" s="135"/>
      <c r="GH411" s="135"/>
      <c r="GI411" s="135"/>
    </row>
    <row r="412" spans="1:191" s="133" customFormat="1">
      <c r="C412" s="265"/>
      <c r="D412" s="265"/>
      <c r="E412" s="265"/>
      <c r="K412" s="701"/>
      <c r="L412" s="701"/>
      <c r="M412" s="701"/>
      <c r="N412" s="701"/>
      <c r="O412" s="701"/>
      <c r="P412" s="701"/>
      <c r="Q412" s="701"/>
      <c r="R412" s="701"/>
      <c r="S412" s="701"/>
      <c r="T412" s="701"/>
      <c r="U412" s="701"/>
      <c r="V412" s="701"/>
      <c r="W412" s="701"/>
      <c r="X412" s="701"/>
      <c r="Y412" s="701"/>
      <c r="Z412" s="701"/>
      <c r="AA412" s="701"/>
      <c r="AB412" s="701"/>
      <c r="AC412" s="701"/>
      <c r="AD412" s="701"/>
      <c r="AE412" s="701"/>
      <c r="AF412" s="701"/>
      <c r="AG412" s="701"/>
      <c r="AH412" s="701"/>
      <c r="AI412" s="701"/>
      <c r="AJ412" s="701"/>
      <c r="AK412" s="701"/>
      <c r="AL412" s="701"/>
      <c r="AM412" s="701"/>
      <c r="AN412" s="701"/>
      <c r="AO412" s="701"/>
      <c r="AP412" s="701"/>
      <c r="AQ412" s="701"/>
      <c r="AR412" s="701"/>
      <c r="AS412" s="701"/>
      <c r="AT412" s="701"/>
      <c r="AU412" s="701"/>
      <c r="AV412" s="701"/>
      <c r="AW412" s="701"/>
      <c r="AX412" s="701"/>
      <c r="AY412" s="701"/>
      <c r="AZ412" s="701"/>
      <c r="BA412" s="701"/>
      <c r="BB412" s="701"/>
      <c r="BC412" s="701"/>
      <c r="BD412" s="701"/>
      <c r="BE412" s="701"/>
      <c r="BF412" s="701"/>
      <c r="BG412" s="701"/>
      <c r="BH412" s="701"/>
      <c r="BI412" s="701"/>
      <c r="BJ412" s="701"/>
      <c r="BK412" s="701"/>
      <c r="BL412" s="701"/>
      <c r="BM412" s="701"/>
      <c r="BN412" s="701"/>
      <c r="BO412" s="701"/>
      <c r="BP412" s="701"/>
      <c r="BQ412" s="701"/>
      <c r="BR412" s="701"/>
      <c r="BS412" s="701"/>
      <c r="BT412" s="701"/>
      <c r="BU412" s="701"/>
      <c r="BV412" s="701"/>
      <c r="BW412" s="701"/>
      <c r="BX412" s="701"/>
      <c r="BY412" s="701"/>
      <c r="BZ412" s="701"/>
      <c r="CA412" s="135"/>
      <c r="CB412" s="135"/>
      <c r="CC412" s="135"/>
      <c r="CD412" s="135"/>
      <c r="CE412" s="135"/>
      <c r="CF412" s="135"/>
      <c r="CG412" s="135"/>
      <c r="CH412" s="135"/>
      <c r="CI412" s="135"/>
      <c r="CJ412" s="135"/>
      <c r="CK412" s="135"/>
      <c r="CL412" s="135"/>
      <c r="CM412" s="135"/>
      <c r="CN412" s="135"/>
      <c r="CO412" s="135"/>
      <c r="CP412" s="135"/>
      <c r="CQ412" s="135"/>
      <c r="CR412" s="135"/>
      <c r="CS412" s="135"/>
      <c r="CT412" s="135"/>
      <c r="CU412" s="135"/>
      <c r="CV412" s="135"/>
      <c r="CW412" s="135"/>
      <c r="CX412" s="135"/>
      <c r="CY412" s="135"/>
      <c r="CZ412" s="135"/>
      <c r="DA412" s="135"/>
      <c r="DB412" s="135"/>
      <c r="DC412" s="135"/>
      <c r="DD412" s="135"/>
      <c r="DE412" s="135"/>
      <c r="DF412" s="135"/>
      <c r="DG412" s="135"/>
      <c r="DH412" s="135"/>
      <c r="DI412" s="135"/>
      <c r="DJ412" s="135"/>
      <c r="DK412" s="135"/>
      <c r="DL412" s="135"/>
      <c r="DM412" s="135"/>
      <c r="DN412" s="135"/>
      <c r="DO412" s="135"/>
      <c r="DP412" s="135"/>
      <c r="DQ412" s="135"/>
      <c r="DR412" s="135"/>
      <c r="DS412" s="135"/>
      <c r="DT412" s="135"/>
      <c r="DU412" s="135"/>
      <c r="DV412" s="135"/>
      <c r="DW412" s="135"/>
      <c r="DX412" s="135"/>
      <c r="DY412" s="135"/>
      <c r="DZ412" s="135"/>
      <c r="EA412" s="135"/>
      <c r="EB412" s="135"/>
      <c r="EC412" s="135"/>
      <c r="ED412" s="135"/>
      <c r="EE412" s="135"/>
      <c r="EF412" s="135"/>
      <c r="EG412" s="135"/>
      <c r="EH412" s="135"/>
      <c r="EI412" s="135"/>
      <c r="EJ412" s="135"/>
      <c r="EK412" s="135"/>
      <c r="EL412" s="135"/>
      <c r="EM412" s="135"/>
      <c r="EN412" s="135"/>
      <c r="EO412" s="135"/>
      <c r="EP412" s="135"/>
      <c r="EQ412" s="135"/>
      <c r="ER412" s="135"/>
      <c r="ES412" s="135"/>
      <c r="ET412" s="135"/>
      <c r="EU412" s="135"/>
      <c r="EV412" s="135"/>
      <c r="EW412" s="135"/>
      <c r="EX412" s="135"/>
      <c r="EY412" s="135"/>
      <c r="EZ412" s="135"/>
      <c r="FA412" s="135"/>
      <c r="FB412" s="135"/>
      <c r="FC412" s="135"/>
      <c r="FD412" s="135"/>
      <c r="FE412" s="135"/>
      <c r="FF412" s="135"/>
      <c r="FG412" s="135"/>
      <c r="FH412" s="135"/>
      <c r="FI412" s="135"/>
      <c r="FJ412" s="135"/>
      <c r="FK412" s="135"/>
      <c r="FL412" s="135"/>
      <c r="FM412" s="135"/>
      <c r="FN412" s="135"/>
      <c r="FO412" s="135"/>
      <c r="FP412" s="135"/>
      <c r="FQ412" s="135"/>
      <c r="FR412" s="135"/>
      <c r="FS412" s="135"/>
      <c r="FT412" s="135"/>
      <c r="FU412" s="135"/>
      <c r="FV412" s="135"/>
      <c r="FW412" s="135"/>
      <c r="FX412" s="135"/>
      <c r="FY412" s="135"/>
      <c r="FZ412" s="135"/>
      <c r="GA412" s="135"/>
      <c r="GB412" s="135"/>
      <c r="GC412" s="135"/>
      <c r="GD412" s="135"/>
      <c r="GE412" s="135"/>
      <c r="GF412" s="135"/>
      <c r="GG412" s="135"/>
      <c r="GH412" s="135"/>
      <c r="GI412" s="135"/>
    </row>
    <row r="413" spans="1:191" s="133" customFormat="1">
      <c r="B413" s="188" t="s">
        <v>348</v>
      </c>
      <c r="C413" s="187"/>
      <c r="K413" s="701"/>
      <c r="L413" s="701"/>
      <c r="M413" s="701"/>
      <c r="N413" s="701"/>
      <c r="O413" s="701"/>
      <c r="P413" s="701"/>
      <c r="Q413" s="701"/>
      <c r="R413" s="701"/>
      <c r="S413" s="701"/>
      <c r="T413" s="701"/>
      <c r="U413" s="701"/>
      <c r="V413" s="701"/>
      <c r="W413" s="701"/>
      <c r="X413" s="701"/>
      <c r="Y413" s="701"/>
      <c r="Z413" s="701"/>
      <c r="AA413" s="701"/>
      <c r="AB413" s="701"/>
      <c r="AC413" s="701"/>
      <c r="AD413" s="701"/>
      <c r="AE413" s="701"/>
      <c r="AF413" s="701"/>
      <c r="AG413" s="701"/>
      <c r="AH413" s="701"/>
      <c r="AI413" s="701"/>
      <c r="AJ413" s="701"/>
      <c r="AK413" s="701"/>
      <c r="AL413" s="701"/>
      <c r="AM413" s="701"/>
      <c r="AN413" s="701"/>
      <c r="AO413" s="701"/>
      <c r="AP413" s="701"/>
      <c r="AQ413" s="701"/>
      <c r="AR413" s="701"/>
      <c r="AS413" s="701"/>
      <c r="AT413" s="701"/>
      <c r="AU413" s="701"/>
      <c r="AV413" s="701"/>
      <c r="AW413" s="701"/>
      <c r="AX413" s="701"/>
      <c r="AY413" s="701"/>
      <c r="AZ413" s="701"/>
      <c r="BA413" s="701"/>
      <c r="BB413" s="701"/>
      <c r="BC413" s="701"/>
      <c r="BD413" s="701"/>
      <c r="BE413" s="701"/>
      <c r="BF413" s="701"/>
      <c r="BG413" s="701"/>
      <c r="BH413" s="701"/>
      <c r="BI413" s="701"/>
      <c r="BJ413" s="701"/>
      <c r="BK413" s="701"/>
      <c r="BL413" s="701"/>
      <c r="BM413" s="701"/>
      <c r="BN413" s="701"/>
      <c r="BO413" s="701"/>
      <c r="BP413" s="701"/>
      <c r="BQ413" s="701"/>
      <c r="BR413" s="701"/>
      <c r="BS413" s="701"/>
      <c r="BT413" s="701"/>
      <c r="BU413" s="701"/>
      <c r="BV413" s="701"/>
      <c r="BW413" s="701"/>
      <c r="BX413" s="701"/>
      <c r="BY413" s="701"/>
      <c r="BZ413" s="701"/>
      <c r="CA413" s="135"/>
      <c r="CB413" s="135"/>
      <c r="CC413" s="135"/>
      <c r="CD413" s="135"/>
      <c r="CE413" s="135"/>
      <c r="CF413" s="135"/>
      <c r="CG413" s="135"/>
      <c r="CH413" s="135"/>
      <c r="CI413" s="135"/>
      <c r="CJ413" s="135"/>
      <c r="CK413" s="135"/>
      <c r="CL413" s="135"/>
      <c r="CM413" s="135"/>
      <c r="CN413" s="135"/>
      <c r="CO413" s="135"/>
      <c r="CP413" s="135"/>
      <c r="CQ413" s="135"/>
      <c r="CR413" s="135"/>
      <c r="CS413" s="135"/>
      <c r="CT413" s="135"/>
      <c r="CU413" s="135"/>
      <c r="CV413" s="135"/>
      <c r="CW413" s="135"/>
      <c r="CX413" s="135"/>
      <c r="CY413" s="135"/>
      <c r="CZ413" s="135"/>
      <c r="DA413" s="135"/>
      <c r="DB413" s="135"/>
      <c r="DC413" s="135"/>
      <c r="DD413" s="135"/>
      <c r="DE413" s="135"/>
      <c r="DF413" s="135"/>
      <c r="DG413" s="135"/>
      <c r="DH413" s="135"/>
      <c r="DI413" s="135"/>
      <c r="DJ413" s="135"/>
      <c r="DK413" s="135"/>
      <c r="DL413" s="135"/>
      <c r="DM413" s="135"/>
      <c r="DN413" s="135"/>
      <c r="DO413" s="135"/>
      <c r="DP413" s="135"/>
      <c r="DQ413" s="135"/>
      <c r="DR413" s="135"/>
      <c r="DS413" s="135"/>
      <c r="DT413" s="135"/>
      <c r="DU413" s="135"/>
      <c r="DV413" s="135"/>
      <c r="DW413" s="135"/>
      <c r="DX413" s="135"/>
      <c r="DY413" s="135"/>
      <c r="DZ413" s="135"/>
      <c r="EA413" s="135"/>
      <c r="EB413" s="135"/>
      <c r="EC413" s="135"/>
      <c r="ED413" s="135"/>
      <c r="EE413" s="135"/>
      <c r="EF413" s="135"/>
      <c r="EG413" s="135"/>
      <c r="EH413" s="135"/>
      <c r="EI413" s="135"/>
      <c r="EJ413" s="135"/>
      <c r="EK413" s="135"/>
      <c r="EL413" s="135"/>
      <c r="EM413" s="135"/>
      <c r="EN413" s="135"/>
      <c r="EO413" s="135"/>
      <c r="EP413" s="135"/>
      <c r="EQ413" s="135"/>
      <c r="ER413" s="135"/>
      <c r="ES413" s="135"/>
      <c r="ET413" s="135"/>
      <c r="EU413" s="135"/>
      <c r="EV413" s="135"/>
      <c r="EW413" s="135"/>
      <c r="EX413" s="135"/>
      <c r="EY413" s="135"/>
      <c r="EZ413" s="135"/>
      <c r="FA413" s="135"/>
      <c r="FB413" s="135"/>
      <c r="FC413" s="135"/>
      <c r="FD413" s="135"/>
      <c r="FE413" s="135"/>
      <c r="FF413" s="135"/>
      <c r="FG413" s="135"/>
      <c r="FH413" s="135"/>
      <c r="FI413" s="135"/>
      <c r="FJ413" s="135"/>
      <c r="FK413" s="135"/>
      <c r="FL413" s="135"/>
      <c r="FM413" s="135"/>
      <c r="FN413" s="135"/>
      <c r="FO413" s="135"/>
      <c r="FP413" s="135"/>
      <c r="FQ413" s="135"/>
      <c r="FR413" s="135"/>
      <c r="FS413" s="135"/>
      <c r="FT413" s="135"/>
      <c r="FU413" s="135"/>
      <c r="FV413" s="135"/>
      <c r="FW413" s="135"/>
      <c r="FX413" s="135"/>
      <c r="FY413" s="135"/>
      <c r="FZ413" s="135"/>
      <c r="GA413" s="135"/>
      <c r="GB413" s="135"/>
      <c r="GC413" s="135"/>
      <c r="GD413" s="135"/>
      <c r="GE413" s="135"/>
      <c r="GF413" s="135"/>
      <c r="GG413" s="135"/>
      <c r="GH413" s="135"/>
      <c r="GI413" s="135"/>
    </row>
    <row r="414" spans="1:191" s="135" customFormat="1" ht="15">
      <c r="B414" s="188" t="s">
        <v>349</v>
      </c>
      <c r="C414" s="655" t="s">
        <v>253</v>
      </c>
      <c r="D414" s="655" t="s">
        <v>345</v>
      </c>
      <c r="E414" s="705" t="s">
        <v>346</v>
      </c>
      <c r="F414" s="705" t="s">
        <v>89</v>
      </c>
      <c r="G414" s="705" t="s">
        <v>347</v>
      </c>
      <c r="H414" s="706"/>
      <c r="I414" s="185"/>
      <c r="J414" s="374"/>
      <c r="K414" s="185"/>
      <c r="L414" s="185"/>
      <c r="M414" s="185"/>
      <c r="N414" s="701"/>
      <c r="O414" s="701"/>
      <c r="P414" s="701"/>
      <c r="Q414" s="701"/>
      <c r="R414" s="701"/>
      <c r="S414" s="701"/>
      <c r="T414" s="701"/>
      <c r="U414" s="701"/>
      <c r="V414" s="701"/>
      <c r="W414" s="701"/>
      <c r="X414" s="701"/>
      <c r="Y414" s="701"/>
      <c r="Z414" s="701"/>
      <c r="AA414" s="701"/>
      <c r="AB414" s="701"/>
      <c r="AC414" s="701"/>
      <c r="AD414" s="701"/>
      <c r="AE414" s="701"/>
      <c r="AF414" s="701"/>
      <c r="AG414" s="701"/>
      <c r="AH414" s="701"/>
      <c r="AI414" s="701"/>
      <c r="AJ414" s="701"/>
      <c r="AK414" s="701"/>
      <c r="AL414" s="701"/>
      <c r="AM414" s="701"/>
      <c r="AN414" s="701"/>
      <c r="AO414" s="701"/>
      <c r="AP414" s="701"/>
      <c r="AQ414" s="701"/>
      <c r="AR414" s="701"/>
      <c r="AS414" s="701"/>
      <c r="AT414" s="701"/>
      <c r="AU414" s="701"/>
      <c r="AV414" s="701"/>
      <c r="AW414" s="701"/>
      <c r="AX414" s="701"/>
      <c r="AY414" s="701"/>
      <c r="AZ414" s="701"/>
      <c r="BA414" s="701"/>
      <c r="BB414" s="701"/>
      <c r="BC414" s="701"/>
      <c r="BD414" s="701"/>
      <c r="BE414" s="701"/>
      <c r="BF414" s="701"/>
      <c r="BG414" s="701"/>
      <c r="BH414" s="701"/>
      <c r="BI414" s="701"/>
      <c r="BJ414" s="701"/>
      <c r="BK414" s="701"/>
      <c r="BL414" s="701"/>
      <c r="BM414" s="701"/>
      <c r="BN414" s="701"/>
      <c r="BO414" s="701"/>
      <c r="BP414" s="701"/>
      <c r="BQ414" s="701"/>
      <c r="BR414" s="701"/>
      <c r="BS414" s="701"/>
      <c r="BT414" s="701"/>
      <c r="BU414" s="701"/>
      <c r="BV414" s="701"/>
      <c r="BW414" s="701"/>
      <c r="BX414" s="701"/>
      <c r="BY414" s="701"/>
      <c r="BZ414" s="701"/>
    </row>
    <row r="415" spans="1:191" s="135" customFormat="1" ht="15" customHeight="1">
      <c r="A415" s="133"/>
      <c r="B415" s="248" t="s">
        <v>29</v>
      </c>
      <c r="C415" s="657"/>
      <c r="D415" s="472"/>
      <c r="E415" s="221"/>
      <c r="F415" s="221"/>
      <c r="G415" s="707"/>
      <c r="H415" s="119"/>
      <c r="I415" s="648"/>
      <c r="J415" s="185"/>
      <c r="K415" s="648"/>
      <c r="L415" s="648"/>
      <c r="M415" s="648"/>
      <c r="N415" s="703"/>
      <c r="O415" s="703"/>
      <c r="P415" s="701"/>
      <c r="Q415" s="701"/>
      <c r="R415" s="701"/>
      <c r="S415" s="701"/>
      <c r="T415" s="701"/>
      <c r="U415" s="701"/>
      <c r="V415" s="701"/>
      <c r="W415" s="701"/>
      <c r="X415" s="701"/>
      <c r="Y415" s="701"/>
      <c r="Z415" s="701"/>
      <c r="AA415" s="701"/>
      <c r="AB415" s="701"/>
      <c r="AC415" s="701"/>
      <c r="AD415" s="701"/>
      <c r="AE415" s="701"/>
      <c r="AF415" s="701"/>
      <c r="AG415" s="701"/>
      <c r="AH415" s="701"/>
      <c r="AI415" s="701"/>
      <c r="AJ415" s="701"/>
      <c r="AK415" s="701"/>
      <c r="AL415" s="701"/>
      <c r="AM415" s="701"/>
      <c r="AN415" s="701"/>
      <c r="AO415" s="701"/>
      <c r="AP415" s="701"/>
      <c r="AQ415" s="701"/>
      <c r="AR415" s="701"/>
      <c r="AS415" s="701"/>
      <c r="AT415" s="701"/>
      <c r="AU415" s="701"/>
      <c r="AV415" s="701"/>
      <c r="AW415" s="701"/>
      <c r="AX415" s="701"/>
      <c r="AY415" s="701"/>
      <c r="AZ415" s="701"/>
      <c r="BA415" s="701"/>
      <c r="BB415" s="701"/>
      <c r="BC415" s="701"/>
      <c r="BD415" s="701"/>
      <c r="BE415" s="701"/>
      <c r="BF415" s="701"/>
      <c r="BG415" s="701"/>
      <c r="BH415" s="701"/>
      <c r="BI415" s="701"/>
      <c r="BJ415" s="701"/>
      <c r="BK415" s="701"/>
      <c r="BL415" s="701"/>
      <c r="BM415" s="701"/>
      <c r="BN415" s="701"/>
      <c r="BO415" s="701"/>
      <c r="BP415" s="701"/>
      <c r="BQ415" s="701"/>
      <c r="BR415" s="701"/>
      <c r="BS415" s="701"/>
      <c r="BT415" s="701"/>
      <c r="BU415" s="701"/>
      <c r="BV415" s="701"/>
      <c r="BW415" s="701"/>
      <c r="BX415" s="701"/>
      <c r="BY415" s="701"/>
      <c r="BZ415" s="701"/>
    </row>
    <row r="416" spans="1:191" s="135" customFormat="1" ht="14.25" customHeight="1">
      <c r="A416" s="133"/>
      <c r="B416" s="133"/>
      <c r="C416" s="660"/>
      <c r="D416" s="472"/>
      <c r="E416" s="221"/>
      <c r="F416" s="221"/>
      <c r="G416" s="707"/>
      <c r="H416" s="119"/>
      <c r="I416" s="648"/>
      <c r="J416" s="185"/>
      <c r="K416" s="648"/>
      <c r="L416" s="648"/>
      <c r="M416" s="648"/>
      <c r="N416" s="703"/>
      <c r="O416" s="703"/>
      <c r="P416" s="701"/>
      <c r="Q416" s="701"/>
      <c r="R416" s="701"/>
      <c r="S416" s="701"/>
      <c r="T416" s="701"/>
      <c r="U416" s="701"/>
      <c r="V416" s="701"/>
      <c r="W416" s="701"/>
      <c r="X416" s="701"/>
      <c r="Y416" s="701"/>
      <c r="Z416" s="701"/>
      <c r="AA416" s="701"/>
      <c r="AB416" s="701"/>
      <c r="AC416" s="701"/>
      <c r="AD416" s="701"/>
      <c r="AE416" s="701"/>
      <c r="AF416" s="701"/>
      <c r="AG416" s="701"/>
      <c r="AH416" s="701"/>
      <c r="AI416" s="701"/>
      <c r="AJ416" s="701"/>
      <c r="AK416" s="701"/>
      <c r="AL416" s="701"/>
      <c r="AM416" s="701"/>
      <c r="AN416" s="701"/>
      <c r="AO416" s="701"/>
      <c r="AP416" s="701"/>
      <c r="AQ416" s="701"/>
      <c r="AR416" s="701"/>
      <c r="AS416" s="701"/>
      <c r="AT416" s="701"/>
      <c r="AU416" s="701"/>
      <c r="AV416" s="701"/>
      <c r="AW416" s="701"/>
      <c r="AX416" s="701"/>
      <c r="AY416" s="701"/>
      <c r="AZ416" s="701"/>
      <c r="BA416" s="701"/>
      <c r="BB416" s="701"/>
      <c r="BC416" s="701"/>
      <c r="BD416" s="701"/>
      <c r="BE416" s="701"/>
      <c r="BF416" s="701"/>
      <c r="BG416" s="701"/>
      <c r="BH416" s="701"/>
      <c r="BI416" s="701"/>
      <c r="BJ416" s="701"/>
      <c r="BK416" s="701"/>
      <c r="BL416" s="701"/>
      <c r="BM416" s="701"/>
      <c r="BN416" s="701"/>
      <c r="BO416" s="701"/>
      <c r="BP416" s="701"/>
      <c r="BQ416" s="701"/>
      <c r="BR416" s="701"/>
      <c r="BS416" s="701"/>
      <c r="BT416" s="701"/>
      <c r="BU416" s="701"/>
      <c r="BV416" s="701"/>
      <c r="BW416" s="701"/>
      <c r="BX416" s="701"/>
      <c r="BY416" s="701"/>
      <c r="BZ416" s="701"/>
    </row>
    <row r="417" spans="1:191" s="133" customFormat="1" ht="15">
      <c r="C417" s="660"/>
      <c r="D417" s="472"/>
      <c r="E417" s="708"/>
      <c r="F417" s="708"/>
      <c r="G417" s="709"/>
      <c r="H417" s="164"/>
      <c r="I417" s="648"/>
      <c r="J417" s="185"/>
      <c r="K417" s="648"/>
      <c r="L417" s="648"/>
      <c r="M417" s="648"/>
      <c r="N417" s="703"/>
      <c r="O417" s="703"/>
      <c r="P417" s="701"/>
      <c r="Q417" s="701"/>
      <c r="R417" s="701"/>
      <c r="S417" s="701"/>
      <c r="T417" s="701"/>
      <c r="U417" s="701"/>
      <c r="V417" s="701"/>
      <c r="W417" s="701"/>
      <c r="X417" s="701"/>
      <c r="Y417" s="701"/>
      <c r="Z417" s="701"/>
      <c r="AA417" s="701"/>
      <c r="AB417" s="701"/>
      <c r="AC417" s="701"/>
      <c r="AD417" s="701"/>
      <c r="AE417" s="701"/>
      <c r="AF417" s="701"/>
      <c r="AG417" s="701"/>
      <c r="AH417" s="701"/>
      <c r="AI417" s="701"/>
      <c r="AJ417" s="701"/>
      <c r="AK417" s="701"/>
      <c r="AL417" s="701"/>
      <c r="AM417" s="701"/>
      <c r="AN417" s="701"/>
      <c r="AO417" s="701"/>
      <c r="AP417" s="701"/>
      <c r="AQ417" s="701"/>
      <c r="AR417" s="701"/>
      <c r="AS417" s="701"/>
      <c r="AT417" s="701"/>
      <c r="AU417" s="701"/>
      <c r="AV417" s="701"/>
      <c r="AW417" s="701"/>
      <c r="AX417" s="701"/>
      <c r="AY417" s="701"/>
      <c r="AZ417" s="701"/>
      <c r="BA417" s="701"/>
      <c r="BB417" s="701"/>
      <c r="BC417" s="701"/>
      <c r="BD417" s="701"/>
      <c r="BE417" s="701"/>
      <c r="BF417" s="701"/>
      <c r="BG417" s="701"/>
      <c r="BH417" s="701"/>
      <c r="BI417" s="701"/>
      <c r="BJ417" s="701"/>
      <c r="BK417" s="701"/>
      <c r="BL417" s="701"/>
      <c r="BM417" s="701"/>
      <c r="BN417" s="701"/>
      <c r="BO417" s="701"/>
      <c r="BP417" s="701"/>
      <c r="BQ417" s="701"/>
      <c r="BR417" s="701"/>
      <c r="BS417" s="701"/>
      <c r="BT417" s="701"/>
      <c r="BU417" s="701"/>
      <c r="BV417" s="701"/>
      <c r="BW417" s="701"/>
      <c r="BX417" s="701"/>
      <c r="BY417" s="701"/>
      <c r="BZ417" s="701"/>
      <c r="CA417" s="135"/>
      <c r="CB417" s="135"/>
      <c r="CC417" s="135"/>
      <c r="CD417" s="135"/>
      <c r="CE417" s="135"/>
      <c r="CF417" s="135"/>
      <c r="CG417" s="135"/>
      <c r="CH417" s="135"/>
      <c r="CI417" s="135"/>
      <c r="CJ417" s="135"/>
      <c r="CK417" s="135"/>
      <c r="CL417" s="135"/>
      <c r="CM417" s="135"/>
      <c r="CN417" s="135"/>
      <c r="CO417" s="135"/>
      <c r="CP417" s="135"/>
      <c r="CQ417" s="135"/>
      <c r="CR417" s="135"/>
      <c r="CS417" s="135"/>
      <c r="CT417" s="135"/>
      <c r="CU417" s="135"/>
      <c r="CV417" s="135"/>
      <c r="CW417" s="135"/>
      <c r="CX417" s="135"/>
      <c r="CY417" s="135"/>
      <c r="CZ417" s="135"/>
      <c r="DA417" s="135"/>
      <c r="DB417" s="135"/>
      <c r="DC417" s="135"/>
      <c r="DD417" s="135"/>
      <c r="DE417" s="135"/>
      <c r="DF417" s="135"/>
      <c r="DG417" s="135"/>
      <c r="DH417" s="135"/>
      <c r="DI417" s="135"/>
      <c r="DJ417" s="135"/>
      <c r="DK417" s="135"/>
      <c r="DL417" s="135"/>
      <c r="DM417" s="135"/>
      <c r="DN417" s="135"/>
      <c r="DO417" s="135"/>
      <c r="DP417" s="135"/>
      <c r="DQ417" s="135"/>
      <c r="DR417" s="135"/>
      <c r="DS417" s="135"/>
      <c r="DT417" s="135"/>
      <c r="DU417" s="135"/>
      <c r="DV417" s="135"/>
      <c r="DW417" s="135"/>
      <c r="DX417" s="135"/>
      <c r="DY417" s="135"/>
      <c r="DZ417" s="135"/>
      <c r="EA417" s="135"/>
      <c r="EB417" s="135"/>
      <c r="EC417" s="135"/>
      <c r="ED417" s="135"/>
      <c r="EE417" s="135"/>
      <c r="EF417" s="135"/>
      <c r="EG417" s="135"/>
      <c r="EH417" s="135"/>
      <c r="EI417" s="135"/>
      <c r="EJ417" s="135"/>
      <c r="EK417" s="135"/>
      <c r="EL417" s="135"/>
      <c r="EM417" s="135"/>
      <c r="EN417" s="135"/>
      <c r="EO417" s="135"/>
      <c r="EP417" s="135"/>
      <c r="EQ417" s="135"/>
      <c r="ER417" s="135"/>
      <c r="ES417" s="135"/>
      <c r="ET417" s="135"/>
      <c r="EU417" s="135"/>
      <c r="EV417" s="135"/>
      <c r="EW417" s="135"/>
      <c r="EX417" s="135"/>
      <c r="EY417" s="135"/>
      <c r="EZ417" s="135"/>
      <c r="FA417" s="135"/>
      <c r="FB417" s="135"/>
      <c r="FC417" s="135"/>
      <c r="FD417" s="135"/>
      <c r="FE417" s="135"/>
      <c r="FF417" s="135"/>
      <c r="FG417" s="135"/>
      <c r="FH417" s="135"/>
      <c r="FI417" s="135"/>
      <c r="FJ417" s="135"/>
      <c r="FK417" s="135"/>
      <c r="FL417" s="135"/>
      <c r="FM417" s="135"/>
      <c r="FN417" s="135"/>
      <c r="FO417" s="135"/>
      <c r="FP417" s="135"/>
      <c r="FQ417" s="135"/>
      <c r="FR417" s="135"/>
      <c r="FS417" s="135"/>
      <c r="FT417" s="135"/>
      <c r="FU417" s="135"/>
      <c r="FV417" s="135"/>
      <c r="FW417" s="135"/>
      <c r="FX417" s="135"/>
      <c r="FY417" s="135"/>
      <c r="FZ417" s="135"/>
      <c r="GA417" s="135"/>
      <c r="GB417" s="135"/>
      <c r="GC417" s="135"/>
      <c r="GD417" s="135"/>
      <c r="GE417" s="135"/>
      <c r="GF417" s="135"/>
      <c r="GG417" s="135"/>
      <c r="GH417" s="135"/>
      <c r="GI417" s="135"/>
    </row>
    <row r="418" spans="1:191" s="133" customFormat="1" ht="15">
      <c r="C418" s="660"/>
      <c r="D418" s="472"/>
      <c r="E418" s="710"/>
      <c r="F418" s="710"/>
      <c r="G418" s="669"/>
      <c r="H418" s="164"/>
      <c r="I418" s="648"/>
      <c r="J418" s="185"/>
      <c r="K418" s="648"/>
      <c r="L418" s="648"/>
      <c r="M418" s="648"/>
      <c r="N418" s="703"/>
      <c r="O418" s="703"/>
      <c r="P418" s="703"/>
      <c r="Q418" s="703"/>
      <c r="R418" s="703"/>
      <c r="S418" s="703"/>
      <c r="T418" s="703"/>
      <c r="U418" s="703"/>
      <c r="V418" s="703"/>
      <c r="W418" s="703"/>
      <c r="X418" s="703"/>
      <c r="Y418" s="703"/>
      <c r="Z418" s="701"/>
      <c r="AA418" s="701"/>
      <c r="AB418" s="701"/>
      <c r="AC418" s="701"/>
      <c r="AD418" s="701"/>
      <c r="AE418" s="701"/>
      <c r="AF418" s="701"/>
      <c r="AG418" s="701"/>
      <c r="AH418" s="701"/>
      <c r="AI418" s="701"/>
      <c r="AJ418" s="701"/>
      <c r="AK418" s="701"/>
      <c r="AL418" s="701"/>
      <c r="AM418" s="701"/>
      <c r="AN418" s="701"/>
      <c r="AO418" s="701"/>
      <c r="AP418" s="701"/>
      <c r="AQ418" s="701"/>
      <c r="AR418" s="701"/>
      <c r="AS418" s="701"/>
      <c r="AT418" s="701"/>
      <c r="AU418" s="701"/>
      <c r="AV418" s="701"/>
      <c r="AW418" s="701"/>
      <c r="AX418" s="701"/>
      <c r="AY418" s="701"/>
      <c r="AZ418" s="701"/>
      <c r="BA418" s="701"/>
      <c r="BB418" s="701"/>
      <c r="BC418" s="701"/>
      <c r="BD418" s="701"/>
      <c r="BE418" s="701"/>
      <c r="BF418" s="701"/>
      <c r="BG418" s="701"/>
      <c r="BH418" s="701"/>
      <c r="BI418" s="701"/>
      <c r="BJ418" s="701"/>
      <c r="BK418" s="701"/>
      <c r="BL418" s="701"/>
      <c r="BM418" s="701"/>
      <c r="BN418" s="701"/>
      <c r="BO418" s="701"/>
      <c r="BP418" s="701"/>
      <c r="BQ418" s="701"/>
      <c r="BR418" s="701"/>
      <c r="BS418" s="701"/>
      <c r="BT418" s="701"/>
      <c r="BU418" s="701"/>
      <c r="BV418" s="701"/>
      <c r="BW418" s="701"/>
      <c r="BX418" s="701"/>
      <c r="BY418" s="701"/>
      <c r="BZ418" s="701"/>
      <c r="CA418" s="135"/>
      <c r="CB418" s="135"/>
      <c r="CC418" s="135"/>
      <c r="CD418" s="135"/>
      <c r="CE418" s="135"/>
      <c r="CF418" s="135"/>
      <c r="CG418" s="135"/>
      <c r="CH418" s="135"/>
      <c r="CI418" s="135"/>
      <c r="CJ418" s="135"/>
      <c r="CK418" s="135"/>
      <c r="CL418" s="135"/>
      <c r="CM418" s="135"/>
      <c r="CN418" s="135"/>
      <c r="CO418" s="135"/>
      <c r="CP418" s="135"/>
      <c r="CQ418" s="135"/>
      <c r="CR418" s="135"/>
      <c r="CS418" s="135"/>
      <c r="CT418" s="135"/>
      <c r="CU418" s="135"/>
      <c r="CV418" s="135"/>
      <c r="CW418" s="135"/>
      <c r="CX418" s="135"/>
      <c r="CY418" s="135"/>
      <c r="CZ418" s="135"/>
      <c r="DA418" s="135"/>
      <c r="DB418" s="135"/>
      <c r="DC418" s="135"/>
      <c r="DD418" s="135"/>
      <c r="DE418" s="135"/>
      <c r="DF418" s="135"/>
      <c r="DG418" s="135"/>
      <c r="DH418" s="135"/>
      <c r="DI418" s="135"/>
      <c r="DJ418" s="135"/>
      <c r="DK418" s="135"/>
      <c r="DL418" s="135"/>
      <c r="DM418" s="135"/>
      <c r="DN418" s="135"/>
      <c r="DO418" s="135"/>
      <c r="DP418" s="135"/>
      <c r="DQ418" s="135"/>
      <c r="DR418" s="135"/>
      <c r="DS418" s="135"/>
      <c r="DT418" s="135"/>
      <c r="DU418" s="135"/>
      <c r="DV418" s="135"/>
      <c r="DW418" s="135"/>
      <c r="DX418" s="135"/>
      <c r="DY418" s="135"/>
      <c r="DZ418" s="135"/>
      <c r="EA418" s="135"/>
      <c r="EB418" s="135"/>
      <c r="EC418" s="135"/>
      <c r="ED418" s="135"/>
      <c r="EE418" s="135"/>
      <c r="EF418" s="135"/>
      <c r="EG418" s="135"/>
      <c r="EH418" s="135"/>
      <c r="EI418" s="135"/>
      <c r="EJ418" s="135"/>
      <c r="EK418" s="135"/>
      <c r="EL418" s="135"/>
      <c r="EM418" s="135"/>
      <c r="EN418" s="135"/>
      <c r="EO418" s="135"/>
      <c r="EP418" s="135"/>
      <c r="EQ418" s="135"/>
      <c r="ER418" s="135"/>
      <c r="ES418" s="135"/>
      <c r="ET418" s="135"/>
      <c r="EU418" s="135"/>
      <c r="EV418" s="135"/>
      <c r="EW418" s="135"/>
      <c r="EX418" s="135"/>
      <c r="EY418" s="135"/>
      <c r="EZ418" s="135"/>
      <c r="FA418" s="135"/>
      <c r="FB418" s="135"/>
      <c r="FC418" s="135"/>
      <c r="FD418" s="135"/>
      <c r="FE418" s="135"/>
      <c r="FF418" s="135"/>
      <c r="FG418" s="135"/>
      <c r="FH418" s="135"/>
      <c r="FI418" s="135"/>
      <c r="FJ418" s="135"/>
      <c r="FK418" s="135"/>
      <c r="FL418" s="135"/>
      <c r="FM418" s="135"/>
      <c r="FN418" s="135"/>
      <c r="FO418" s="135"/>
      <c r="FP418" s="135"/>
      <c r="FQ418" s="135"/>
      <c r="FR418" s="135"/>
      <c r="FS418" s="135"/>
      <c r="FT418" s="135"/>
      <c r="FU418" s="135"/>
      <c r="FV418" s="135"/>
      <c r="FW418" s="135"/>
      <c r="FX418" s="135"/>
      <c r="FY418" s="135"/>
      <c r="FZ418" s="135"/>
      <c r="GA418" s="135"/>
      <c r="GB418" s="135"/>
      <c r="GC418" s="135"/>
      <c r="GD418" s="135"/>
      <c r="GE418" s="135"/>
      <c r="GF418" s="135"/>
      <c r="GG418" s="135"/>
      <c r="GH418" s="135"/>
      <c r="GI418" s="135"/>
    </row>
    <row r="419" spans="1:191" s="133" customFormat="1">
      <c r="K419" s="701"/>
      <c r="L419" s="701"/>
      <c r="M419" s="701"/>
      <c r="N419" s="701"/>
      <c r="O419" s="701"/>
      <c r="P419" s="701"/>
      <c r="Q419" s="701"/>
      <c r="R419" s="701"/>
      <c r="S419" s="701"/>
      <c r="T419" s="701"/>
      <c r="U419" s="701"/>
      <c r="V419" s="701"/>
      <c r="W419" s="701"/>
      <c r="X419" s="701"/>
      <c r="Y419" s="701"/>
      <c r="Z419" s="701"/>
      <c r="AA419" s="701"/>
      <c r="AB419" s="701"/>
      <c r="AC419" s="701"/>
      <c r="AD419" s="701"/>
      <c r="AE419" s="701"/>
      <c r="AF419" s="701"/>
      <c r="AG419" s="701"/>
      <c r="AH419" s="701"/>
      <c r="AI419" s="701"/>
      <c r="AJ419" s="701"/>
      <c r="AK419" s="701"/>
      <c r="AL419" s="701"/>
      <c r="AM419" s="701"/>
      <c r="AN419" s="701"/>
      <c r="AO419" s="701"/>
      <c r="AP419" s="701"/>
      <c r="AQ419" s="701"/>
      <c r="AR419" s="701"/>
      <c r="AS419" s="701"/>
      <c r="AT419" s="701"/>
      <c r="AU419" s="701"/>
      <c r="AV419" s="701"/>
      <c r="AW419" s="701"/>
      <c r="AX419" s="701"/>
      <c r="AY419" s="701"/>
      <c r="AZ419" s="701"/>
      <c r="BA419" s="701"/>
      <c r="BB419" s="701"/>
      <c r="BC419" s="701"/>
      <c r="BD419" s="701"/>
      <c r="BE419" s="701"/>
      <c r="BF419" s="701"/>
      <c r="BG419" s="701"/>
      <c r="BH419" s="701"/>
      <c r="BI419" s="701"/>
      <c r="BJ419" s="701"/>
      <c r="BK419" s="701"/>
      <c r="BL419" s="701"/>
      <c r="BM419" s="701"/>
      <c r="BN419" s="701"/>
      <c r="BO419" s="701"/>
      <c r="BP419" s="701"/>
      <c r="BQ419" s="701"/>
      <c r="BR419" s="701"/>
      <c r="BS419" s="701"/>
      <c r="BT419" s="701"/>
      <c r="BU419" s="701"/>
      <c r="BV419" s="701"/>
      <c r="BW419" s="701"/>
      <c r="BX419" s="701"/>
      <c r="BY419" s="701"/>
      <c r="BZ419" s="701"/>
      <c r="CA419" s="135"/>
      <c r="CB419" s="135"/>
      <c r="CC419" s="135"/>
      <c r="CD419" s="135"/>
      <c r="CE419" s="135"/>
      <c r="CF419" s="135"/>
      <c r="CG419" s="135"/>
      <c r="CH419" s="135"/>
      <c r="CI419" s="135"/>
      <c r="CJ419" s="135"/>
      <c r="CK419" s="135"/>
      <c r="CL419" s="135"/>
      <c r="CM419" s="135"/>
      <c r="CN419" s="135"/>
      <c r="CO419" s="135"/>
      <c r="CP419" s="135"/>
      <c r="CQ419" s="135"/>
      <c r="CR419" s="135"/>
      <c r="CS419" s="135"/>
      <c r="CT419" s="135"/>
      <c r="CU419" s="135"/>
      <c r="CV419" s="135"/>
      <c r="CW419" s="135"/>
      <c r="CX419" s="135"/>
      <c r="CY419" s="135"/>
      <c r="CZ419" s="135"/>
      <c r="DA419" s="135"/>
      <c r="DB419" s="135"/>
      <c r="DC419" s="135"/>
      <c r="DD419" s="135"/>
      <c r="DE419" s="135"/>
      <c r="DF419" s="135"/>
      <c r="DG419" s="135"/>
      <c r="DH419" s="135"/>
      <c r="DI419" s="135"/>
      <c r="DJ419" s="135"/>
      <c r="DK419" s="135"/>
      <c r="DL419" s="135"/>
      <c r="DM419" s="135"/>
      <c r="DN419" s="135"/>
      <c r="DO419" s="135"/>
      <c r="DP419" s="135"/>
      <c r="DQ419" s="135"/>
      <c r="DR419" s="135"/>
      <c r="DS419" s="135"/>
      <c r="DT419" s="135"/>
      <c r="DU419" s="135"/>
      <c r="DV419" s="135"/>
      <c r="DW419" s="135"/>
      <c r="DX419" s="135"/>
      <c r="DY419" s="135"/>
      <c r="DZ419" s="135"/>
      <c r="EA419" s="135"/>
      <c r="EB419" s="135"/>
      <c r="EC419" s="135"/>
      <c r="ED419" s="135"/>
      <c r="EE419" s="135"/>
      <c r="EF419" s="135"/>
      <c r="EG419" s="135"/>
      <c r="EH419" s="135"/>
      <c r="EI419" s="135"/>
      <c r="EJ419" s="135"/>
      <c r="EK419" s="135"/>
      <c r="EL419" s="135"/>
      <c r="EM419" s="135"/>
      <c r="EN419" s="135"/>
      <c r="EO419" s="135"/>
      <c r="EP419" s="135"/>
      <c r="EQ419" s="135"/>
      <c r="ER419" s="135"/>
      <c r="ES419" s="135"/>
      <c r="ET419" s="135"/>
      <c r="EU419" s="135"/>
      <c r="EV419" s="135"/>
      <c r="EW419" s="135"/>
      <c r="EX419" s="135"/>
      <c r="EY419" s="135"/>
      <c r="EZ419" s="135"/>
      <c r="FA419" s="135"/>
      <c r="FB419" s="135"/>
      <c r="FC419" s="135"/>
      <c r="FD419" s="135"/>
      <c r="FE419" s="135"/>
      <c r="FF419" s="135"/>
      <c r="FG419" s="135"/>
      <c r="FH419" s="135"/>
      <c r="FI419" s="135"/>
      <c r="FJ419" s="135"/>
      <c r="FK419" s="135"/>
      <c r="FL419" s="135"/>
      <c r="FM419" s="135"/>
      <c r="FN419" s="135"/>
      <c r="FO419" s="135"/>
      <c r="FP419" s="135"/>
      <c r="FQ419" s="135"/>
      <c r="FR419" s="135"/>
      <c r="FS419" s="135"/>
      <c r="FT419" s="135"/>
      <c r="FU419" s="135"/>
      <c r="FV419" s="135"/>
      <c r="FW419" s="135"/>
      <c r="FX419" s="135"/>
      <c r="FY419" s="135"/>
      <c r="FZ419" s="135"/>
      <c r="GA419" s="135"/>
      <c r="GB419" s="135"/>
      <c r="GC419" s="135"/>
      <c r="GD419" s="135"/>
      <c r="GE419" s="135"/>
      <c r="GF419" s="135"/>
      <c r="GG419" s="135"/>
      <c r="GH419" s="135"/>
      <c r="GI419" s="135"/>
    </row>
    <row r="420" spans="1:191" s="133" customFormat="1">
      <c r="B420" s="188" t="s">
        <v>350</v>
      </c>
      <c r="C420" s="187"/>
      <c r="K420" s="703"/>
      <c r="L420" s="703"/>
      <c r="M420" s="703"/>
      <c r="N420" s="703"/>
      <c r="O420" s="703"/>
      <c r="P420" s="703"/>
      <c r="Q420" s="703"/>
      <c r="R420" s="703"/>
      <c r="S420" s="701"/>
      <c r="T420" s="701"/>
      <c r="U420" s="701"/>
      <c r="V420" s="701"/>
      <c r="W420" s="701"/>
      <c r="X420" s="701"/>
      <c r="Y420" s="701"/>
      <c r="Z420" s="701"/>
      <c r="AA420" s="701"/>
      <c r="AB420" s="701"/>
      <c r="AC420" s="701"/>
      <c r="AD420" s="701"/>
      <c r="AE420" s="701"/>
      <c r="AF420" s="701"/>
      <c r="AG420" s="701"/>
      <c r="AH420" s="701"/>
      <c r="AI420" s="701"/>
      <c r="AJ420" s="701"/>
      <c r="AK420" s="701"/>
      <c r="AL420" s="701"/>
      <c r="AM420" s="701"/>
      <c r="AN420" s="701"/>
      <c r="AO420" s="701"/>
      <c r="AP420" s="701"/>
      <c r="AQ420" s="701"/>
      <c r="AR420" s="701"/>
      <c r="AS420" s="701"/>
      <c r="AT420" s="701"/>
      <c r="AU420" s="701"/>
      <c r="AV420" s="701"/>
      <c r="AW420" s="701"/>
      <c r="AX420" s="701"/>
      <c r="AY420" s="701"/>
      <c r="AZ420" s="701"/>
      <c r="BA420" s="701"/>
      <c r="BB420" s="701"/>
      <c r="BC420" s="701"/>
      <c r="BD420" s="701"/>
      <c r="BE420" s="701"/>
      <c r="BF420" s="701"/>
      <c r="BG420" s="701"/>
      <c r="BH420" s="701"/>
      <c r="BI420" s="701"/>
      <c r="BJ420" s="701"/>
      <c r="BK420" s="701"/>
      <c r="BL420" s="701"/>
      <c r="BM420" s="701"/>
      <c r="BN420" s="701"/>
      <c r="BO420" s="701"/>
      <c r="BP420" s="701"/>
      <c r="BQ420" s="701"/>
      <c r="BR420" s="701"/>
      <c r="BS420" s="701"/>
      <c r="BT420" s="701"/>
      <c r="BU420" s="701"/>
      <c r="BV420" s="701"/>
      <c r="BW420" s="701"/>
      <c r="BX420" s="701"/>
      <c r="BY420" s="701"/>
      <c r="BZ420" s="701"/>
      <c r="CA420" s="135"/>
      <c r="CB420" s="135"/>
      <c r="CC420" s="135"/>
      <c r="CD420" s="135"/>
      <c r="CE420" s="135"/>
      <c r="CF420" s="135"/>
      <c r="CG420" s="135"/>
      <c r="CH420" s="135"/>
      <c r="CI420" s="135"/>
      <c r="CJ420" s="135"/>
      <c r="CK420" s="135"/>
      <c r="CL420" s="135"/>
      <c r="CM420" s="135"/>
      <c r="CN420" s="135"/>
      <c r="CO420" s="135"/>
      <c r="CP420" s="135"/>
      <c r="CQ420" s="135"/>
      <c r="CR420" s="135"/>
      <c r="CS420" s="135"/>
      <c r="CT420" s="135"/>
      <c r="CU420" s="135"/>
      <c r="CV420" s="135"/>
      <c r="CW420" s="135"/>
      <c r="CX420" s="135"/>
      <c r="CY420" s="135"/>
      <c r="CZ420" s="135"/>
      <c r="DA420" s="135"/>
      <c r="DB420" s="135"/>
      <c r="DC420" s="135"/>
      <c r="DD420" s="135"/>
      <c r="DE420" s="135"/>
      <c r="DF420" s="135"/>
      <c r="DG420" s="135"/>
      <c r="DH420" s="135"/>
      <c r="DI420" s="135"/>
      <c r="DJ420" s="135"/>
      <c r="DK420" s="135"/>
      <c r="DL420" s="135"/>
      <c r="DM420" s="135"/>
      <c r="DN420" s="135"/>
      <c r="DO420" s="135"/>
      <c r="DP420" s="135"/>
      <c r="DQ420" s="135"/>
      <c r="DR420" s="135"/>
      <c r="DS420" s="135"/>
      <c r="DT420" s="135"/>
      <c r="DU420" s="135"/>
      <c r="DV420" s="135"/>
      <c r="DW420" s="135"/>
      <c r="DX420" s="135"/>
      <c r="DY420" s="135"/>
      <c r="DZ420" s="135"/>
      <c r="EA420" s="135"/>
      <c r="EB420" s="135"/>
      <c r="EC420" s="135"/>
      <c r="ED420" s="135"/>
      <c r="EE420" s="135"/>
      <c r="EF420" s="135"/>
      <c r="EG420" s="135"/>
      <c r="EH420" s="135"/>
      <c r="EI420" s="135"/>
      <c r="EJ420" s="135"/>
      <c r="EK420" s="135"/>
      <c r="EL420" s="135"/>
      <c r="EM420" s="135"/>
      <c r="EN420" s="135"/>
      <c r="EO420" s="135"/>
      <c r="EP420" s="135"/>
      <c r="EQ420" s="135"/>
      <c r="ER420" s="135"/>
      <c r="ES420" s="135"/>
      <c r="ET420" s="135"/>
      <c r="EU420" s="135"/>
      <c r="EV420" s="135"/>
      <c r="EW420" s="135"/>
      <c r="EX420" s="135"/>
      <c r="EY420" s="135"/>
      <c r="EZ420" s="135"/>
      <c r="FA420" s="135"/>
      <c r="FB420" s="135"/>
      <c r="FC420" s="135"/>
      <c r="FD420" s="135"/>
      <c r="FE420" s="135"/>
      <c r="FF420" s="135"/>
      <c r="FG420" s="135"/>
      <c r="FH420" s="135"/>
      <c r="FI420" s="135"/>
      <c r="FJ420" s="135"/>
      <c r="FK420" s="135"/>
      <c r="FL420" s="135"/>
      <c r="FM420" s="135"/>
      <c r="FN420" s="135"/>
      <c r="FO420" s="135"/>
      <c r="FP420" s="135"/>
      <c r="FQ420" s="135"/>
      <c r="FR420" s="135"/>
      <c r="FS420" s="135"/>
      <c r="FT420" s="135"/>
      <c r="FU420" s="135"/>
      <c r="FV420" s="135"/>
      <c r="FW420" s="135"/>
      <c r="FX420" s="135"/>
      <c r="FY420" s="135"/>
      <c r="FZ420" s="135"/>
      <c r="GA420" s="135"/>
      <c r="GB420" s="135"/>
      <c r="GC420" s="135"/>
      <c r="GD420" s="135"/>
      <c r="GE420" s="135"/>
      <c r="GF420" s="135"/>
      <c r="GG420" s="135"/>
      <c r="GH420" s="135"/>
      <c r="GI420" s="135"/>
    </row>
    <row r="421" spans="1:191" s="133" customFormat="1" ht="15">
      <c r="A421" s="135"/>
      <c r="B421" s="188" t="s">
        <v>351</v>
      </c>
      <c r="C421" s="655" t="s">
        <v>253</v>
      </c>
      <c r="D421" s="655" t="s">
        <v>345</v>
      </c>
      <c r="E421" s="705" t="s">
        <v>346</v>
      </c>
      <c r="F421" s="705" t="s">
        <v>89</v>
      </c>
      <c r="G421" s="705" t="s">
        <v>347</v>
      </c>
      <c r="H421" s="706"/>
      <c r="I421" s="185"/>
      <c r="J421" s="374"/>
      <c r="K421" s="185"/>
      <c r="L421" s="185"/>
      <c r="M421" s="185"/>
      <c r="N421" s="703"/>
      <c r="O421" s="703"/>
      <c r="P421" s="703"/>
      <c r="Q421" s="703"/>
      <c r="R421" s="703"/>
      <c r="S421" s="701"/>
      <c r="T421" s="701"/>
      <c r="U421" s="701"/>
      <c r="V421" s="701"/>
      <c r="W421" s="701"/>
      <c r="X421" s="701"/>
      <c r="Y421" s="701"/>
      <c r="Z421" s="701"/>
      <c r="AA421" s="701"/>
      <c r="AB421" s="701"/>
      <c r="AC421" s="701"/>
      <c r="AD421" s="701"/>
      <c r="AE421" s="701"/>
      <c r="AF421" s="701"/>
      <c r="AG421" s="701"/>
      <c r="AH421" s="701"/>
      <c r="AI421" s="701"/>
      <c r="AJ421" s="701"/>
      <c r="AK421" s="701"/>
      <c r="AL421" s="701"/>
      <c r="AM421" s="701"/>
      <c r="AN421" s="701"/>
      <c r="AO421" s="701"/>
      <c r="AP421" s="701"/>
      <c r="AQ421" s="701"/>
      <c r="AR421" s="701"/>
      <c r="AS421" s="701"/>
      <c r="AT421" s="701"/>
      <c r="AU421" s="701"/>
      <c r="AV421" s="701"/>
      <c r="AW421" s="701"/>
      <c r="AX421" s="701"/>
      <c r="AY421" s="701"/>
      <c r="AZ421" s="701"/>
      <c r="BA421" s="701"/>
      <c r="BB421" s="701"/>
      <c r="BC421" s="701"/>
      <c r="BD421" s="701"/>
      <c r="BE421" s="701"/>
      <c r="BF421" s="701"/>
      <c r="BG421" s="701"/>
      <c r="BH421" s="701"/>
      <c r="BI421" s="701"/>
      <c r="BJ421" s="701"/>
      <c r="BK421" s="701"/>
      <c r="BL421" s="701"/>
      <c r="BM421" s="701"/>
      <c r="BN421" s="701"/>
      <c r="BO421" s="701"/>
      <c r="BP421" s="701"/>
      <c r="BQ421" s="701"/>
      <c r="BR421" s="701"/>
      <c r="BS421" s="701"/>
      <c r="BT421" s="701"/>
      <c r="BU421" s="701"/>
      <c r="BV421" s="701"/>
      <c r="BW421" s="701"/>
      <c r="BX421" s="701"/>
      <c r="BY421" s="701"/>
      <c r="BZ421" s="701"/>
      <c r="CA421" s="135"/>
      <c r="CB421" s="135"/>
      <c r="CC421" s="135"/>
      <c r="CD421" s="135"/>
      <c r="CE421" s="135"/>
      <c r="CF421" s="135"/>
      <c r="CG421" s="135"/>
      <c r="CH421" s="135"/>
      <c r="CI421" s="135"/>
      <c r="CJ421" s="135"/>
      <c r="CK421" s="135"/>
      <c r="CL421" s="135"/>
      <c r="CM421" s="135"/>
      <c r="CN421" s="135"/>
      <c r="CO421" s="135"/>
      <c r="CP421" s="135"/>
      <c r="CQ421" s="135"/>
      <c r="CR421" s="135"/>
      <c r="CS421" s="135"/>
      <c r="CT421" s="135"/>
      <c r="CU421" s="135"/>
      <c r="CV421" s="135"/>
      <c r="CW421" s="135"/>
      <c r="CX421" s="135"/>
      <c r="CY421" s="135"/>
      <c r="CZ421" s="135"/>
      <c r="DA421" s="135"/>
      <c r="DB421" s="135"/>
      <c r="DC421" s="135"/>
      <c r="DD421" s="135"/>
      <c r="DE421" s="135"/>
      <c r="DF421" s="135"/>
      <c r="DG421" s="135"/>
      <c r="DH421" s="135"/>
      <c r="DI421" s="135"/>
      <c r="DJ421" s="135"/>
      <c r="DK421" s="135"/>
      <c r="DL421" s="135"/>
      <c r="DM421" s="135"/>
      <c r="DN421" s="135"/>
      <c r="DO421" s="135"/>
      <c r="DP421" s="135"/>
      <c r="DQ421" s="135"/>
      <c r="DR421" s="135"/>
      <c r="DS421" s="135"/>
      <c r="DT421" s="135"/>
      <c r="DU421" s="135"/>
      <c r="DV421" s="135"/>
      <c r="DW421" s="135"/>
      <c r="DX421" s="135"/>
      <c r="DY421" s="135"/>
      <c r="DZ421" s="135"/>
      <c r="EA421" s="135"/>
      <c r="EB421" s="135"/>
      <c r="EC421" s="135"/>
      <c r="ED421" s="135"/>
      <c r="EE421" s="135"/>
      <c r="EF421" s="135"/>
      <c r="EG421" s="135"/>
      <c r="EH421" s="135"/>
      <c r="EI421" s="135"/>
      <c r="EJ421" s="135"/>
      <c r="EK421" s="135"/>
      <c r="EL421" s="135"/>
      <c r="EM421" s="135"/>
      <c r="EN421" s="135"/>
      <c r="EO421" s="135"/>
      <c r="EP421" s="135"/>
      <c r="EQ421" s="135"/>
      <c r="ER421" s="135"/>
      <c r="ES421" s="135"/>
      <c r="ET421" s="135"/>
      <c r="EU421" s="135"/>
      <c r="EV421" s="135"/>
      <c r="EW421" s="135"/>
      <c r="EX421" s="135"/>
      <c r="EY421" s="135"/>
      <c r="EZ421" s="135"/>
      <c r="FA421" s="135"/>
      <c r="FB421" s="135"/>
      <c r="FC421" s="135"/>
      <c r="FD421" s="135"/>
      <c r="FE421" s="135"/>
      <c r="FF421" s="135"/>
      <c r="FG421" s="135"/>
      <c r="FH421" s="135"/>
      <c r="FI421" s="135"/>
      <c r="FJ421" s="135"/>
      <c r="FK421" s="135"/>
      <c r="FL421" s="135"/>
      <c r="FM421" s="135"/>
      <c r="FN421" s="135"/>
      <c r="FO421" s="135"/>
      <c r="FP421" s="135"/>
      <c r="FQ421" s="135"/>
      <c r="FR421" s="135"/>
      <c r="FS421" s="135"/>
      <c r="FT421" s="135"/>
      <c r="FU421" s="135"/>
      <c r="FV421" s="135"/>
      <c r="FW421" s="135"/>
      <c r="FX421" s="135"/>
      <c r="FY421" s="135"/>
      <c r="FZ421" s="135"/>
      <c r="GA421" s="135"/>
      <c r="GB421" s="135"/>
      <c r="GC421" s="135"/>
      <c r="GD421" s="135"/>
      <c r="GE421" s="135"/>
      <c r="GF421" s="135"/>
      <c r="GG421" s="135"/>
      <c r="GH421" s="135"/>
      <c r="GI421" s="135"/>
    </row>
    <row r="422" spans="1:191" s="133" customFormat="1" ht="15">
      <c r="B422" s="248" t="s">
        <v>29</v>
      </c>
      <c r="C422" s="657"/>
      <c r="D422" s="472"/>
      <c r="E422" s="221"/>
      <c r="F422" s="221"/>
      <c r="G422" s="707"/>
      <c r="H422" s="119"/>
      <c r="I422" s="648"/>
      <c r="J422" s="185"/>
      <c r="K422" s="648"/>
      <c r="L422" s="648"/>
      <c r="M422" s="648"/>
      <c r="N422" s="703"/>
      <c r="O422" s="703"/>
      <c r="P422" s="703"/>
      <c r="Q422" s="703"/>
      <c r="R422" s="703"/>
      <c r="S422" s="701"/>
      <c r="T422" s="701"/>
      <c r="U422" s="701"/>
      <c r="V422" s="701"/>
      <c r="W422" s="701"/>
      <c r="X422" s="701"/>
      <c r="Y422" s="701"/>
      <c r="Z422" s="701"/>
      <c r="AA422" s="701"/>
      <c r="AB422" s="701"/>
      <c r="AC422" s="701"/>
      <c r="AD422" s="701"/>
      <c r="AE422" s="701"/>
      <c r="AF422" s="701"/>
      <c r="AG422" s="701"/>
      <c r="AH422" s="701"/>
      <c r="AI422" s="701"/>
      <c r="AJ422" s="701"/>
      <c r="AK422" s="701"/>
      <c r="AL422" s="701"/>
      <c r="AM422" s="701"/>
      <c r="AN422" s="701"/>
      <c r="AO422" s="701"/>
      <c r="AP422" s="701"/>
      <c r="AQ422" s="701"/>
      <c r="AR422" s="701"/>
      <c r="AS422" s="701"/>
      <c r="AT422" s="701"/>
      <c r="AU422" s="701"/>
      <c r="AV422" s="701"/>
      <c r="AW422" s="701"/>
      <c r="AX422" s="701"/>
      <c r="AY422" s="701"/>
      <c r="AZ422" s="701"/>
      <c r="BA422" s="701"/>
      <c r="BB422" s="701"/>
      <c r="BC422" s="701"/>
      <c r="BD422" s="701"/>
      <c r="BE422" s="701"/>
      <c r="BF422" s="701"/>
      <c r="BG422" s="701"/>
      <c r="BH422" s="701"/>
      <c r="BI422" s="701"/>
      <c r="BJ422" s="701"/>
      <c r="BK422" s="701"/>
      <c r="BL422" s="701"/>
      <c r="BM422" s="701"/>
      <c r="BN422" s="701"/>
      <c r="BO422" s="701"/>
      <c r="BP422" s="701"/>
      <c r="BQ422" s="701"/>
      <c r="BR422" s="701"/>
      <c r="BS422" s="701"/>
      <c r="BT422" s="701"/>
      <c r="BU422" s="701"/>
      <c r="BV422" s="701"/>
      <c r="BW422" s="701"/>
      <c r="BX422" s="701"/>
      <c r="BY422" s="701"/>
      <c r="BZ422" s="701"/>
      <c r="CA422" s="135"/>
      <c r="CB422" s="135"/>
      <c r="CC422" s="135"/>
      <c r="CD422" s="135"/>
      <c r="CE422" s="135"/>
      <c r="CF422" s="135"/>
      <c r="CG422" s="135"/>
      <c r="CH422" s="135"/>
      <c r="CI422" s="135"/>
      <c r="CJ422" s="135"/>
      <c r="CK422" s="135"/>
      <c r="CL422" s="135"/>
      <c r="CM422" s="135"/>
      <c r="CN422" s="135"/>
      <c r="CO422" s="135"/>
      <c r="CP422" s="135"/>
      <c r="CQ422" s="135"/>
      <c r="CR422" s="135"/>
      <c r="CS422" s="135"/>
      <c r="CT422" s="135"/>
      <c r="CU422" s="135"/>
      <c r="CV422" s="135"/>
      <c r="CW422" s="135"/>
      <c r="CX422" s="135"/>
      <c r="CY422" s="135"/>
      <c r="CZ422" s="135"/>
      <c r="DA422" s="135"/>
      <c r="DB422" s="135"/>
      <c r="DC422" s="135"/>
      <c r="DD422" s="135"/>
      <c r="DE422" s="135"/>
      <c r="DF422" s="135"/>
      <c r="DG422" s="135"/>
      <c r="DH422" s="135"/>
      <c r="DI422" s="135"/>
      <c r="DJ422" s="135"/>
      <c r="DK422" s="135"/>
      <c r="DL422" s="135"/>
      <c r="DM422" s="135"/>
      <c r="DN422" s="135"/>
      <c r="DO422" s="135"/>
      <c r="DP422" s="135"/>
      <c r="DQ422" s="135"/>
      <c r="DR422" s="135"/>
      <c r="DS422" s="135"/>
      <c r="DT422" s="135"/>
      <c r="DU422" s="135"/>
      <c r="DV422" s="135"/>
      <c r="DW422" s="135"/>
      <c r="DX422" s="135"/>
      <c r="DY422" s="135"/>
      <c r="DZ422" s="135"/>
      <c r="EA422" s="135"/>
      <c r="EB422" s="135"/>
      <c r="EC422" s="135"/>
      <c r="ED422" s="135"/>
      <c r="EE422" s="135"/>
      <c r="EF422" s="135"/>
      <c r="EG422" s="135"/>
      <c r="EH422" s="135"/>
      <c r="EI422" s="135"/>
      <c r="EJ422" s="135"/>
      <c r="EK422" s="135"/>
      <c r="EL422" s="135"/>
      <c r="EM422" s="135"/>
      <c r="EN422" s="135"/>
      <c r="EO422" s="135"/>
      <c r="EP422" s="135"/>
      <c r="EQ422" s="135"/>
      <c r="ER422" s="135"/>
      <c r="ES422" s="135"/>
      <c r="ET422" s="135"/>
      <c r="EU422" s="135"/>
      <c r="EV422" s="135"/>
      <c r="EW422" s="135"/>
      <c r="EX422" s="135"/>
      <c r="EY422" s="135"/>
      <c r="EZ422" s="135"/>
      <c r="FA422" s="135"/>
      <c r="FB422" s="135"/>
      <c r="FC422" s="135"/>
      <c r="FD422" s="135"/>
      <c r="FE422" s="135"/>
      <c r="FF422" s="135"/>
      <c r="FG422" s="135"/>
      <c r="FH422" s="135"/>
      <c r="FI422" s="135"/>
      <c r="FJ422" s="135"/>
      <c r="FK422" s="135"/>
      <c r="FL422" s="135"/>
      <c r="FM422" s="135"/>
      <c r="FN422" s="135"/>
      <c r="FO422" s="135"/>
      <c r="FP422" s="135"/>
      <c r="FQ422" s="135"/>
      <c r="FR422" s="135"/>
      <c r="FS422" s="135"/>
      <c r="FT422" s="135"/>
      <c r="FU422" s="135"/>
      <c r="FV422" s="135"/>
      <c r="FW422" s="135"/>
      <c r="FX422" s="135"/>
      <c r="FY422" s="135"/>
      <c r="FZ422" s="135"/>
      <c r="GA422" s="135"/>
      <c r="GB422" s="135"/>
      <c r="GC422" s="135"/>
      <c r="GD422" s="135"/>
      <c r="GE422" s="135"/>
      <c r="GF422" s="135"/>
      <c r="GG422" s="135"/>
      <c r="GH422" s="135"/>
      <c r="GI422" s="135"/>
    </row>
    <row r="423" spans="1:191" s="133" customFormat="1" ht="15">
      <c r="C423" s="660"/>
      <c r="D423" s="472"/>
      <c r="E423" s="221"/>
      <c r="F423" s="221"/>
      <c r="G423" s="707"/>
      <c r="H423" s="119"/>
      <c r="I423" s="648"/>
      <c r="J423" s="185"/>
      <c r="K423" s="648"/>
      <c r="L423" s="648"/>
      <c r="M423" s="648"/>
      <c r="N423" s="703"/>
      <c r="O423" s="703"/>
      <c r="P423" s="703"/>
      <c r="Q423" s="703"/>
      <c r="R423" s="703"/>
      <c r="S423" s="701"/>
      <c r="T423" s="701"/>
      <c r="U423" s="701"/>
      <c r="V423" s="701"/>
      <c r="W423" s="701"/>
      <c r="X423" s="701"/>
      <c r="Y423" s="701"/>
      <c r="Z423" s="701"/>
      <c r="AA423" s="701"/>
      <c r="AB423" s="701"/>
      <c r="AC423" s="701"/>
      <c r="AD423" s="701"/>
      <c r="AE423" s="701"/>
      <c r="AF423" s="701"/>
      <c r="AG423" s="701"/>
      <c r="AH423" s="701"/>
      <c r="AI423" s="701"/>
      <c r="AJ423" s="701"/>
      <c r="AK423" s="701"/>
      <c r="AL423" s="701"/>
      <c r="AM423" s="701"/>
      <c r="AN423" s="701"/>
      <c r="AO423" s="701"/>
      <c r="AP423" s="701"/>
      <c r="AQ423" s="701"/>
      <c r="AR423" s="701"/>
      <c r="AS423" s="701"/>
      <c r="AT423" s="701"/>
      <c r="AU423" s="701"/>
      <c r="AV423" s="701"/>
      <c r="AW423" s="701"/>
      <c r="AX423" s="701"/>
      <c r="AY423" s="701"/>
      <c r="AZ423" s="701"/>
      <c r="BA423" s="701"/>
      <c r="BB423" s="701"/>
      <c r="BC423" s="701"/>
      <c r="BD423" s="701"/>
      <c r="BE423" s="701"/>
      <c r="BF423" s="701"/>
      <c r="BG423" s="701"/>
      <c r="BH423" s="701"/>
      <c r="BI423" s="701"/>
      <c r="BJ423" s="701"/>
      <c r="BK423" s="701"/>
      <c r="BL423" s="701"/>
      <c r="BM423" s="701"/>
      <c r="BN423" s="701"/>
      <c r="BO423" s="701"/>
      <c r="BP423" s="701"/>
      <c r="BQ423" s="701"/>
      <c r="BR423" s="701"/>
      <c r="BS423" s="701"/>
      <c r="BT423" s="701"/>
      <c r="BU423" s="701"/>
      <c r="BV423" s="701"/>
      <c r="BW423" s="701"/>
      <c r="BX423" s="701"/>
      <c r="BY423" s="701"/>
      <c r="BZ423" s="701"/>
      <c r="CA423" s="135"/>
      <c r="CB423" s="135"/>
      <c r="CC423" s="135"/>
      <c r="CD423" s="135"/>
      <c r="CE423" s="135"/>
      <c r="CF423" s="135"/>
      <c r="CG423" s="135"/>
      <c r="CH423" s="135"/>
      <c r="CI423" s="135"/>
      <c r="CJ423" s="135"/>
      <c r="CK423" s="135"/>
      <c r="CL423" s="135"/>
      <c r="CM423" s="135"/>
      <c r="CN423" s="135"/>
      <c r="CO423" s="135"/>
      <c r="CP423" s="135"/>
      <c r="CQ423" s="135"/>
      <c r="CR423" s="135"/>
      <c r="CS423" s="135"/>
      <c r="CT423" s="135"/>
      <c r="CU423" s="135"/>
      <c r="CV423" s="135"/>
      <c r="CW423" s="135"/>
      <c r="CX423" s="135"/>
      <c r="CY423" s="135"/>
      <c r="CZ423" s="135"/>
      <c r="DA423" s="135"/>
      <c r="DB423" s="135"/>
      <c r="DC423" s="135"/>
      <c r="DD423" s="135"/>
      <c r="DE423" s="135"/>
      <c r="DF423" s="135"/>
      <c r="DG423" s="135"/>
      <c r="DH423" s="135"/>
      <c r="DI423" s="135"/>
      <c r="DJ423" s="135"/>
      <c r="DK423" s="135"/>
      <c r="DL423" s="135"/>
      <c r="DM423" s="135"/>
      <c r="DN423" s="135"/>
      <c r="DO423" s="135"/>
      <c r="DP423" s="135"/>
      <c r="DQ423" s="135"/>
      <c r="DR423" s="135"/>
      <c r="DS423" s="135"/>
      <c r="DT423" s="135"/>
      <c r="DU423" s="135"/>
      <c r="DV423" s="135"/>
      <c r="DW423" s="135"/>
      <c r="DX423" s="135"/>
      <c r="DY423" s="135"/>
      <c r="DZ423" s="135"/>
      <c r="EA423" s="135"/>
      <c r="EB423" s="135"/>
      <c r="EC423" s="135"/>
      <c r="ED423" s="135"/>
      <c r="EE423" s="135"/>
      <c r="EF423" s="135"/>
      <c r="EG423" s="135"/>
      <c r="EH423" s="135"/>
      <c r="EI423" s="135"/>
      <c r="EJ423" s="135"/>
      <c r="EK423" s="135"/>
      <c r="EL423" s="135"/>
      <c r="EM423" s="135"/>
      <c r="EN423" s="135"/>
      <c r="EO423" s="135"/>
      <c r="EP423" s="135"/>
      <c r="EQ423" s="135"/>
      <c r="ER423" s="135"/>
      <c r="ES423" s="135"/>
      <c r="ET423" s="135"/>
      <c r="EU423" s="135"/>
      <c r="EV423" s="135"/>
      <c r="EW423" s="135"/>
      <c r="EX423" s="135"/>
      <c r="EY423" s="135"/>
      <c r="EZ423" s="135"/>
      <c r="FA423" s="135"/>
      <c r="FB423" s="135"/>
      <c r="FC423" s="135"/>
      <c r="FD423" s="135"/>
      <c r="FE423" s="135"/>
      <c r="FF423" s="135"/>
      <c r="FG423" s="135"/>
      <c r="FH423" s="135"/>
      <c r="FI423" s="135"/>
      <c r="FJ423" s="135"/>
      <c r="FK423" s="135"/>
      <c r="FL423" s="135"/>
      <c r="FM423" s="135"/>
      <c r="FN423" s="135"/>
      <c r="FO423" s="135"/>
      <c r="FP423" s="135"/>
      <c r="FQ423" s="135"/>
      <c r="FR423" s="135"/>
      <c r="FS423" s="135"/>
      <c r="FT423" s="135"/>
      <c r="FU423" s="135"/>
      <c r="FV423" s="135"/>
      <c r="FW423" s="135"/>
      <c r="FX423" s="135"/>
      <c r="FY423" s="135"/>
      <c r="FZ423" s="135"/>
      <c r="GA423" s="135"/>
      <c r="GB423" s="135"/>
      <c r="GC423" s="135"/>
      <c r="GD423" s="135"/>
      <c r="GE423" s="135"/>
      <c r="GF423" s="135"/>
      <c r="GG423" s="135"/>
      <c r="GH423" s="135"/>
      <c r="GI423" s="135"/>
    </row>
    <row r="424" spans="1:191" s="133" customFormat="1" ht="15">
      <c r="C424" s="660"/>
      <c r="D424" s="472"/>
      <c r="E424" s="708"/>
      <c r="F424" s="708"/>
      <c r="G424" s="709"/>
      <c r="H424" s="164"/>
      <c r="I424" s="648"/>
      <c r="J424" s="185"/>
      <c r="K424" s="648"/>
      <c r="L424" s="648"/>
      <c r="M424" s="648"/>
      <c r="N424" s="703"/>
      <c r="O424" s="703"/>
      <c r="P424" s="703"/>
      <c r="Q424" s="703"/>
      <c r="R424" s="703"/>
      <c r="S424" s="701"/>
      <c r="T424" s="701"/>
      <c r="U424" s="701"/>
      <c r="V424" s="701"/>
      <c r="W424" s="701"/>
      <c r="X424" s="701"/>
      <c r="Y424" s="701"/>
      <c r="Z424" s="701"/>
      <c r="AA424" s="701"/>
      <c r="AB424" s="701"/>
      <c r="AC424" s="701"/>
      <c r="AD424" s="701"/>
      <c r="AE424" s="701"/>
      <c r="AF424" s="701"/>
      <c r="AG424" s="701"/>
      <c r="AH424" s="701"/>
      <c r="AI424" s="701"/>
      <c r="AJ424" s="701"/>
      <c r="AK424" s="701"/>
      <c r="AL424" s="701"/>
      <c r="AM424" s="701"/>
      <c r="AN424" s="701"/>
      <c r="AO424" s="701"/>
      <c r="AP424" s="701"/>
      <c r="AQ424" s="701"/>
      <c r="AR424" s="701"/>
      <c r="AS424" s="701"/>
      <c r="AT424" s="701"/>
      <c r="AU424" s="701"/>
      <c r="AV424" s="701"/>
      <c r="AW424" s="701"/>
      <c r="AX424" s="701"/>
      <c r="AY424" s="701"/>
      <c r="AZ424" s="701"/>
      <c r="BA424" s="701"/>
      <c r="BB424" s="701"/>
      <c r="BC424" s="701"/>
      <c r="BD424" s="701"/>
      <c r="BE424" s="701"/>
      <c r="BF424" s="701"/>
      <c r="BG424" s="701"/>
      <c r="BH424" s="701"/>
      <c r="BI424" s="701"/>
      <c r="BJ424" s="701"/>
      <c r="BK424" s="701"/>
      <c r="BL424" s="701"/>
      <c r="BM424" s="701"/>
      <c r="BN424" s="701"/>
      <c r="BO424" s="701"/>
      <c r="BP424" s="701"/>
      <c r="BQ424" s="701"/>
      <c r="BR424" s="701"/>
      <c r="BS424" s="701"/>
      <c r="BT424" s="701"/>
      <c r="BU424" s="701"/>
      <c r="BV424" s="701"/>
      <c r="BW424" s="701"/>
      <c r="BX424" s="701"/>
      <c r="BY424" s="701"/>
      <c r="BZ424" s="701"/>
      <c r="CA424" s="701"/>
      <c r="CB424" s="135"/>
      <c r="CC424" s="135"/>
      <c r="CD424" s="135"/>
      <c r="CE424" s="135"/>
      <c r="CF424" s="135"/>
      <c r="CG424" s="135"/>
      <c r="CH424" s="135"/>
      <c r="CI424" s="135"/>
      <c r="CJ424" s="135"/>
      <c r="CK424" s="135"/>
      <c r="CL424" s="135"/>
      <c r="CM424" s="135"/>
      <c r="CN424" s="135"/>
      <c r="CO424" s="135"/>
      <c r="CP424" s="135"/>
      <c r="CQ424" s="135"/>
      <c r="CR424" s="135"/>
      <c r="CS424" s="135"/>
      <c r="CT424" s="135"/>
      <c r="CU424" s="135"/>
      <c r="CV424" s="135"/>
      <c r="CW424" s="135"/>
      <c r="CX424" s="135"/>
      <c r="CY424" s="135"/>
      <c r="CZ424" s="135"/>
      <c r="DA424" s="135"/>
      <c r="DB424" s="135"/>
      <c r="DC424" s="135"/>
      <c r="DD424" s="135"/>
      <c r="DE424" s="135"/>
      <c r="DF424" s="135"/>
      <c r="DG424" s="135"/>
      <c r="DH424" s="135"/>
      <c r="DI424" s="135"/>
      <c r="DJ424" s="135"/>
      <c r="DK424" s="135"/>
      <c r="DL424" s="135"/>
      <c r="DM424" s="135"/>
      <c r="DN424" s="135"/>
      <c r="DO424" s="135"/>
      <c r="DP424" s="135"/>
      <c r="DQ424" s="135"/>
      <c r="DR424" s="135"/>
      <c r="DS424" s="135"/>
      <c r="DT424" s="135"/>
      <c r="DU424" s="135"/>
      <c r="DV424" s="135"/>
      <c r="DW424" s="135"/>
      <c r="DX424" s="135"/>
      <c r="DY424" s="135"/>
      <c r="DZ424" s="135"/>
      <c r="EA424" s="135"/>
      <c r="EB424" s="135"/>
      <c r="EC424" s="135"/>
      <c r="ED424" s="135"/>
      <c r="EE424" s="135"/>
      <c r="EF424" s="135"/>
      <c r="EG424" s="135"/>
      <c r="EH424" s="135"/>
      <c r="EI424" s="135"/>
      <c r="EJ424" s="135"/>
      <c r="EK424" s="135"/>
      <c r="EL424" s="135"/>
      <c r="EM424" s="135"/>
      <c r="EN424" s="135"/>
      <c r="EO424" s="135"/>
      <c r="EP424" s="135"/>
      <c r="EQ424" s="135"/>
      <c r="ER424" s="135"/>
      <c r="ES424" s="135"/>
      <c r="ET424" s="135"/>
      <c r="EU424" s="135"/>
      <c r="EV424" s="135"/>
      <c r="EW424" s="135"/>
      <c r="EX424" s="135"/>
      <c r="EY424" s="135"/>
      <c r="EZ424" s="135"/>
      <c r="FA424" s="135"/>
      <c r="FB424" s="135"/>
      <c r="FC424" s="135"/>
      <c r="FD424" s="135"/>
      <c r="FE424" s="135"/>
      <c r="FF424" s="135"/>
      <c r="FG424" s="135"/>
      <c r="FH424" s="135"/>
      <c r="FI424" s="135"/>
      <c r="FJ424" s="135"/>
      <c r="FK424" s="135"/>
      <c r="FL424" s="135"/>
      <c r="FM424" s="135"/>
      <c r="FN424" s="135"/>
      <c r="FO424" s="135"/>
      <c r="FP424" s="135"/>
      <c r="FQ424" s="135"/>
      <c r="FR424" s="135"/>
      <c r="FS424" s="135"/>
      <c r="FT424" s="135"/>
      <c r="FU424" s="135"/>
      <c r="FV424" s="135"/>
      <c r="FW424" s="135"/>
      <c r="FX424" s="135"/>
      <c r="FY424" s="135"/>
      <c r="FZ424" s="135"/>
      <c r="GA424" s="135"/>
      <c r="GB424" s="135"/>
      <c r="GC424" s="135"/>
      <c r="GD424" s="135"/>
      <c r="GE424" s="135"/>
      <c r="GF424" s="135"/>
      <c r="GG424" s="135"/>
      <c r="GH424" s="135"/>
      <c r="GI424" s="135"/>
    </row>
    <row r="425" spans="1:191" s="133" customFormat="1" ht="15">
      <c r="C425" s="660"/>
      <c r="D425" s="472"/>
      <c r="E425" s="710"/>
      <c r="F425" s="710"/>
      <c r="G425" s="669"/>
      <c r="H425" s="164"/>
      <c r="I425" s="648"/>
      <c r="J425" s="185"/>
      <c r="K425" s="648"/>
      <c r="L425" s="648"/>
      <c r="M425" s="648"/>
      <c r="N425" s="703"/>
      <c r="O425" s="703"/>
      <c r="P425" s="703"/>
      <c r="Q425" s="703"/>
      <c r="R425" s="703"/>
      <c r="S425" s="701"/>
      <c r="T425" s="701"/>
      <c r="U425" s="701"/>
      <c r="V425" s="701"/>
      <c r="W425" s="701"/>
      <c r="X425" s="701"/>
      <c r="Y425" s="701"/>
      <c r="Z425" s="701"/>
      <c r="AA425" s="701"/>
      <c r="AB425" s="701"/>
      <c r="AC425" s="701"/>
      <c r="AD425" s="701"/>
      <c r="AE425" s="701"/>
      <c r="AF425" s="701"/>
      <c r="AG425" s="701"/>
      <c r="AH425" s="701"/>
      <c r="AI425" s="701"/>
      <c r="AJ425" s="701"/>
      <c r="AK425" s="701"/>
      <c r="AL425" s="701"/>
      <c r="AM425" s="701"/>
      <c r="AN425" s="701"/>
      <c r="AO425" s="701"/>
      <c r="AP425" s="701"/>
      <c r="AQ425" s="701"/>
      <c r="AR425" s="701"/>
      <c r="AS425" s="701"/>
      <c r="AT425" s="701"/>
      <c r="AU425" s="701"/>
      <c r="AV425" s="701"/>
      <c r="AW425" s="701"/>
      <c r="AX425" s="701"/>
      <c r="AY425" s="701"/>
      <c r="AZ425" s="701"/>
      <c r="BA425" s="701"/>
      <c r="BB425" s="701"/>
      <c r="BC425" s="701"/>
      <c r="BD425" s="701"/>
      <c r="BE425" s="701"/>
      <c r="BF425" s="701"/>
      <c r="BG425" s="701"/>
      <c r="BH425" s="701"/>
      <c r="BI425" s="701"/>
      <c r="BJ425" s="701"/>
      <c r="BK425" s="701"/>
      <c r="BL425" s="701"/>
      <c r="BM425" s="701"/>
      <c r="BN425" s="701"/>
      <c r="BO425" s="701"/>
      <c r="BP425" s="701"/>
      <c r="BQ425" s="701"/>
      <c r="BR425" s="701"/>
      <c r="BS425" s="701"/>
      <c r="BT425" s="701"/>
      <c r="BU425" s="701"/>
      <c r="BV425" s="701"/>
      <c r="BW425" s="701"/>
      <c r="BX425" s="701"/>
      <c r="BY425" s="701"/>
      <c r="BZ425" s="701"/>
      <c r="CA425" s="135"/>
      <c r="CB425" s="135"/>
      <c r="CC425" s="135"/>
      <c r="CD425" s="135"/>
      <c r="CE425" s="135"/>
      <c r="CF425" s="135"/>
      <c r="CG425" s="135"/>
      <c r="CH425" s="135"/>
      <c r="CI425" s="135"/>
      <c r="CJ425" s="135"/>
      <c r="CK425" s="135"/>
      <c r="CL425" s="135"/>
      <c r="CM425" s="135"/>
      <c r="CN425" s="135"/>
      <c r="CO425" s="135"/>
      <c r="CP425" s="135"/>
      <c r="CQ425" s="135"/>
      <c r="CR425" s="135"/>
      <c r="CS425" s="135"/>
      <c r="CT425" s="135"/>
      <c r="CU425" s="135"/>
      <c r="CV425" s="135"/>
      <c r="CW425" s="135"/>
      <c r="CX425" s="135"/>
      <c r="CY425" s="135"/>
      <c r="CZ425" s="135"/>
      <c r="DA425" s="135"/>
      <c r="DB425" s="135"/>
      <c r="DC425" s="135"/>
      <c r="DD425" s="135"/>
      <c r="DE425" s="135"/>
      <c r="DF425" s="135"/>
      <c r="DG425" s="135"/>
      <c r="DH425" s="135"/>
      <c r="DI425" s="135"/>
      <c r="DJ425" s="135"/>
      <c r="DK425" s="135"/>
      <c r="DL425" s="135"/>
      <c r="DM425" s="135"/>
      <c r="DN425" s="135"/>
      <c r="DO425" s="135"/>
      <c r="DP425" s="135"/>
      <c r="DQ425" s="135"/>
      <c r="DR425" s="135"/>
      <c r="DS425" s="135"/>
      <c r="DT425" s="135"/>
      <c r="DU425" s="135"/>
      <c r="DV425" s="135"/>
      <c r="DW425" s="135"/>
      <c r="DX425" s="135"/>
      <c r="DY425" s="135"/>
      <c r="DZ425" s="135"/>
      <c r="EA425" s="135"/>
      <c r="EB425" s="135"/>
      <c r="EC425" s="135"/>
      <c r="ED425" s="135"/>
      <c r="EE425" s="135"/>
      <c r="EF425" s="135"/>
      <c r="EG425" s="135"/>
      <c r="EH425" s="135"/>
      <c r="EI425" s="135"/>
      <c r="EJ425" s="135"/>
      <c r="EK425" s="135"/>
      <c r="EL425" s="135"/>
      <c r="EM425" s="135"/>
      <c r="EN425" s="135"/>
      <c r="EO425" s="135"/>
      <c r="EP425" s="135"/>
      <c r="EQ425" s="135"/>
      <c r="ER425" s="135"/>
      <c r="ES425" s="135"/>
      <c r="ET425" s="135"/>
      <c r="EU425" s="135"/>
      <c r="EV425" s="135"/>
      <c r="EW425" s="135"/>
      <c r="EX425" s="135"/>
      <c r="EY425" s="135"/>
      <c r="EZ425" s="135"/>
      <c r="FA425" s="135"/>
      <c r="FB425" s="135"/>
      <c r="FC425" s="135"/>
      <c r="FD425" s="135"/>
      <c r="FE425" s="135"/>
      <c r="FF425" s="135"/>
      <c r="FG425" s="135"/>
      <c r="FH425" s="135"/>
      <c r="FI425" s="135"/>
      <c r="FJ425" s="135"/>
      <c r="FK425" s="135"/>
      <c r="FL425" s="135"/>
      <c r="FM425" s="135"/>
      <c r="FN425" s="135"/>
      <c r="FO425" s="135"/>
      <c r="FP425" s="135"/>
      <c r="FQ425" s="135"/>
      <c r="FR425" s="135"/>
      <c r="FS425" s="135"/>
      <c r="FT425" s="135"/>
      <c r="FU425" s="135"/>
      <c r="FV425" s="135"/>
      <c r="FW425" s="135"/>
      <c r="FX425" s="135"/>
      <c r="FY425" s="135"/>
      <c r="FZ425" s="135"/>
      <c r="GA425" s="135"/>
      <c r="GB425" s="135"/>
      <c r="GC425" s="135"/>
      <c r="GD425" s="135"/>
      <c r="GE425" s="135"/>
      <c r="GF425" s="135"/>
      <c r="GG425" s="135"/>
      <c r="GH425" s="135"/>
      <c r="GI425" s="135"/>
    </row>
    <row r="426" spans="1:191" s="133" customFormat="1" ht="15">
      <c r="J426" s="391"/>
      <c r="K426" s="391"/>
      <c r="L426" s="391"/>
      <c r="M426" s="391"/>
      <c r="N426" s="391"/>
      <c r="O426" s="391"/>
      <c r="BO426" s="174"/>
    </row>
    <row r="427" spans="1:191" s="133" customFormat="1">
      <c r="B427" s="269" t="s">
        <v>428</v>
      </c>
      <c r="K427" s="703"/>
      <c r="L427" s="703"/>
      <c r="M427" s="703"/>
      <c r="N427" s="703"/>
      <c r="O427" s="703"/>
      <c r="P427" s="703"/>
      <c r="Q427" s="703"/>
      <c r="R427" s="703"/>
      <c r="S427" s="703"/>
      <c r="T427" s="703"/>
      <c r="U427" s="703"/>
      <c r="V427" s="703"/>
      <c r="W427" s="703"/>
      <c r="X427" s="703"/>
      <c r="Y427" s="703"/>
      <c r="Z427" s="703"/>
      <c r="AA427" s="703"/>
      <c r="AB427" s="703"/>
      <c r="AC427" s="703"/>
      <c r="AD427" s="703"/>
      <c r="AE427" s="703"/>
      <c r="AF427" s="703"/>
      <c r="AG427" s="703"/>
      <c r="AH427" s="703"/>
      <c r="AI427" s="703"/>
      <c r="AJ427" s="703"/>
      <c r="AK427" s="703"/>
      <c r="AL427" s="703"/>
      <c r="AM427" s="703"/>
      <c r="AN427" s="703"/>
      <c r="AO427" s="703"/>
      <c r="AP427" s="703"/>
      <c r="AQ427" s="703"/>
      <c r="AR427" s="703"/>
      <c r="AS427" s="703"/>
      <c r="AT427" s="703"/>
      <c r="AU427" s="703"/>
      <c r="AV427" s="703"/>
      <c r="AW427" s="703"/>
      <c r="AX427" s="703"/>
      <c r="AY427" s="703"/>
      <c r="AZ427" s="703"/>
      <c r="BA427" s="703"/>
      <c r="BB427" s="703"/>
      <c r="BC427" s="703"/>
      <c r="BD427" s="703"/>
      <c r="BE427" s="703"/>
      <c r="BF427" s="703"/>
      <c r="BG427" s="703"/>
      <c r="BH427" s="703"/>
      <c r="BI427" s="703"/>
      <c r="BJ427" s="703"/>
      <c r="BK427" s="703"/>
      <c r="BL427" s="703"/>
      <c r="BM427" s="703"/>
      <c r="BN427" s="703"/>
      <c r="BO427" s="703"/>
      <c r="BP427" s="703"/>
      <c r="BQ427" s="703"/>
      <c r="BR427" s="703"/>
      <c r="BS427" s="703"/>
      <c r="BT427" s="703"/>
      <c r="BU427" s="703"/>
      <c r="BV427" s="703"/>
      <c r="BW427" s="703"/>
      <c r="BX427" s="703"/>
      <c r="BY427" s="703"/>
      <c r="BZ427" s="703"/>
    </row>
    <row r="428" spans="1:191" s="133" customFormat="1">
      <c r="B428" s="652" t="s">
        <v>479</v>
      </c>
      <c r="K428" s="703"/>
      <c r="L428" s="703"/>
      <c r="M428" s="703"/>
      <c r="N428" s="703"/>
      <c r="O428" s="703"/>
      <c r="P428" s="703"/>
      <c r="Q428" s="703"/>
      <c r="R428" s="703"/>
      <c r="S428" s="703"/>
      <c r="T428" s="703"/>
      <c r="U428" s="703"/>
      <c r="V428" s="703"/>
      <c r="W428" s="703"/>
      <c r="X428" s="703"/>
      <c r="Y428" s="703"/>
      <c r="Z428" s="703"/>
      <c r="AA428" s="703"/>
      <c r="AB428" s="703"/>
      <c r="AC428" s="703"/>
      <c r="AD428" s="703"/>
      <c r="AE428" s="703"/>
      <c r="AF428" s="703"/>
      <c r="AG428" s="703"/>
      <c r="AH428" s="703"/>
      <c r="AI428" s="703"/>
      <c r="AJ428" s="703"/>
      <c r="AK428" s="703"/>
      <c r="AL428" s="703"/>
      <c r="AM428" s="703"/>
      <c r="AN428" s="703"/>
      <c r="AO428" s="703"/>
      <c r="AP428" s="703"/>
      <c r="AQ428" s="703"/>
      <c r="AR428" s="703"/>
      <c r="AS428" s="703"/>
      <c r="AT428" s="703"/>
      <c r="AU428" s="703"/>
      <c r="AV428" s="703"/>
      <c r="AW428" s="703"/>
      <c r="AX428" s="703"/>
      <c r="AY428" s="703"/>
      <c r="AZ428" s="703"/>
      <c r="BA428" s="703"/>
      <c r="BB428" s="703"/>
      <c r="BC428" s="703"/>
      <c r="BD428" s="703"/>
      <c r="BE428" s="703"/>
      <c r="BF428" s="703"/>
      <c r="BG428" s="703"/>
      <c r="BH428" s="703"/>
      <c r="BI428" s="703"/>
      <c r="BJ428" s="703"/>
      <c r="BK428" s="703"/>
      <c r="BL428" s="703"/>
      <c r="BM428" s="703"/>
      <c r="BN428" s="703"/>
      <c r="BO428" s="703"/>
      <c r="BP428" s="703"/>
      <c r="BQ428" s="703"/>
      <c r="BR428" s="703"/>
      <c r="BS428" s="703"/>
      <c r="BT428" s="703"/>
      <c r="BU428" s="703"/>
      <c r="BV428" s="703"/>
      <c r="BW428" s="703"/>
      <c r="BX428" s="703"/>
      <c r="BY428" s="703"/>
      <c r="BZ428" s="703"/>
    </row>
    <row r="429" spans="1:191" s="133" customFormat="1">
      <c r="B429" s="653" t="s">
        <v>342</v>
      </c>
      <c r="K429" s="703"/>
      <c r="L429" s="703"/>
      <c r="M429" s="703"/>
      <c r="N429" s="703"/>
      <c r="O429" s="703"/>
      <c r="P429" s="703"/>
      <c r="Q429" s="703"/>
      <c r="R429" s="703"/>
      <c r="S429" s="703"/>
      <c r="T429" s="703"/>
      <c r="U429" s="703"/>
      <c r="V429" s="703"/>
      <c r="W429" s="703"/>
      <c r="X429" s="703"/>
      <c r="Y429" s="703"/>
      <c r="Z429" s="703"/>
      <c r="AA429" s="703"/>
      <c r="AB429" s="703"/>
      <c r="AC429" s="703"/>
      <c r="AD429" s="703"/>
      <c r="AE429" s="703"/>
      <c r="AF429" s="703"/>
      <c r="AG429" s="703"/>
      <c r="AH429" s="703"/>
      <c r="AI429" s="703"/>
      <c r="AJ429" s="703"/>
      <c r="AK429" s="703"/>
      <c r="AL429" s="703"/>
      <c r="AM429" s="703"/>
      <c r="AN429" s="703"/>
      <c r="AO429" s="703"/>
      <c r="AP429" s="703"/>
      <c r="AQ429" s="703"/>
      <c r="AR429" s="703"/>
      <c r="AS429" s="703"/>
      <c r="AT429" s="703"/>
      <c r="AU429" s="703"/>
      <c r="AV429" s="703"/>
      <c r="AW429" s="703"/>
      <c r="AX429" s="703"/>
      <c r="AY429" s="703"/>
      <c r="AZ429" s="703"/>
      <c r="BA429" s="703"/>
      <c r="BB429" s="703"/>
      <c r="BC429" s="703"/>
      <c r="BD429" s="703"/>
      <c r="BE429" s="703"/>
      <c r="BF429" s="703"/>
      <c r="BG429" s="703"/>
      <c r="BH429" s="703"/>
      <c r="BI429" s="703"/>
      <c r="BJ429" s="703"/>
      <c r="BK429" s="703"/>
      <c r="BL429" s="703"/>
      <c r="BM429" s="703"/>
      <c r="BN429" s="703"/>
      <c r="BO429" s="703"/>
      <c r="BP429" s="703"/>
      <c r="BQ429" s="703"/>
      <c r="BR429" s="703"/>
      <c r="BS429" s="703"/>
      <c r="BT429" s="703"/>
      <c r="BU429" s="703"/>
      <c r="BV429" s="703"/>
      <c r="BW429" s="703"/>
      <c r="BX429" s="703"/>
      <c r="BY429" s="703"/>
      <c r="BZ429" s="703"/>
    </row>
    <row r="430" spans="1:191" s="133" customFormat="1">
      <c r="B430" s="653"/>
      <c r="K430" s="703"/>
      <c r="L430" s="703"/>
      <c r="M430" s="703"/>
      <c r="N430" s="703"/>
      <c r="O430" s="703"/>
      <c r="P430" s="703"/>
      <c r="Q430" s="703"/>
      <c r="R430" s="703"/>
      <c r="S430" s="703"/>
      <c r="T430" s="703"/>
      <c r="U430" s="703"/>
      <c r="V430" s="703"/>
      <c r="W430" s="703"/>
      <c r="X430" s="703"/>
      <c r="Y430" s="703"/>
      <c r="Z430" s="703"/>
      <c r="AA430" s="703"/>
      <c r="AB430" s="703"/>
      <c r="AC430" s="703"/>
      <c r="AD430" s="703"/>
      <c r="AE430" s="703"/>
      <c r="AF430" s="703"/>
      <c r="AG430" s="703"/>
      <c r="AH430" s="703"/>
      <c r="AI430" s="703"/>
      <c r="AJ430" s="703"/>
      <c r="AK430" s="703"/>
      <c r="AL430" s="703"/>
      <c r="AM430" s="703"/>
      <c r="AN430" s="703"/>
      <c r="AO430" s="703"/>
      <c r="AP430" s="703"/>
      <c r="AQ430" s="703"/>
      <c r="AR430" s="703"/>
      <c r="AS430" s="703"/>
      <c r="AT430" s="703"/>
      <c r="AU430" s="703"/>
      <c r="AV430" s="703"/>
      <c r="AW430" s="703"/>
      <c r="AX430" s="703"/>
      <c r="AY430" s="703"/>
      <c r="AZ430" s="703"/>
      <c r="BA430" s="703"/>
      <c r="BB430" s="703"/>
      <c r="BC430" s="703"/>
      <c r="BD430" s="703"/>
      <c r="BE430" s="703"/>
      <c r="BF430" s="703"/>
      <c r="BG430" s="703"/>
      <c r="BH430" s="703"/>
      <c r="BI430" s="703"/>
      <c r="BJ430" s="703"/>
      <c r="BK430" s="703"/>
      <c r="BL430" s="703"/>
      <c r="BM430" s="703"/>
      <c r="BN430" s="703"/>
      <c r="BO430" s="703"/>
      <c r="BP430" s="703"/>
      <c r="BQ430" s="703"/>
      <c r="BR430" s="703"/>
      <c r="BS430" s="703"/>
      <c r="BT430" s="703"/>
      <c r="BU430" s="703"/>
      <c r="BV430" s="703"/>
      <c r="BW430" s="703"/>
      <c r="BX430" s="703"/>
      <c r="BY430" s="703"/>
      <c r="BZ430" s="703"/>
    </row>
    <row r="431" spans="1:191" s="133" customFormat="1" ht="15">
      <c r="B431" s="188" t="s">
        <v>343</v>
      </c>
      <c r="C431" s="1"/>
      <c r="K431" s="704"/>
      <c r="L431" s="391"/>
      <c r="M431" s="704"/>
      <c r="N431" s="704"/>
      <c r="O431" s="704"/>
      <c r="P431" s="701"/>
      <c r="Q431" s="701"/>
      <c r="R431" s="701"/>
      <c r="S431" s="703"/>
      <c r="T431" s="703"/>
      <c r="U431" s="703"/>
      <c r="V431" s="703"/>
      <c r="W431" s="703"/>
      <c r="X431" s="703"/>
      <c r="Y431" s="703"/>
      <c r="Z431" s="703"/>
      <c r="AA431" s="703"/>
      <c r="AB431" s="703"/>
      <c r="AC431" s="703"/>
      <c r="AD431" s="703"/>
      <c r="AE431" s="703"/>
      <c r="AF431" s="703"/>
      <c r="AG431" s="703"/>
      <c r="AH431" s="703"/>
      <c r="AI431" s="703"/>
      <c r="AJ431" s="703"/>
      <c r="AK431" s="703"/>
      <c r="AL431" s="703"/>
      <c r="AM431" s="703"/>
      <c r="AN431" s="703"/>
      <c r="AO431" s="703"/>
      <c r="AP431" s="703"/>
      <c r="AQ431" s="703"/>
      <c r="AR431" s="703"/>
      <c r="AS431" s="703"/>
      <c r="AT431" s="703"/>
      <c r="AU431" s="703"/>
      <c r="AV431" s="703"/>
      <c r="AW431" s="703"/>
      <c r="AX431" s="703"/>
      <c r="AY431" s="703"/>
      <c r="AZ431" s="703"/>
      <c r="BA431" s="703"/>
      <c r="BB431" s="703"/>
      <c r="BC431" s="703"/>
      <c r="BD431" s="703"/>
      <c r="BE431" s="703"/>
      <c r="BF431" s="703"/>
      <c r="BG431" s="703"/>
      <c r="BH431" s="703"/>
      <c r="BI431" s="703"/>
      <c r="BJ431" s="703"/>
      <c r="BK431" s="703"/>
      <c r="BL431" s="703"/>
      <c r="BM431" s="703"/>
      <c r="BN431" s="703"/>
      <c r="BO431" s="703"/>
      <c r="BP431" s="703"/>
      <c r="BQ431" s="703"/>
      <c r="BR431" s="703"/>
      <c r="BS431" s="703"/>
      <c r="BT431" s="703"/>
      <c r="BU431" s="703"/>
      <c r="BV431" s="703"/>
      <c r="BW431" s="703"/>
      <c r="BX431" s="703"/>
      <c r="BY431" s="703"/>
      <c r="BZ431" s="703"/>
    </row>
    <row r="432" spans="1:191" s="133" customFormat="1" ht="15">
      <c r="A432" s="135"/>
      <c r="B432" s="188" t="s">
        <v>344</v>
      </c>
      <c r="C432" s="655" t="s">
        <v>253</v>
      </c>
      <c r="D432" s="655" t="s">
        <v>345</v>
      </c>
      <c r="E432" s="705" t="s">
        <v>346</v>
      </c>
      <c r="F432" s="705" t="s">
        <v>89</v>
      </c>
      <c r="G432" s="705" t="s">
        <v>347</v>
      </c>
      <c r="H432" s="706"/>
      <c r="I432" s="185"/>
      <c r="J432" s="374"/>
      <c r="K432" s="185"/>
      <c r="L432" s="185"/>
      <c r="M432" s="185"/>
      <c r="N432" s="704"/>
      <c r="O432" s="704"/>
      <c r="P432" s="701"/>
      <c r="Q432" s="701"/>
      <c r="R432" s="701"/>
      <c r="S432" s="703"/>
      <c r="T432" s="703"/>
      <c r="U432" s="703"/>
      <c r="V432" s="703"/>
      <c r="W432" s="703"/>
      <c r="X432" s="703"/>
      <c r="Y432" s="703"/>
      <c r="Z432" s="703"/>
      <c r="AA432" s="703"/>
      <c r="AB432" s="703"/>
      <c r="AC432" s="703"/>
      <c r="AD432" s="703"/>
      <c r="AE432" s="703"/>
      <c r="AF432" s="703"/>
      <c r="AG432" s="703"/>
      <c r="AH432" s="703"/>
      <c r="AI432" s="703"/>
      <c r="AJ432" s="703"/>
      <c r="AK432" s="703"/>
      <c r="AL432" s="703"/>
      <c r="AM432" s="703"/>
      <c r="AN432" s="703"/>
      <c r="AO432" s="703"/>
      <c r="AP432" s="703"/>
      <c r="AQ432" s="703"/>
      <c r="AR432" s="703"/>
      <c r="AS432" s="703"/>
      <c r="AT432" s="703"/>
      <c r="AU432" s="703"/>
      <c r="AV432" s="703"/>
      <c r="AW432" s="703"/>
      <c r="AX432" s="703"/>
      <c r="AY432" s="703"/>
      <c r="AZ432" s="703"/>
      <c r="BA432" s="703"/>
      <c r="BB432" s="703"/>
      <c r="BC432" s="703"/>
      <c r="BD432" s="703"/>
      <c r="BE432" s="703"/>
      <c r="BF432" s="703"/>
      <c r="BG432" s="703"/>
      <c r="BH432" s="703"/>
      <c r="BI432" s="703"/>
      <c r="BJ432" s="703"/>
      <c r="BK432" s="703"/>
      <c r="BL432" s="703"/>
      <c r="BM432" s="703"/>
      <c r="BN432" s="703"/>
      <c r="BO432" s="703"/>
      <c r="BP432" s="703"/>
      <c r="BQ432" s="703"/>
      <c r="BR432" s="703"/>
      <c r="BS432" s="703"/>
      <c r="BT432" s="703"/>
      <c r="BU432" s="703"/>
      <c r="BV432" s="703"/>
      <c r="BW432" s="703"/>
      <c r="BX432" s="703"/>
      <c r="BY432" s="703"/>
      <c r="BZ432" s="703"/>
    </row>
    <row r="433" spans="1:191" s="133" customFormat="1" ht="15">
      <c r="B433" s="248" t="s">
        <v>29</v>
      </c>
      <c r="C433" s="471"/>
      <c r="D433" s="472"/>
      <c r="E433" s="221"/>
      <c r="F433" s="221"/>
      <c r="G433" s="707"/>
      <c r="H433" s="119"/>
      <c r="I433" s="648"/>
      <c r="J433" s="185"/>
      <c r="K433" s="648"/>
      <c r="L433" s="648"/>
      <c r="M433" s="648"/>
      <c r="N433" s="701"/>
      <c r="O433" s="701"/>
      <c r="P433" s="701"/>
      <c r="Q433" s="701"/>
      <c r="R433" s="701"/>
      <c r="S433" s="703"/>
      <c r="T433" s="703"/>
      <c r="U433" s="703"/>
      <c r="V433" s="703"/>
      <c r="W433" s="703"/>
      <c r="X433" s="703"/>
      <c r="Y433" s="703"/>
      <c r="Z433" s="703"/>
      <c r="AA433" s="703"/>
      <c r="AB433" s="703"/>
      <c r="AC433" s="703"/>
      <c r="AD433" s="703"/>
      <c r="AE433" s="703"/>
      <c r="AF433" s="703"/>
      <c r="AG433" s="703"/>
      <c r="AH433" s="703"/>
      <c r="AI433" s="703"/>
      <c r="AJ433" s="703"/>
      <c r="AK433" s="703"/>
      <c r="AL433" s="703"/>
      <c r="AM433" s="703"/>
      <c r="AN433" s="703"/>
      <c r="AO433" s="703"/>
      <c r="AP433" s="703"/>
      <c r="AQ433" s="703"/>
      <c r="AR433" s="703"/>
      <c r="AS433" s="703"/>
      <c r="AT433" s="703"/>
      <c r="AU433" s="703"/>
      <c r="AV433" s="703"/>
      <c r="AW433" s="703"/>
      <c r="AX433" s="703"/>
      <c r="AY433" s="703"/>
      <c r="AZ433" s="703"/>
      <c r="BA433" s="703"/>
      <c r="BB433" s="703"/>
      <c r="BC433" s="703"/>
      <c r="BD433" s="703"/>
      <c r="BE433" s="703"/>
      <c r="BF433" s="703"/>
      <c r="BG433" s="703"/>
      <c r="BH433" s="703"/>
      <c r="BI433" s="703"/>
      <c r="BJ433" s="703"/>
      <c r="BK433" s="703"/>
      <c r="BL433" s="703"/>
      <c r="BM433" s="703"/>
      <c r="BN433" s="703"/>
      <c r="BO433" s="703"/>
      <c r="BP433" s="703"/>
      <c r="BQ433" s="703"/>
      <c r="BR433" s="703"/>
      <c r="BS433" s="703"/>
      <c r="BT433" s="703"/>
      <c r="BU433" s="703"/>
      <c r="BV433" s="703"/>
      <c r="BW433" s="703"/>
      <c r="BX433" s="703"/>
      <c r="BY433" s="703"/>
      <c r="BZ433" s="703"/>
    </row>
    <row r="434" spans="1:191" s="133" customFormat="1" ht="15">
      <c r="C434" s="476"/>
      <c r="D434" s="472"/>
      <c r="E434" s="221"/>
      <c r="F434" s="221"/>
      <c r="G434" s="707"/>
      <c r="H434" s="119"/>
      <c r="I434" s="648"/>
      <c r="J434" s="185"/>
      <c r="K434" s="648"/>
      <c r="L434" s="648"/>
      <c r="M434" s="648"/>
      <c r="N434" s="701"/>
      <c r="O434" s="701"/>
      <c r="P434" s="701"/>
      <c r="Q434" s="701"/>
      <c r="R434" s="701"/>
      <c r="S434" s="703"/>
      <c r="T434" s="703"/>
      <c r="U434" s="703"/>
      <c r="V434" s="703"/>
      <c r="W434" s="703"/>
      <c r="X434" s="703"/>
      <c r="Y434" s="703"/>
      <c r="Z434" s="703"/>
      <c r="AA434" s="703"/>
      <c r="AB434" s="703"/>
      <c r="AC434" s="703"/>
      <c r="AD434" s="703"/>
      <c r="AE434" s="703"/>
      <c r="AF434" s="703"/>
      <c r="AG434" s="703"/>
      <c r="AH434" s="703"/>
      <c r="AI434" s="703"/>
      <c r="AJ434" s="703"/>
      <c r="AK434" s="703"/>
      <c r="AL434" s="703"/>
      <c r="AM434" s="703"/>
      <c r="AN434" s="703"/>
      <c r="AO434" s="703"/>
      <c r="AP434" s="703"/>
      <c r="AQ434" s="703"/>
      <c r="AR434" s="703"/>
      <c r="AS434" s="703"/>
      <c r="AT434" s="703"/>
      <c r="AU434" s="703"/>
      <c r="AV434" s="703"/>
      <c r="AW434" s="703"/>
      <c r="AX434" s="703"/>
      <c r="AY434" s="703"/>
      <c r="AZ434" s="703"/>
      <c r="BA434" s="703"/>
      <c r="BB434" s="703"/>
      <c r="BC434" s="703"/>
      <c r="BD434" s="703"/>
      <c r="BE434" s="703"/>
      <c r="BF434" s="703"/>
      <c r="BG434" s="703"/>
      <c r="BH434" s="703"/>
      <c r="BI434" s="703"/>
      <c r="BJ434" s="703"/>
      <c r="BK434" s="703"/>
      <c r="BL434" s="703"/>
      <c r="BM434" s="703"/>
      <c r="BN434" s="703"/>
      <c r="BO434" s="703"/>
      <c r="BP434" s="703"/>
      <c r="BQ434" s="703"/>
      <c r="BR434" s="703"/>
      <c r="BS434" s="703"/>
      <c r="BT434" s="703"/>
      <c r="BU434" s="703"/>
      <c r="BV434" s="703"/>
      <c r="BW434" s="703"/>
      <c r="BX434" s="703"/>
      <c r="BY434" s="703"/>
      <c r="BZ434" s="703"/>
    </row>
    <row r="435" spans="1:191" s="133" customFormat="1" ht="15">
      <c r="C435" s="476"/>
      <c r="D435" s="232"/>
      <c r="E435" s="708"/>
      <c r="F435" s="708"/>
      <c r="G435" s="709"/>
      <c r="H435" s="164"/>
      <c r="I435" s="648"/>
      <c r="J435" s="185"/>
      <c r="K435" s="648"/>
      <c r="L435" s="648"/>
      <c r="M435" s="648"/>
      <c r="N435" s="701"/>
      <c r="O435" s="701"/>
      <c r="P435" s="701"/>
      <c r="Q435" s="701"/>
      <c r="R435" s="701"/>
      <c r="S435" s="701"/>
      <c r="T435" s="701"/>
      <c r="U435" s="701"/>
      <c r="V435" s="701"/>
      <c r="W435" s="701"/>
      <c r="X435" s="701"/>
      <c r="Y435" s="701"/>
      <c r="Z435" s="701"/>
      <c r="AA435" s="701"/>
      <c r="AB435" s="701"/>
      <c r="AC435" s="701"/>
      <c r="AD435" s="701"/>
      <c r="AE435" s="701"/>
      <c r="AF435" s="701"/>
      <c r="AG435" s="701"/>
      <c r="AH435" s="701"/>
      <c r="AI435" s="701"/>
      <c r="AJ435" s="701"/>
      <c r="AK435" s="701"/>
      <c r="AL435" s="701"/>
      <c r="AM435" s="701"/>
      <c r="AN435" s="701"/>
      <c r="AO435" s="701"/>
      <c r="AP435" s="701"/>
      <c r="AQ435" s="701"/>
      <c r="AR435" s="701"/>
      <c r="AS435" s="701"/>
      <c r="AT435" s="701"/>
      <c r="AU435" s="701"/>
      <c r="AV435" s="701"/>
      <c r="AW435" s="701"/>
      <c r="AX435" s="701"/>
      <c r="AY435" s="701"/>
      <c r="AZ435" s="701"/>
      <c r="BA435" s="701"/>
      <c r="BB435" s="701"/>
      <c r="BC435" s="701"/>
      <c r="BD435" s="701"/>
      <c r="BE435" s="701"/>
      <c r="BF435" s="701"/>
      <c r="BG435" s="701"/>
      <c r="BH435" s="701"/>
      <c r="BI435" s="701"/>
      <c r="BJ435" s="701"/>
      <c r="BK435" s="701"/>
      <c r="BL435" s="701"/>
      <c r="BM435" s="701"/>
      <c r="BN435" s="701"/>
      <c r="BO435" s="701"/>
      <c r="BP435" s="701"/>
      <c r="BQ435" s="701"/>
      <c r="BR435" s="701"/>
      <c r="BS435" s="701"/>
      <c r="BT435" s="701"/>
      <c r="BU435" s="701"/>
      <c r="BV435" s="701"/>
      <c r="BW435" s="701"/>
      <c r="BX435" s="701"/>
      <c r="BY435" s="701"/>
      <c r="BZ435" s="701"/>
      <c r="CA435" s="135"/>
      <c r="CB435" s="135"/>
      <c r="CC435" s="135"/>
      <c r="CD435" s="135"/>
      <c r="CE435" s="135"/>
      <c r="CF435" s="135"/>
      <c r="CG435" s="135"/>
      <c r="CH435" s="135"/>
      <c r="CI435" s="135"/>
      <c r="CJ435" s="135"/>
      <c r="CK435" s="135"/>
      <c r="CL435" s="135"/>
      <c r="CM435" s="135"/>
      <c r="CN435" s="135"/>
      <c r="CO435" s="135"/>
      <c r="CP435" s="135"/>
      <c r="CQ435" s="135"/>
      <c r="CR435" s="135"/>
      <c r="CS435" s="135"/>
      <c r="CT435" s="135"/>
      <c r="CU435" s="135"/>
      <c r="CV435" s="135"/>
      <c r="CW435" s="135"/>
      <c r="CX435" s="135"/>
      <c r="CY435" s="135"/>
      <c r="CZ435" s="135"/>
      <c r="DA435" s="135"/>
      <c r="DB435" s="135"/>
      <c r="DC435" s="135"/>
      <c r="DD435" s="135"/>
      <c r="DE435" s="135"/>
      <c r="DF435" s="135"/>
      <c r="DG435" s="135"/>
      <c r="DH435" s="135"/>
      <c r="DI435" s="135"/>
      <c r="DJ435" s="135"/>
      <c r="DK435" s="135"/>
      <c r="DL435" s="135"/>
      <c r="DM435" s="135"/>
      <c r="DN435" s="135"/>
      <c r="DO435" s="135"/>
      <c r="DP435" s="135"/>
      <c r="DQ435" s="135"/>
      <c r="DR435" s="135"/>
      <c r="DS435" s="135"/>
      <c r="DT435" s="135"/>
      <c r="DU435" s="135"/>
      <c r="DV435" s="135"/>
      <c r="DW435" s="135"/>
      <c r="DX435" s="135"/>
      <c r="DY435" s="135"/>
      <c r="DZ435" s="135"/>
      <c r="EA435" s="135"/>
      <c r="EB435" s="135"/>
      <c r="EC435" s="135"/>
      <c r="ED435" s="135"/>
      <c r="EE435" s="135"/>
      <c r="EF435" s="135"/>
      <c r="EG435" s="135"/>
      <c r="EH435" s="135"/>
      <c r="EI435" s="135"/>
      <c r="EJ435" s="135"/>
      <c r="EK435" s="135"/>
      <c r="EL435" s="135"/>
      <c r="EM435" s="135"/>
      <c r="EN435" s="135"/>
      <c r="EO435" s="135"/>
      <c r="EP435" s="135"/>
      <c r="EQ435" s="135"/>
      <c r="ER435" s="135"/>
      <c r="ES435" s="135"/>
      <c r="ET435" s="135"/>
      <c r="EU435" s="135"/>
      <c r="EV435" s="135"/>
      <c r="EW435" s="135"/>
      <c r="EX435" s="135"/>
      <c r="EY435" s="135"/>
      <c r="EZ435" s="135"/>
      <c r="FA435" s="135"/>
      <c r="FB435" s="135"/>
      <c r="FC435" s="135"/>
      <c r="FD435" s="135"/>
      <c r="FE435" s="135"/>
      <c r="FF435" s="135"/>
      <c r="FG435" s="135"/>
      <c r="FH435" s="135"/>
      <c r="FI435" s="135"/>
      <c r="FJ435" s="135"/>
      <c r="FK435" s="135"/>
      <c r="FL435" s="135"/>
      <c r="FM435" s="135"/>
      <c r="FN435" s="135"/>
      <c r="FO435" s="135"/>
      <c r="FP435" s="135"/>
      <c r="FQ435" s="135"/>
      <c r="FR435" s="135"/>
      <c r="FS435" s="135"/>
      <c r="FT435" s="135"/>
      <c r="FU435" s="135"/>
      <c r="FV435" s="135"/>
      <c r="FW435" s="135"/>
      <c r="FX435" s="135"/>
      <c r="FY435" s="135"/>
      <c r="FZ435" s="135"/>
      <c r="GA435" s="135"/>
      <c r="GB435" s="135"/>
      <c r="GC435" s="135"/>
      <c r="GD435" s="135"/>
      <c r="GE435" s="135"/>
      <c r="GF435" s="135"/>
      <c r="GG435" s="135"/>
      <c r="GH435" s="135"/>
      <c r="GI435" s="135"/>
    </row>
    <row r="436" spans="1:191" s="133" customFormat="1" ht="15">
      <c r="C436" s="660"/>
      <c r="D436" s="232"/>
      <c r="E436" s="710"/>
      <c r="F436" s="710"/>
      <c r="G436" s="669"/>
      <c r="H436" s="164"/>
      <c r="I436" s="648"/>
      <c r="J436" s="185"/>
      <c r="K436" s="648"/>
      <c r="L436" s="648"/>
      <c r="M436" s="648"/>
      <c r="N436" s="701"/>
      <c r="O436" s="701"/>
      <c r="P436" s="701"/>
      <c r="Q436" s="701"/>
      <c r="R436" s="701"/>
      <c r="S436" s="701"/>
      <c r="T436" s="701"/>
      <c r="U436" s="701"/>
      <c r="V436" s="701"/>
      <c r="W436" s="701"/>
      <c r="X436" s="701"/>
      <c r="Y436" s="701"/>
      <c r="Z436" s="701"/>
      <c r="AA436" s="701"/>
      <c r="AB436" s="701"/>
      <c r="AC436" s="701"/>
      <c r="AD436" s="701"/>
      <c r="AE436" s="701"/>
      <c r="AF436" s="701"/>
      <c r="AG436" s="701"/>
      <c r="AH436" s="701"/>
      <c r="AI436" s="701"/>
      <c r="AJ436" s="701"/>
      <c r="AK436" s="701"/>
      <c r="AL436" s="701"/>
      <c r="AM436" s="701"/>
      <c r="AN436" s="701"/>
      <c r="AO436" s="701"/>
      <c r="AP436" s="701"/>
      <c r="AQ436" s="701"/>
      <c r="AR436" s="701"/>
      <c r="AS436" s="701"/>
      <c r="AT436" s="701"/>
      <c r="AU436" s="701"/>
      <c r="AV436" s="701"/>
      <c r="AW436" s="701"/>
      <c r="AX436" s="701"/>
      <c r="AY436" s="701"/>
      <c r="AZ436" s="701"/>
      <c r="BA436" s="701"/>
      <c r="BB436" s="701"/>
      <c r="BC436" s="701"/>
      <c r="BD436" s="701"/>
      <c r="BE436" s="701"/>
      <c r="BF436" s="701"/>
      <c r="BG436" s="701"/>
      <c r="BH436" s="701"/>
      <c r="BI436" s="701"/>
      <c r="BJ436" s="701"/>
      <c r="BK436" s="701"/>
      <c r="BL436" s="701"/>
      <c r="BM436" s="701"/>
      <c r="BN436" s="701"/>
      <c r="BO436" s="701"/>
      <c r="BP436" s="701"/>
      <c r="BQ436" s="701"/>
      <c r="BR436" s="701"/>
      <c r="BS436" s="701"/>
      <c r="BT436" s="701"/>
      <c r="BU436" s="701"/>
      <c r="BV436" s="701"/>
      <c r="BW436" s="701"/>
      <c r="BX436" s="701"/>
      <c r="BY436" s="701"/>
      <c r="BZ436" s="701"/>
      <c r="CA436" s="135"/>
      <c r="CB436" s="135"/>
      <c r="CC436" s="135"/>
      <c r="CD436" s="135"/>
      <c r="CE436" s="135"/>
      <c r="CF436" s="135"/>
      <c r="CG436" s="135"/>
      <c r="CH436" s="135"/>
      <c r="CI436" s="135"/>
      <c r="CJ436" s="135"/>
      <c r="CK436" s="135"/>
      <c r="CL436" s="135"/>
      <c r="CM436" s="135"/>
      <c r="CN436" s="135"/>
      <c r="CO436" s="135"/>
      <c r="CP436" s="135"/>
      <c r="CQ436" s="135"/>
      <c r="CR436" s="135"/>
      <c r="CS436" s="135"/>
      <c r="CT436" s="135"/>
      <c r="CU436" s="135"/>
      <c r="CV436" s="135"/>
      <c r="CW436" s="135"/>
      <c r="CX436" s="135"/>
      <c r="CY436" s="135"/>
      <c r="CZ436" s="135"/>
      <c r="DA436" s="135"/>
      <c r="DB436" s="135"/>
      <c r="DC436" s="135"/>
      <c r="DD436" s="135"/>
      <c r="DE436" s="135"/>
      <c r="DF436" s="135"/>
      <c r="DG436" s="135"/>
      <c r="DH436" s="135"/>
      <c r="DI436" s="135"/>
      <c r="DJ436" s="135"/>
      <c r="DK436" s="135"/>
      <c r="DL436" s="135"/>
      <c r="DM436" s="135"/>
      <c r="DN436" s="135"/>
      <c r="DO436" s="135"/>
      <c r="DP436" s="135"/>
      <c r="DQ436" s="135"/>
      <c r="DR436" s="135"/>
      <c r="DS436" s="135"/>
      <c r="DT436" s="135"/>
      <c r="DU436" s="135"/>
      <c r="DV436" s="135"/>
      <c r="DW436" s="135"/>
      <c r="DX436" s="135"/>
      <c r="DY436" s="135"/>
      <c r="DZ436" s="135"/>
      <c r="EA436" s="135"/>
      <c r="EB436" s="135"/>
      <c r="EC436" s="135"/>
      <c r="ED436" s="135"/>
      <c r="EE436" s="135"/>
      <c r="EF436" s="135"/>
      <c r="EG436" s="135"/>
      <c r="EH436" s="135"/>
      <c r="EI436" s="135"/>
      <c r="EJ436" s="135"/>
      <c r="EK436" s="135"/>
      <c r="EL436" s="135"/>
      <c r="EM436" s="135"/>
      <c r="EN436" s="135"/>
      <c r="EO436" s="135"/>
      <c r="EP436" s="135"/>
      <c r="EQ436" s="135"/>
      <c r="ER436" s="135"/>
      <c r="ES436" s="135"/>
      <c r="ET436" s="135"/>
      <c r="EU436" s="135"/>
      <c r="EV436" s="135"/>
      <c r="EW436" s="135"/>
      <c r="EX436" s="135"/>
      <c r="EY436" s="135"/>
      <c r="EZ436" s="135"/>
      <c r="FA436" s="135"/>
      <c r="FB436" s="135"/>
      <c r="FC436" s="135"/>
      <c r="FD436" s="135"/>
      <c r="FE436" s="135"/>
      <c r="FF436" s="135"/>
      <c r="FG436" s="135"/>
      <c r="FH436" s="135"/>
      <c r="FI436" s="135"/>
      <c r="FJ436" s="135"/>
      <c r="FK436" s="135"/>
      <c r="FL436" s="135"/>
      <c r="FM436" s="135"/>
      <c r="FN436" s="135"/>
      <c r="FO436" s="135"/>
      <c r="FP436" s="135"/>
      <c r="FQ436" s="135"/>
      <c r="FR436" s="135"/>
      <c r="FS436" s="135"/>
      <c r="FT436" s="135"/>
      <c r="FU436" s="135"/>
      <c r="FV436" s="135"/>
      <c r="FW436" s="135"/>
      <c r="FX436" s="135"/>
      <c r="FY436" s="135"/>
      <c r="FZ436" s="135"/>
      <c r="GA436" s="135"/>
      <c r="GB436" s="135"/>
      <c r="GC436" s="135"/>
      <c r="GD436" s="135"/>
      <c r="GE436" s="135"/>
      <c r="GF436" s="135"/>
      <c r="GG436" s="135"/>
      <c r="GH436" s="135"/>
      <c r="GI436" s="135"/>
    </row>
    <row r="437" spans="1:191" s="133" customFormat="1">
      <c r="C437" s="265"/>
      <c r="D437" s="265"/>
      <c r="E437" s="265"/>
      <c r="K437" s="701"/>
      <c r="L437" s="701"/>
      <c r="M437" s="701"/>
      <c r="N437" s="701"/>
      <c r="O437" s="701"/>
      <c r="P437" s="701"/>
      <c r="Q437" s="701"/>
      <c r="R437" s="701"/>
      <c r="S437" s="701"/>
      <c r="T437" s="701"/>
      <c r="U437" s="701"/>
      <c r="V437" s="701"/>
      <c r="W437" s="701"/>
      <c r="X437" s="701"/>
      <c r="Y437" s="701"/>
      <c r="Z437" s="701"/>
      <c r="AA437" s="701"/>
      <c r="AB437" s="701"/>
      <c r="AC437" s="701"/>
      <c r="AD437" s="701"/>
      <c r="AE437" s="701"/>
      <c r="AF437" s="701"/>
      <c r="AG437" s="701"/>
      <c r="AH437" s="701"/>
      <c r="AI437" s="701"/>
      <c r="AJ437" s="701"/>
      <c r="AK437" s="701"/>
      <c r="AL437" s="701"/>
      <c r="AM437" s="701"/>
      <c r="AN437" s="701"/>
      <c r="AO437" s="701"/>
      <c r="AP437" s="701"/>
      <c r="AQ437" s="701"/>
      <c r="AR437" s="701"/>
      <c r="AS437" s="701"/>
      <c r="AT437" s="701"/>
      <c r="AU437" s="701"/>
      <c r="AV437" s="701"/>
      <c r="AW437" s="701"/>
      <c r="AX437" s="701"/>
      <c r="AY437" s="701"/>
      <c r="AZ437" s="701"/>
      <c r="BA437" s="701"/>
      <c r="BB437" s="701"/>
      <c r="BC437" s="701"/>
      <c r="BD437" s="701"/>
      <c r="BE437" s="701"/>
      <c r="BF437" s="701"/>
      <c r="BG437" s="701"/>
      <c r="BH437" s="701"/>
      <c r="BI437" s="701"/>
      <c r="BJ437" s="701"/>
      <c r="BK437" s="701"/>
      <c r="BL437" s="701"/>
      <c r="BM437" s="701"/>
      <c r="BN437" s="701"/>
      <c r="BO437" s="701"/>
      <c r="BP437" s="701"/>
      <c r="BQ437" s="701"/>
      <c r="BR437" s="701"/>
      <c r="BS437" s="701"/>
      <c r="BT437" s="701"/>
      <c r="BU437" s="701"/>
      <c r="BV437" s="701"/>
      <c r="BW437" s="701"/>
      <c r="BX437" s="701"/>
      <c r="BY437" s="701"/>
      <c r="BZ437" s="701"/>
      <c r="CA437" s="135"/>
      <c r="CB437" s="135"/>
      <c r="CC437" s="135"/>
      <c r="CD437" s="135"/>
      <c r="CE437" s="135"/>
      <c r="CF437" s="135"/>
      <c r="CG437" s="135"/>
      <c r="CH437" s="135"/>
      <c r="CI437" s="135"/>
      <c r="CJ437" s="135"/>
      <c r="CK437" s="135"/>
      <c r="CL437" s="135"/>
      <c r="CM437" s="135"/>
      <c r="CN437" s="135"/>
      <c r="CO437" s="135"/>
      <c r="CP437" s="135"/>
      <c r="CQ437" s="135"/>
      <c r="CR437" s="135"/>
      <c r="CS437" s="135"/>
      <c r="CT437" s="135"/>
      <c r="CU437" s="135"/>
      <c r="CV437" s="135"/>
      <c r="CW437" s="135"/>
      <c r="CX437" s="135"/>
      <c r="CY437" s="135"/>
      <c r="CZ437" s="135"/>
      <c r="DA437" s="135"/>
      <c r="DB437" s="135"/>
      <c r="DC437" s="135"/>
      <c r="DD437" s="135"/>
      <c r="DE437" s="135"/>
      <c r="DF437" s="135"/>
      <c r="DG437" s="135"/>
      <c r="DH437" s="135"/>
      <c r="DI437" s="135"/>
      <c r="DJ437" s="135"/>
      <c r="DK437" s="135"/>
      <c r="DL437" s="135"/>
      <c r="DM437" s="135"/>
      <c r="DN437" s="135"/>
      <c r="DO437" s="135"/>
      <c r="DP437" s="135"/>
      <c r="DQ437" s="135"/>
      <c r="DR437" s="135"/>
      <c r="DS437" s="135"/>
      <c r="DT437" s="135"/>
      <c r="DU437" s="135"/>
      <c r="DV437" s="135"/>
      <c r="DW437" s="135"/>
      <c r="DX437" s="135"/>
      <c r="DY437" s="135"/>
      <c r="DZ437" s="135"/>
      <c r="EA437" s="135"/>
      <c r="EB437" s="135"/>
      <c r="EC437" s="135"/>
      <c r="ED437" s="135"/>
      <c r="EE437" s="135"/>
      <c r="EF437" s="135"/>
      <c r="EG437" s="135"/>
      <c r="EH437" s="135"/>
      <c r="EI437" s="135"/>
      <c r="EJ437" s="135"/>
      <c r="EK437" s="135"/>
      <c r="EL437" s="135"/>
      <c r="EM437" s="135"/>
      <c r="EN437" s="135"/>
      <c r="EO437" s="135"/>
      <c r="EP437" s="135"/>
      <c r="EQ437" s="135"/>
      <c r="ER437" s="135"/>
      <c r="ES437" s="135"/>
      <c r="ET437" s="135"/>
      <c r="EU437" s="135"/>
      <c r="EV437" s="135"/>
      <c r="EW437" s="135"/>
      <c r="EX437" s="135"/>
      <c r="EY437" s="135"/>
      <c r="EZ437" s="135"/>
      <c r="FA437" s="135"/>
      <c r="FB437" s="135"/>
      <c r="FC437" s="135"/>
      <c r="FD437" s="135"/>
      <c r="FE437" s="135"/>
      <c r="FF437" s="135"/>
      <c r="FG437" s="135"/>
      <c r="FH437" s="135"/>
      <c r="FI437" s="135"/>
      <c r="FJ437" s="135"/>
      <c r="FK437" s="135"/>
      <c r="FL437" s="135"/>
      <c r="FM437" s="135"/>
      <c r="FN437" s="135"/>
      <c r="FO437" s="135"/>
      <c r="FP437" s="135"/>
      <c r="FQ437" s="135"/>
      <c r="FR437" s="135"/>
      <c r="FS437" s="135"/>
      <c r="FT437" s="135"/>
      <c r="FU437" s="135"/>
      <c r="FV437" s="135"/>
      <c r="FW437" s="135"/>
      <c r="FX437" s="135"/>
      <c r="FY437" s="135"/>
      <c r="FZ437" s="135"/>
      <c r="GA437" s="135"/>
      <c r="GB437" s="135"/>
      <c r="GC437" s="135"/>
      <c r="GD437" s="135"/>
      <c r="GE437" s="135"/>
      <c r="GF437" s="135"/>
      <c r="GG437" s="135"/>
      <c r="GH437" s="135"/>
      <c r="GI437" s="135"/>
    </row>
    <row r="438" spans="1:191" s="133" customFormat="1">
      <c r="B438" s="188" t="s">
        <v>348</v>
      </c>
      <c r="C438" s="187"/>
      <c r="K438" s="701"/>
      <c r="L438" s="701"/>
      <c r="M438" s="701"/>
      <c r="N438" s="701"/>
      <c r="O438" s="701"/>
      <c r="P438" s="701"/>
      <c r="Q438" s="701"/>
      <c r="R438" s="701"/>
      <c r="S438" s="701"/>
      <c r="T438" s="701"/>
      <c r="U438" s="701"/>
      <c r="V438" s="701"/>
      <c r="W438" s="701"/>
      <c r="X438" s="701"/>
      <c r="Y438" s="701"/>
      <c r="Z438" s="701"/>
      <c r="AA438" s="701"/>
      <c r="AB438" s="701"/>
      <c r="AC438" s="701"/>
      <c r="AD438" s="701"/>
      <c r="AE438" s="701"/>
      <c r="AF438" s="701"/>
      <c r="AG438" s="701"/>
      <c r="AH438" s="701"/>
      <c r="AI438" s="701"/>
      <c r="AJ438" s="701"/>
      <c r="AK438" s="701"/>
      <c r="AL438" s="701"/>
      <c r="AM438" s="701"/>
      <c r="AN438" s="701"/>
      <c r="AO438" s="701"/>
      <c r="AP438" s="701"/>
      <c r="AQ438" s="701"/>
      <c r="AR438" s="701"/>
      <c r="AS438" s="701"/>
      <c r="AT438" s="701"/>
      <c r="AU438" s="701"/>
      <c r="AV438" s="701"/>
      <c r="AW438" s="701"/>
      <c r="AX438" s="701"/>
      <c r="AY438" s="701"/>
      <c r="AZ438" s="701"/>
      <c r="BA438" s="701"/>
      <c r="BB438" s="701"/>
      <c r="BC438" s="701"/>
      <c r="BD438" s="701"/>
      <c r="BE438" s="701"/>
      <c r="BF438" s="701"/>
      <c r="BG438" s="701"/>
      <c r="BH438" s="701"/>
      <c r="BI438" s="701"/>
      <c r="BJ438" s="701"/>
      <c r="BK438" s="701"/>
      <c r="BL438" s="701"/>
      <c r="BM438" s="701"/>
      <c r="BN438" s="701"/>
      <c r="BO438" s="701"/>
      <c r="BP438" s="701"/>
      <c r="BQ438" s="701"/>
      <c r="BR438" s="701"/>
      <c r="BS438" s="701"/>
      <c r="BT438" s="701"/>
      <c r="BU438" s="701"/>
      <c r="BV438" s="701"/>
      <c r="BW438" s="701"/>
      <c r="BX438" s="701"/>
      <c r="BY438" s="701"/>
      <c r="BZ438" s="701"/>
      <c r="CA438" s="135"/>
      <c r="CB438" s="135"/>
      <c r="CC438" s="135"/>
      <c r="CD438" s="135"/>
      <c r="CE438" s="135"/>
      <c r="CF438" s="135"/>
      <c r="CG438" s="135"/>
      <c r="CH438" s="135"/>
      <c r="CI438" s="135"/>
      <c r="CJ438" s="135"/>
      <c r="CK438" s="135"/>
      <c r="CL438" s="135"/>
      <c r="CM438" s="135"/>
      <c r="CN438" s="135"/>
      <c r="CO438" s="135"/>
      <c r="CP438" s="135"/>
      <c r="CQ438" s="135"/>
      <c r="CR438" s="135"/>
      <c r="CS438" s="135"/>
      <c r="CT438" s="135"/>
      <c r="CU438" s="135"/>
      <c r="CV438" s="135"/>
      <c r="CW438" s="135"/>
      <c r="CX438" s="135"/>
      <c r="CY438" s="135"/>
      <c r="CZ438" s="135"/>
      <c r="DA438" s="135"/>
      <c r="DB438" s="135"/>
      <c r="DC438" s="135"/>
      <c r="DD438" s="135"/>
      <c r="DE438" s="135"/>
      <c r="DF438" s="135"/>
      <c r="DG438" s="135"/>
      <c r="DH438" s="135"/>
      <c r="DI438" s="135"/>
      <c r="DJ438" s="135"/>
      <c r="DK438" s="135"/>
      <c r="DL438" s="135"/>
      <c r="DM438" s="135"/>
      <c r="DN438" s="135"/>
      <c r="DO438" s="135"/>
      <c r="DP438" s="135"/>
      <c r="DQ438" s="135"/>
      <c r="DR438" s="135"/>
      <c r="DS438" s="135"/>
      <c r="DT438" s="135"/>
      <c r="DU438" s="135"/>
      <c r="DV438" s="135"/>
      <c r="DW438" s="135"/>
      <c r="DX438" s="135"/>
      <c r="DY438" s="135"/>
      <c r="DZ438" s="135"/>
      <c r="EA438" s="135"/>
      <c r="EB438" s="135"/>
      <c r="EC438" s="135"/>
      <c r="ED438" s="135"/>
      <c r="EE438" s="135"/>
      <c r="EF438" s="135"/>
      <c r="EG438" s="135"/>
      <c r="EH438" s="135"/>
      <c r="EI438" s="135"/>
      <c r="EJ438" s="135"/>
      <c r="EK438" s="135"/>
      <c r="EL438" s="135"/>
      <c r="EM438" s="135"/>
      <c r="EN438" s="135"/>
      <c r="EO438" s="135"/>
      <c r="EP438" s="135"/>
      <c r="EQ438" s="135"/>
      <c r="ER438" s="135"/>
      <c r="ES438" s="135"/>
      <c r="ET438" s="135"/>
      <c r="EU438" s="135"/>
      <c r="EV438" s="135"/>
      <c r="EW438" s="135"/>
      <c r="EX438" s="135"/>
      <c r="EY438" s="135"/>
      <c r="EZ438" s="135"/>
      <c r="FA438" s="135"/>
      <c r="FB438" s="135"/>
      <c r="FC438" s="135"/>
      <c r="FD438" s="135"/>
      <c r="FE438" s="135"/>
      <c r="FF438" s="135"/>
      <c r="FG438" s="135"/>
      <c r="FH438" s="135"/>
      <c r="FI438" s="135"/>
      <c r="FJ438" s="135"/>
      <c r="FK438" s="135"/>
      <c r="FL438" s="135"/>
      <c r="FM438" s="135"/>
      <c r="FN438" s="135"/>
      <c r="FO438" s="135"/>
      <c r="FP438" s="135"/>
      <c r="FQ438" s="135"/>
      <c r="FR438" s="135"/>
      <c r="FS438" s="135"/>
      <c r="FT438" s="135"/>
      <c r="FU438" s="135"/>
      <c r="FV438" s="135"/>
      <c r="FW438" s="135"/>
      <c r="FX438" s="135"/>
      <c r="FY438" s="135"/>
      <c r="FZ438" s="135"/>
      <c r="GA438" s="135"/>
      <c r="GB438" s="135"/>
      <c r="GC438" s="135"/>
      <c r="GD438" s="135"/>
      <c r="GE438" s="135"/>
      <c r="GF438" s="135"/>
      <c r="GG438" s="135"/>
      <c r="GH438" s="135"/>
      <c r="GI438" s="135"/>
    </row>
    <row r="439" spans="1:191" s="135" customFormat="1" ht="15">
      <c r="B439" s="188" t="s">
        <v>349</v>
      </c>
      <c r="C439" s="655" t="s">
        <v>253</v>
      </c>
      <c r="D439" s="655" t="s">
        <v>345</v>
      </c>
      <c r="E439" s="705" t="s">
        <v>346</v>
      </c>
      <c r="F439" s="705" t="s">
        <v>89</v>
      </c>
      <c r="G439" s="705" t="s">
        <v>347</v>
      </c>
      <c r="H439" s="706"/>
      <c r="I439" s="185"/>
      <c r="J439" s="374"/>
      <c r="K439" s="185"/>
      <c r="L439" s="185"/>
      <c r="M439" s="185"/>
      <c r="N439" s="701"/>
      <c r="O439" s="701"/>
      <c r="P439" s="701"/>
      <c r="Q439" s="701"/>
      <c r="R439" s="701"/>
      <c r="S439" s="701"/>
      <c r="T439" s="701"/>
      <c r="U439" s="701"/>
      <c r="V439" s="701"/>
      <c r="W439" s="701"/>
      <c r="X439" s="701"/>
      <c r="Y439" s="701"/>
      <c r="Z439" s="701"/>
      <c r="AA439" s="701"/>
      <c r="AB439" s="701"/>
      <c r="AC439" s="701"/>
      <c r="AD439" s="701"/>
      <c r="AE439" s="701"/>
      <c r="AF439" s="701"/>
      <c r="AG439" s="701"/>
      <c r="AH439" s="701"/>
      <c r="AI439" s="701"/>
      <c r="AJ439" s="701"/>
      <c r="AK439" s="701"/>
      <c r="AL439" s="701"/>
      <c r="AM439" s="701"/>
      <c r="AN439" s="701"/>
      <c r="AO439" s="701"/>
      <c r="AP439" s="701"/>
      <c r="AQ439" s="701"/>
      <c r="AR439" s="701"/>
      <c r="AS439" s="701"/>
      <c r="AT439" s="701"/>
      <c r="AU439" s="701"/>
      <c r="AV439" s="701"/>
      <c r="AW439" s="701"/>
      <c r="AX439" s="701"/>
      <c r="AY439" s="701"/>
      <c r="AZ439" s="701"/>
      <c r="BA439" s="701"/>
      <c r="BB439" s="701"/>
      <c r="BC439" s="701"/>
      <c r="BD439" s="701"/>
      <c r="BE439" s="701"/>
      <c r="BF439" s="701"/>
      <c r="BG439" s="701"/>
      <c r="BH439" s="701"/>
      <c r="BI439" s="701"/>
      <c r="BJ439" s="701"/>
      <c r="BK439" s="701"/>
      <c r="BL439" s="701"/>
      <c r="BM439" s="701"/>
      <c r="BN439" s="701"/>
      <c r="BO439" s="701"/>
      <c r="BP439" s="701"/>
      <c r="BQ439" s="701"/>
      <c r="BR439" s="701"/>
      <c r="BS439" s="701"/>
      <c r="BT439" s="701"/>
      <c r="BU439" s="701"/>
      <c r="BV439" s="701"/>
      <c r="BW439" s="701"/>
      <c r="BX439" s="701"/>
      <c r="BY439" s="701"/>
      <c r="BZ439" s="701"/>
    </row>
    <row r="440" spans="1:191" s="135" customFormat="1" ht="15" customHeight="1">
      <c r="A440" s="133"/>
      <c r="B440" s="248" t="s">
        <v>29</v>
      </c>
      <c r="C440" s="657"/>
      <c r="D440" s="472"/>
      <c r="E440" s="221"/>
      <c r="F440" s="221"/>
      <c r="G440" s="707"/>
      <c r="H440" s="119"/>
      <c r="I440" s="648"/>
      <c r="J440" s="185"/>
      <c r="K440" s="648"/>
      <c r="L440" s="648"/>
      <c r="M440" s="648"/>
      <c r="N440" s="703"/>
      <c r="O440" s="703"/>
      <c r="P440" s="701"/>
      <c r="Q440" s="701"/>
      <c r="R440" s="701"/>
      <c r="S440" s="701"/>
      <c r="T440" s="701"/>
      <c r="U440" s="701"/>
      <c r="V440" s="701"/>
      <c r="W440" s="701"/>
      <c r="X440" s="701"/>
      <c r="Y440" s="701"/>
      <c r="Z440" s="701"/>
      <c r="AA440" s="701"/>
      <c r="AB440" s="701"/>
      <c r="AC440" s="701"/>
      <c r="AD440" s="701"/>
      <c r="AE440" s="701"/>
      <c r="AF440" s="701"/>
      <c r="AG440" s="701"/>
      <c r="AH440" s="701"/>
      <c r="AI440" s="701"/>
      <c r="AJ440" s="701"/>
      <c r="AK440" s="701"/>
      <c r="AL440" s="701"/>
      <c r="AM440" s="701"/>
      <c r="AN440" s="701"/>
      <c r="AO440" s="701"/>
      <c r="AP440" s="701"/>
      <c r="AQ440" s="701"/>
      <c r="AR440" s="701"/>
      <c r="AS440" s="701"/>
      <c r="AT440" s="701"/>
      <c r="AU440" s="701"/>
      <c r="AV440" s="701"/>
      <c r="AW440" s="701"/>
      <c r="AX440" s="701"/>
      <c r="AY440" s="701"/>
      <c r="AZ440" s="701"/>
      <c r="BA440" s="701"/>
      <c r="BB440" s="701"/>
      <c r="BC440" s="701"/>
      <c r="BD440" s="701"/>
      <c r="BE440" s="701"/>
      <c r="BF440" s="701"/>
      <c r="BG440" s="701"/>
      <c r="BH440" s="701"/>
      <c r="BI440" s="701"/>
      <c r="BJ440" s="701"/>
      <c r="BK440" s="701"/>
      <c r="BL440" s="701"/>
      <c r="BM440" s="701"/>
      <c r="BN440" s="701"/>
      <c r="BO440" s="701"/>
      <c r="BP440" s="701"/>
      <c r="BQ440" s="701"/>
      <c r="BR440" s="701"/>
      <c r="BS440" s="701"/>
      <c r="BT440" s="701"/>
      <c r="BU440" s="701"/>
      <c r="BV440" s="701"/>
      <c r="BW440" s="701"/>
      <c r="BX440" s="701"/>
      <c r="BY440" s="701"/>
      <c r="BZ440" s="701"/>
    </row>
    <row r="441" spans="1:191" s="135" customFormat="1" ht="14.25" customHeight="1">
      <c r="A441" s="133"/>
      <c r="B441" s="133"/>
      <c r="C441" s="660"/>
      <c r="D441" s="472"/>
      <c r="E441" s="221"/>
      <c r="F441" s="221"/>
      <c r="G441" s="707"/>
      <c r="H441" s="119"/>
      <c r="I441" s="648"/>
      <c r="J441" s="185"/>
      <c r="K441" s="648"/>
      <c r="L441" s="648"/>
      <c r="M441" s="648"/>
      <c r="N441" s="703"/>
      <c r="O441" s="703"/>
      <c r="P441" s="701"/>
      <c r="Q441" s="701"/>
      <c r="R441" s="701"/>
      <c r="S441" s="701"/>
      <c r="T441" s="701"/>
      <c r="U441" s="701"/>
      <c r="V441" s="701"/>
      <c r="W441" s="701"/>
      <c r="X441" s="701"/>
      <c r="Y441" s="701"/>
      <c r="Z441" s="701"/>
      <c r="AA441" s="701"/>
      <c r="AB441" s="701"/>
      <c r="AC441" s="701"/>
      <c r="AD441" s="701"/>
      <c r="AE441" s="701"/>
      <c r="AF441" s="701"/>
      <c r="AG441" s="701"/>
      <c r="AH441" s="701"/>
      <c r="AI441" s="701"/>
      <c r="AJ441" s="701"/>
      <c r="AK441" s="701"/>
      <c r="AL441" s="701"/>
      <c r="AM441" s="701"/>
      <c r="AN441" s="701"/>
      <c r="AO441" s="701"/>
      <c r="AP441" s="701"/>
      <c r="AQ441" s="701"/>
      <c r="AR441" s="701"/>
      <c r="AS441" s="701"/>
      <c r="AT441" s="701"/>
      <c r="AU441" s="701"/>
      <c r="AV441" s="701"/>
      <c r="AW441" s="701"/>
      <c r="AX441" s="701"/>
      <c r="AY441" s="701"/>
      <c r="AZ441" s="701"/>
      <c r="BA441" s="701"/>
      <c r="BB441" s="701"/>
      <c r="BC441" s="701"/>
      <c r="BD441" s="701"/>
      <c r="BE441" s="701"/>
      <c r="BF441" s="701"/>
      <c r="BG441" s="701"/>
      <c r="BH441" s="701"/>
      <c r="BI441" s="701"/>
      <c r="BJ441" s="701"/>
      <c r="BK441" s="701"/>
      <c r="BL441" s="701"/>
      <c r="BM441" s="701"/>
      <c r="BN441" s="701"/>
      <c r="BO441" s="701"/>
      <c r="BP441" s="701"/>
      <c r="BQ441" s="701"/>
      <c r="BR441" s="701"/>
      <c r="BS441" s="701"/>
      <c r="BT441" s="701"/>
      <c r="BU441" s="701"/>
      <c r="BV441" s="701"/>
      <c r="BW441" s="701"/>
      <c r="BX441" s="701"/>
      <c r="BY441" s="701"/>
      <c r="BZ441" s="701"/>
    </row>
    <row r="442" spans="1:191" s="133" customFormat="1" ht="15">
      <c r="C442" s="660"/>
      <c r="D442" s="472"/>
      <c r="E442" s="708"/>
      <c r="F442" s="708"/>
      <c r="G442" s="709"/>
      <c r="H442" s="164"/>
      <c r="I442" s="648"/>
      <c r="J442" s="185"/>
      <c r="K442" s="648"/>
      <c r="L442" s="648"/>
      <c r="M442" s="648"/>
      <c r="N442" s="703"/>
      <c r="O442" s="703"/>
      <c r="P442" s="701"/>
      <c r="Q442" s="701"/>
      <c r="R442" s="701"/>
      <c r="S442" s="701"/>
      <c r="T442" s="701"/>
      <c r="U442" s="701"/>
      <c r="V442" s="701"/>
      <c r="W442" s="701"/>
      <c r="X442" s="701"/>
      <c r="Y442" s="701"/>
      <c r="Z442" s="701"/>
      <c r="AA442" s="701"/>
      <c r="AB442" s="701"/>
      <c r="AC442" s="701"/>
      <c r="AD442" s="701"/>
      <c r="AE442" s="701"/>
      <c r="AF442" s="701"/>
      <c r="AG442" s="701"/>
      <c r="AH442" s="701"/>
      <c r="AI442" s="701"/>
      <c r="AJ442" s="701"/>
      <c r="AK442" s="701"/>
      <c r="AL442" s="701"/>
      <c r="AM442" s="701"/>
      <c r="AN442" s="701"/>
      <c r="AO442" s="701"/>
      <c r="AP442" s="701"/>
      <c r="AQ442" s="701"/>
      <c r="AR442" s="701"/>
      <c r="AS442" s="701"/>
      <c r="AT442" s="701"/>
      <c r="AU442" s="701"/>
      <c r="AV442" s="701"/>
      <c r="AW442" s="701"/>
      <c r="AX442" s="701"/>
      <c r="AY442" s="701"/>
      <c r="AZ442" s="701"/>
      <c r="BA442" s="701"/>
      <c r="BB442" s="701"/>
      <c r="BC442" s="701"/>
      <c r="BD442" s="701"/>
      <c r="BE442" s="701"/>
      <c r="BF442" s="701"/>
      <c r="BG442" s="701"/>
      <c r="BH442" s="701"/>
      <c r="BI442" s="701"/>
      <c r="BJ442" s="701"/>
      <c r="BK442" s="701"/>
      <c r="BL442" s="701"/>
      <c r="BM442" s="701"/>
      <c r="BN442" s="701"/>
      <c r="BO442" s="701"/>
      <c r="BP442" s="701"/>
      <c r="BQ442" s="701"/>
      <c r="BR442" s="701"/>
      <c r="BS442" s="701"/>
      <c r="BT442" s="701"/>
      <c r="BU442" s="701"/>
      <c r="BV442" s="701"/>
      <c r="BW442" s="701"/>
      <c r="BX442" s="701"/>
      <c r="BY442" s="701"/>
      <c r="BZ442" s="701"/>
      <c r="CA442" s="135"/>
      <c r="CB442" s="135"/>
      <c r="CC442" s="135"/>
      <c r="CD442" s="135"/>
      <c r="CE442" s="135"/>
      <c r="CF442" s="135"/>
      <c r="CG442" s="135"/>
      <c r="CH442" s="135"/>
      <c r="CI442" s="135"/>
      <c r="CJ442" s="135"/>
      <c r="CK442" s="135"/>
      <c r="CL442" s="135"/>
      <c r="CM442" s="135"/>
      <c r="CN442" s="135"/>
      <c r="CO442" s="135"/>
      <c r="CP442" s="135"/>
      <c r="CQ442" s="135"/>
      <c r="CR442" s="135"/>
      <c r="CS442" s="135"/>
      <c r="CT442" s="135"/>
      <c r="CU442" s="135"/>
      <c r="CV442" s="135"/>
      <c r="CW442" s="135"/>
      <c r="CX442" s="135"/>
      <c r="CY442" s="135"/>
      <c r="CZ442" s="135"/>
      <c r="DA442" s="135"/>
      <c r="DB442" s="135"/>
      <c r="DC442" s="135"/>
      <c r="DD442" s="135"/>
      <c r="DE442" s="135"/>
      <c r="DF442" s="135"/>
      <c r="DG442" s="135"/>
      <c r="DH442" s="135"/>
      <c r="DI442" s="135"/>
      <c r="DJ442" s="135"/>
      <c r="DK442" s="135"/>
      <c r="DL442" s="135"/>
      <c r="DM442" s="135"/>
      <c r="DN442" s="135"/>
      <c r="DO442" s="135"/>
      <c r="DP442" s="135"/>
      <c r="DQ442" s="135"/>
      <c r="DR442" s="135"/>
      <c r="DS442" s="135"/>
      <c r="DT442" s="135"/>
      <c r="DU442" s="135"/>
      <c r="DV442" s="135"/>
      <c r="DW442" s="135"/>
      <c r="DX442" s="135"/>
      <c r="DY442" s="135"/>
      <c r="DZ442" s="135"/>
      <c r="EA442" s="135"/>
      <c r="EB442" s="135"/>
      <c r="EC442" s="135"/>
      <c r="ED442" s="135"/>
      <c r="EE442" s="135"/>
      <c r="EF442" s="135"/>
      <c r="EG442" s="135"/>
      <c r="EH442" s="135"/>
      <c r="EI442" s="135"/>
      <c r="EJ442" s="135"/>
      <c r="EK442" s="135"/>
      <c r="EL442" s="135"/>
      <c r="EM442" s="135"/>
      <c r="EN442" s="135"/>
      <c r="EO442" s="135"/>
      <c r="EP442" s="135"/>
      <c r="EQ442" s="135"/>
      <c r="ER442" s="135"/>
      <c r="ES442" s="135"/>
      <c r="ET442" s="135"/>
      <c r="EU442" s="135"/>
      <c r="EV442" s="135"/>
      <c r="EW442" s="135"/>
      <c r="EX442" s="135"/>
      <c r="EY442" s="135"/>
      <c r="EZ442" s="135"/>
      <c r="FA442" s="135"/>
      <c r="FB442" s="135"/>
      <c r="FC442" s="135"/>
      <c r="FD442" s="135"/>
      <c r="FE442" s="135"/>
      <c r="FF442" s="135"/>
      <c r="FG442" s="135"/>
      <c r="FH442" s="135"/>
      <c r="FI442" s="135"/>
      <c r="FJ442" s="135"/>
      <c r="FK442" s="135"/>
      <c r="FL442" s="135"/>
      <c r="FM442" s="135"/>
      <c r="FN442" s="135"/>
      <c r="FO442" s="135"/>
      <c r="FP442" s="135"/>
      <c r="FQ442" s="135"/>
      <c r="FR442" s="135"/>
      <c r="FS442" s="135"/>
      <c r="FT442" s="135"/>
      <c r="FU442" s="135"/>
      <c r="FV442" s="135"/>
      <c r="FW442" s="135"/>
      <c r="FX442" s="135"/>
      <c r="FY442" s="135"/>
      <c r="FZ442" s="135"/>
      <c r="GA442" s="135"/>
      <c r="GB442" s="135"/>
      <c r="GC442" s="135"/>
      <c r="GD442" s="135"/>
      <c r="GE442" s="135"/>
      <c r="GF442" s="135"/>
      <c r="GG442" s="135"/>
      <c r="GH442" s="135"/>
      <c r="GI442" s="135"/>
    </row>
    <row r="443" spans="1:191" s="133" customFormat="1" ht="15">
      <c r="C443" s="660"/>
      <c r="D443" s="472"/>
      <c r="E443" s="710"/>
      <c r="F443" s="710"/>
      <c r="G443" s="669"/>
      <c r="H443" s="164"/>
      <c r="I443" s="648"/>
      <c r="J443" s="185"/>
      <c r="K443" s="648"/>
      <c r="L443" s="648"/>
      <c r="M443" s="648"/>
      <c r="N443" s="703"/>
      <c r="O443" s="703"/>
      <c r="P443" s="703"/>
      <c r="Q443" s="703"/>
      <c r="R443" s="703"/>
      <c r="S443" s="703"/>
      <c r="T443" s="703"/>
      <c r="U443" s="703"/>
      <c r="V443" s="703"/>
      <c r="W443" s="703"/>
      <c r="X443" s="703"/>
      <c r="Y443" s="701"/>
      <c r="Z443" s="701"/>
      <c r="AA443" s="701"/>
      <c r="AB443" s="701"/>
      <c r="AC443" s="701"/>
      <c r="AD443" s="701"/>
      <c r="AE443" s="701"/>
      <c r="AF443" s="701"/>
      <c r="AG443" s="701"/>
      <c r="AH443" s="701"/>
      <c r="AI443" s="701"/>
      <c r="AJ443" s="701"/>
      <c r="AK443" s="701"/>
      <c r="AL443" s="701"/>
      <c r="AM443" s="701"/>
      <c r="AN443" s="701"/>
      <c r="AO443" s="701"/>
      <c r="AP443" s="701"/>
      <c r="AQ443" s="701"/>
      <c r="AR443" s="701"/>
      <c r="AS443" s="701"/>
      <c r="AT443" s="701"/>
      <c r="AU443" s="701"/>
      <c r="AV443" s="701"/>
      <c r="AW443" s="701"/>
      <c r="AX443" s="701"/>
      <c r="AY443" s="701"/>
      <c r="AZ443" s="701"/>
      <c r="BA443" s="701"/>
      <c r="BB443" s="701"/>
      <c r="BC443" s="701"/>
      <c r="BD443" s="701"/>
      <c r="BE443" s="701"/>
      <c r="BF443" s="701"/>
      <c r="BG443" s="701"/>
      <c r="BH443" s="701"/>
      <c r="BI443" s="701"/>
      <c r="BJ443" s="701"/>
      <c r="BK443" s="701"/>
      <c r="BL443" s="701"/>
      <c r="BM443" s="701"/>
      <c r="BN443" s="701"/>
      <c r="BO443" s="701"/>
      <c r="BP443" s="701"/>
      <c r="BQ443" s="701"/>
      <c r="BR443" s="701"/>
      <c r="BS443" s="701"/>
      <c r="BT443" s="701"/>
      <c r="BU443" s="701"/>
      <c r="BV443" s="701"/>
      <c r="BW443" s="701"/>
      <c r="BX443" s="701"/>
      <c r="BY443" s="701"/>
      <c r="BZ443" s="701"/>
      <c r="CA443" s="135"/>
      <c r="CB443" s="135"/>
      <c r="CC443" s="135"/>
      <c r="CD443" s="135"/>
      <c r="CE443" s="135"/>
      <c r="CF443" s="135"/>
      <c r="CG443" s="135"/>
      <c r="CH443" s="135"/>
      <c r="CI443" s="135"/>
      <c r="CJ443" s="135"/>
      <c r="CK443" s="135"/>
      <c r="CL443" s="135"/>
      <c r="CM443" s="135"/>
      <c r="CN443" s="135"/>
      <c r="CO443" s="135"/>
      <c r="CP443" s="135"/>
      <c r="CQ443" s="135"/>
      <c r="CR443" s="135"/>
      <c r="CS443" s="135"/>
      <c r="CT443" s="135"/>
      <c r="CU443" s="135"/>
      <c r="CV443" s="135"/>
      <c r="CW443" s="135"/>
      <c r="CX443" s="135"/>
      <c r="CY443" s="135"/>
      <c r="CZ443" s="135"/>
      <c r="DA443" s="135"/>
      <c r="DB443" s="135"/>
      <c r="DC443" s="135"/>
      <c r="DD443" s="135"/>
      <c r="DE443" s="135"/>
      <c r="DF443" s="135"/>
      <c r="DG443" s="135"/>
      <c r="DH443" s="135"/>
      <c r="DI443" s="135"/>
      <c r="DJ443" s="135"/>
      <c r="DK443" s="135"/>
      <c r="DL443" s="135"/>
      <c r="DM443" s="135"/>
      <c r="DN443" s="135"/>
      <c r="DO443" s="135"/>
      <c r="DP443" s="135"/>
      <c r="DQ443" s="135"/>
      <c r="DR443" s="135"/>
      <c r="DS443" s="135"/>
      <c r="DT443" s="135"/>
      <c r="DU443" s="135"/>
      <c r="DV443" s="135"/>
      <c r="DW443" s="135"/>
      <c r="DX443" s="135"/>
      <c r="DY443" s="135"/>
      <c r="DZ443" s="135"/>
      <c r="EA443" s="135"/>
      <c r="EB443" s="135"/>
      <c r="EC443" s="135"/>
      <c r="ED443" s="135"/>
      <c r="EE443" s="135"/>
      <c r="EF443" s="135"/>
      <c r="EG443" s="135"/>
      <c r="EH443" s="135"/>
      <c r="EI443" s="135"/>
      <c r="EJ443" s="135"/>
      <c r="EK443" s="135"/>
      <c r="EL443" s="135"/>
      <c r="EM443" s="135"/>
      <c r="EN443" s="135"/>
      <c r="EO443" s="135"/>
      <c r="EP443" s="135"/>
      <c r="EQ443" s="135"/>
      <c r="ER443" s="135"/>
      <c r="ES443" s="135"/>
      <c r="ET443" s="135"/>
      <c r="EU443" s="135"/>
      <c r="EV443" s="135"/>
      <c r="EW443" s="135"/>
      <c r="EX443" s="135"/>
      <c r="EY443" s="135"/>
      <c r="EZ443" s="135"/>
      <c r="FA443" s="135"/>
      <c r="FB443" s="135"/>
      <c r="FC443" s="135"/>
      <c r="FD443" s="135"/>
      <c r="FE443" s="135"/>
      <c r="FF443" s="135"/>
      <c r="FG443" s="135"/>
      <c r="FH443" s="135"/>
      <c r="FI443" s="135"/>
      <c r="FJ443" s="135"/>
      <c r="FK443" s="135"/>
      <c r="FL443" s="135"/>
      <c r="FM443" s="135"/>
      <c r="FN443" s="135"/>
      <c r="FO443" s="135"/>
      <c r="FP443" s="135"/>
      <c r="FQ443" s="135"/>
      <c r="FR443" s="135"/>
      <c r="FS443" s="135"/>
      <c r="FT443" s="135"/>
      <c r="FU443" s="135"/>
      <c r="FV443" s="135"/>
      <c r="FW443" s="135"/>
      <c r="FX443" s="135"/>
      <c r="FY443" s="135"/>
      <c r="FZ443" s="135"/>
      <c r="GA443" s="135"/>
      <c r="GB443" s="135"/>
      <c r="GC443" s="135"/>
      <c r="GD443" s="135"/>
      <c r="GE443" s="135"/>
      <c r="GF443" s="135"/>
      <c r="GG443" s="135"/>
      <c r="GH443" s="135"/>
      <c r="GI443" s="135"/>
    </row>
    <row r="444" spans="1:191" s="133" customFormat="1">
      <c r="K444" s="701"/>
      <c r="L444" s="701"/>
      <c r="M444" s="701"/>
      <c r="N444" s="701"/>
      <c r="O444" s="701"/>
      <c r="P444" s="701"/>
      <c r="Q444" s="701"/>
      <c r="R444" s="701"/>
      <c r="S444" s="701"/>
      <c r="T444" s="701"/>
      <c r="U444" s="701"/>
      <c r="V444" s="701"/>
      <c r="W444" s="701"/>
      <c r="X444" s="701"/>
      <c r="Y444" s="701"/>
      <c r="Z444" s="701"/>
      <c r="AA444" s="701"/>
      <c r="AB444" s="701"/>
      <c r="AC444" s="701"/>
      <c r="AD444" s="701"/>
      <c r="AE444" s="701"/>
      <c r="AF444" s="701"/>
      <c r="AG444" s="701"/>
      <c r="AH444" s="701"/>
      <c r="AI444" s="701"/>
      <c r="AJ444" s="701"/>
      <c r="AK444" s="701"/>
      <c r="AL444" s="701"/>
      <c r="AM444" s="701"/>
      <c r="AN444" s="701"/>
      <c r="AO444" s="701"/>
      <c r="AP444" s="701"/>
      <c r="AQ444" s="701"/>
      <c r="AR444" s="701"/>
      <c r="AS444" s="701"/>
      <c r="AT444" s="701"/>
      <c r="AU444" s="701"/>
      <c r="AV444" s="701"/>
      <c r="AW444" s="701"/>
      <c r="AX444" s="701"/>
      <c r="AY444" s="701"/>
      <c r="AZ444" s="701"/>
      <c r="BA444" s="701"/>
      <c r="BB444" s="701"/>
      <c r="BC444" s="701"/>
      <c r="BD444" s="701"/>
      <c r="BE444" s="701"/>
      <c r="BF444" s="701"/>
      <c r="BG444" s="701"/>
      <c r="BH444" s="701"/>
      <c r="BI444" s="701"/>
      <c r="BJ444" s="701"/>
      <c r="BK444" s="701"/>
      <c r="BL444" s="701"/>
      <c r="BM444" s="701"/>
      <c r="BN444" s="701"/>
      <c r="BO444" s="701"/>
      <c r="BP444" s="701"/>
      <c r="BQ444" s="701"/>
      <c r="BR444" s="701"/>
      <c r="BS444" s="701"/>
      <c r="BT444" s="701"/>
      <c r="BU444" s="701"/>
      <c r="BV444" s="701"/>
      <c r="BW444" s="701"/>
      <c r="BX444" s="701"/>
      <c r="BY444" s="701"/>
      <c r="BZ444" s="701"/>
      <c r="CA444" s="135"/>
      <c r="CB444" s="135"/>
      <c r="CC444" s="135"/>
      <c r="CD444" s="135"/>
      <c r="CE444" s="135"/>
      <c r="CF444" s="135"/>
      <c r="CG444" s="135"/>
      <c r="CH444" s="135"/>
      <c r="CI444" s="135"/>
      <c r="CJ444" s="135"/>
      <c r="CK444" s="135"/>
      <c r="CL444" s="135"/>
      <c r="CM444" s="135"/>
      <c r="CN444" s="135"/>
      <c r="CO444" s="135"/>
      <c r="CP444" s="135"/>
      <c r="CQ444" s="135"/>
      <c r="CR444" s="135"/>
      <c r="CS444" s="135"/>
      <c r="CT444" s="135"/>
      <c r="CU444" s="135"/>
      <c r="CV444" s="135"/>
      <c r="CW444" s="135"/>
      <c r="CX444" s="135"/>
      <c r="CY444" s="135"/>
      <c r="CZ444" s="135"/>
      <c r="DA444" s="135"/>
      <c r="DB444" s="135"/>
      <c r="DC444" s="135"/>
      <c r="DD444" s="135"/>
      <c r="DE444" s="135"/>
      <c r="DF444" s="135"/>
      <c r="DG444" s="135"/>
      <c r="DH444" s="135"/>
      <c r="DI444" s="135"/>
      <c r="DJ444" s="135"/>
      <c r="DK444" s="135"/>
      <c r="DL444" s="135"/>
      <c r="DM444" s="135"/>
      <c r="DN444" s="135"/>
      <c r="DO444" s="135"/>
      <c r="DP444" s="135"/>
      <c r="DQ444" s="135"/>
      <c r="DR444" s="135"/>
      <c r="DS444" s="135"/>
      <c r="DT444" s="135"/>
      <c r="DU444" s="135"/>
      <c r="DV444" s="135"/>
      <c r="DW444" s="135"/>
      <c r="DX444" s="135"/>
      <c r="DY444" s="135"/>
      <c r="DZ444" s="135"/>
      <c r="EA444" s="135"/>
      <c r="EB444" s="135"/>
      <c r="EC444" s="135"/>
      <c r="ED444" s="135"/>
      <c r="EE444" s="135"/>
      <c r="EF444" s="135"/>
      <c r="EG444" s="135"/>
      <c r="EH444" s="135"/>
      <c r="EI444" s="135"/>
      <c r="EJ444" s="135"/>
      <c r="EK444" s="135"/>
      <c r="EL444" s="135"/>
      <c r="EM444" s="135"/>
      <c r="EN444" s="135"/>
      <c r="EO444" s="135"/>
      <c r="EP444" s="135"/>
      <c r="EQ444" s="135"/>
      <c r="ER444" s="135"/>
      <c r="ES444" s="135"/>
      <c r="ET444" s="135"/>
      <c r="EU444" s="135"/>
      <c r="EV444" s="135"/>
      <c r="EW444" s="135"/>
      <c r="EX444" s="135"/>
      <c r="EY444" s="135"/>
      <c r="EZ444" s="135"/>
      <c r="FA444" s="135"/>
      <c r="FB444" s="135"/>
      <c r="FC444" s="135"/>
      <c r="FD444" s="135"/>
      <c r="FE444" s="135"/>
      <c r="FF444" s="135"/>
      <c r="FG444" s="135"/>
      <c r="FH444" s="135"/>
      <c r="FI444" s="135"/>
      <c r="FJ444" s="135"/>
      <c r="FK444" s="135"/>
      <c r="FL444" s="135"/>
      <c r="FM444" s="135"/>
      <c r="FN444" s="135"/>
      <c r="FO444" s="135"/>
      <c r="FP444" s="135"/>
      <c r="FQ444" s="135"/>
      <c r="FR444" s="135"/>
      <c r="FS444" s="135"/>
      <c r="FT444" s="135"/>
      <c r="FU444" s="135"/>
      <c r="FV444" s="135"/>
      <c r="FW444" s="135"/>
      <c r="FX444" s="135"/>
      <c r="FY444" s="135"/>
      <c r="FZ444" s="135"/>
      <c r="GA444" s="135"/>
      <c r="GB444" s="135"/>
      <c r="GC444" s="135"/>
      <c r="GD444" s="135"/>
      <c r="GE444" s="135"/>
      <c r="GF444" s="135"/>
      <c r="GG444" s="135"/>
      <c r="GH444" s="135"/>
      <c r="GI444" s="135"/>
    </row>
    <row r="445" spans="1:191" s="133" customFormat="1">
      <c r="B445" s="188" t="s">
        <v>350</v>
      </c>
      <c r="C445" s="187"/>
      <c r="K445" s="703"/>
      <c r="L445" s="703"/>
      <c r="M445" s="703"/>
      <c r="N445" s="703"/>
      <c r="O445" s="703"/>
      <c r="P445" s="703"/>
      <c r="Q445" s="703"/>
      <c r="R445" s="703"/>
      <c r="S445" s="701"/>
      <c r="T445" s="701"/>
      <c r="U445" s="701"/>
      <c r="V445" s="701"/>
      <c r="W445" s="701"/>
      <c r="X445" s="701"/>
      <c r="Y445" s="701"/>
      <c r="Z445" s="701"/>
      <c r="AA445" s="701"/>
      <c r="AB445" s="701"/>
      <c r="AC445" s="701"/>
      <c r="AD445" s="701"/>
      <c r="AE445" s="701"/>
      <c r="AF445" s="701"/>
      <c r="AG445" s="701"/>
      <c r="AH445" s="701"/>
      <c r="AI445" s="701"/>
      <c r="AJ445" s="701"/>
      <c r="AK445" s="701"/>
      <c r="AL445" s="701"/>
      <c r="AM445" s="701"/>
      <c r="AN445" s="701"/>
      <c r="AO445" s="701"/>
      <c r="AP445" s="701"/>
      <c r="AQ445" s="701"/>
      <c r="AR445" s="701"/>
      <c r="AS445" s="701"/>
      <c r="AT445" s="701"/>
      <c r="AU445" s="701"/>
      <c r="AV445" s="701"/>
      <c r="AW445" s="701"/>
      <c r="AX445" s="701"/>
      <c r="AY445" s="701"/>
      <c r="AZ445" s="701"/>
      <c r="BA445" s="701"/>
      <c r="BB445" s="701"/>
      <c r="BC445" s="701"/>
      <c r="BD445" s="701"/>
      <c r="BE445" s="701"/>
      <c r="BF445" s="701"/>
      <c r="BG445" s="701"/>
      <c r="BH445" s="701"/>
      <c r="BI445" s="701"/>
      <c r="BJ445" s="701"/>
      <c r="BK445" s="701"/>
      <c r="BL445" s="701"/>
      <c r="BM445" s="701"/>
      <c r="BN445" s="701"/>
      <c r="BO445" s="701"/>
      <c r="BP445" s="701"/>
      <c r="BQ445" s="701"/>
      <c r="BR445" s="701"/>
      <c r="BS445" s="701"/>
      <c r="BT445" s="701"/>
      <c r="BU445" s="701"/>
      <c r="BV445" s="701"/>
      <c r="BW445" s="701"/>
      <c r="BX445" s="701"/>
      <c r="BY445" s="701"/>
      <c r="BZ445" s="701"/>
      <c r="CA445" s="135"/>
      <c r="CB445" s="135"/>
      <c r="CC445" s="135"/>
      <c r="CD445" s="135"/>
      <c r="CE445" s="135"/>
      <c r="CF445" s="135"/>
      <c r="CG445" s="135"/>
      <c r="CH445" s="135"/>
      <c r="CI445" s="135"/>
      <c r="CJ445" s="135"/>
      <c r="CK445" s="135"/>
      <c r="CL445" s="135"/>
      <c r="CM445" s="135"/>
      <c r="CN445" s="135"/>
      <c r="CO445" s="135"/>
      <c r="CP445" s="135"/>
      <c r="CQ445" s="135"/>
      <c r="CR445" s="135"/>
      <c r="CS445" s="135"/>
      <c r="CT445" s="135"/>
      <c r="CU445" s="135"/>
      <c r="CV445" s="135"/>
      <c r="CW445" s="135"/>
      <c r="CX445" s="135"/>
      <c r="CY445" s="135"/>
      <c r="CZ445" s="135"/>
      <c r="DA445" s="135"/>
      <c r="DB445" s="135"/>
      <c r="DC445" s="135"/>
      <c r="DD445" s="135"/>
      <c r="DE445" s="135"/>
      <c r="DF445" s="135"/>
      <c r="DG445" s="135"/>
      <c r="DH445" s="135"/>
      <c r="DI445" s="135"/>
      <c r="DJ445" s="135"/>
      <c r="DK445" s="135"/>
      <c r="DL445" s="135"/>
      <c r="DM445" s="135"/>
      <c r="DN445" s="135"/>
      <c r="DO445" s="135"/>
      <c r="DP445" s="135"/>
      <c r="DQ445" s="135"/>
      <c r="DR445" s="135"/>
      <c r="DS445" s="135"/>
      <c r="DT445" s="135"/>
      <c r="DU445" s="135"/>
      <c r="DV445" s="135"/>
      <c r="DW445" s="135"/>
      <c r="DX445" s="135"/>
      <c r="DY445" s="135"/>
      <c r="DZ445" s="135"/>
      <c r="EA445" s="135"/>
      <c r="EB445" s="135"/>
      <c r="EC445" s="135"/>
      <c r="ED445" s="135"/>
      <c r="EE445" s="135"/>
      <c r="EF445" s="135"/>
      <c r="EG445" s="135"/>
      <c r="EH445" s="135"/>
      <c r="EI445" s="135"/>
      <c r="EJ445" s="135"/>
      <c r="EK445" s="135"/>
      <c r="EL445" s="135"/>
      <c r="EM445" s="135"/>
      <c r="EN445" s="135"/>
      <c r="EO445" s="135"/>
      <c r="EP445" s="135"/>
      <c r="EQ445" s="135"/>
      <c r="ER445" s="135"/>
      <c r="ES445" s="135"/>
      <c r="ET445" s="135"/>
      <c r="EU445" s="135"/>
      <c r="EV445" s="135"/>
      <c r="EW445" s="135"/>
      <c r="EX445" s="135"/>
      <c r="EY445" s="135"/>
      <c r="EZ445" s="135"/>
      <c r="FA445" s="135"/>
      <c r="FB445" s="135"/>
      <c r="FC445" s="135"/>
      <c r="FD445" s="135"/>
      <c r="FE445" s="135"/>
      <c r="FF445" s="135"/>
      <c r="FG445" s="135"/>
      <c r="FH445" s="135"/>
      <c r="FI445" s="135"/>
      <c r="FJ445" s="135"/>
      <c r="FK445" s="135"/>
      <c r="FL445" s="135"/>
      <c r="FM445" s="135"/>
      <c r="FN445" s="135"/>
      <c r="FO445" s="135"/>
      <c r="FP445" s="135"/>
      <c r="FQ445" s="135"/>
      <c r="FR445" s="135"/>
      <c r="FS445" s="135"/>
      <c r="FT445" s="135"/>
      <c r="FU445" s="135"/>
      <c r="FV445" s="135"/>
      <c r="FW445" s="135"/>
      <c r="FX445" s="135"/>
      <c r="FY445" s="135"/>
      <c r="FZ445" s="135"/>
      <c r="GA445" s="135"/>
      <c r="GB445" s="135"/>
      <c r="GC445" s="135"/>
      <c r="GD445" s="135"/>
      <c r="GE445" s="135"/>
      <c r="GF445" s="135"/>
      <c r="GG445" s="135"/>
      <c r="GH445" s="135"/>
      <c r="GI445" s="135"/>
    </row>
    <row r="446" spans="1:191" s="133" customFormat="1" ht="15">
      <c r="A446" s="135"/>
      <c r="B446" s="188" t="s">
        <v>351</v>
      </c>
      <c r="C446" s="655" t="s">
        <v>253</v>
      </c>
      <c r="D446" s="655" t="s">
        <v>345</v>
      </c>
      <c r="E446" s="705" t="s">
        <v>346</v>
      </c>
      <c r="F446" s="705" t="s">
        <v>89</v>
      </c>
      <c r="G446" s="705" t="s">
        <v>347</v>
      </c>
      <c r="H446" s="706"/>
      <c r="I446" s="185"/>
      <c r="J446" s="374"/>
      <c r="K446" s="185"/>
      <c r="L446" s="185"/>
      <c r="M446" s="185"/>
      <c r="N446" s="703"/>
      <c r="O446" s="703"/>
      <c r="P446" s="703"/>
      <c r="Q446" s="703"/>
      <c r="R446" s="703"/>
      <c r="S446" s="701"/>
      <c r="T446" s="701"/>
      <c r="U446" s="701"/>
      <c r="V446" s="701"/>
      <c r="W446" s="701"/>
      <c r="X446" s="701"/>
      <c r="Y446" s="701"/>
      <c r="Z446" s="701"/>
      <c r="AA446" s="701"/>
      <c r="AB446" s="701"/>
      <c r="AC446" s="701"/>
      <c r="AD446" s="701"/>
      <c r="AE446" s="701"/>
      <c r="AF446" s="701"/>
      <c r="AG446" s="701"/>
      <c r="AH446" s="701"/>
      <c r="AI446" s="701"/>
      <c r="AJ446" s="701"/>
      <c r="AK446" s="701"/>
      <c r="AL446" s="701"/>
      <c r="AM446" s="701"/>
      <c r="AN446" s="701"/>
      <c r="AO446" s="701"/>
      <c r="AP446" s="701"/>
      <c r="AQ446" s="701"/>
      <c r="AR446" s="701"/>
      <c r="AS446" s="701"/>
      <c r="AT446" s="701"/>
      <c r="AU446" s="701"/>
      <c r="AV446" s="701"/>
      <c r="AW446" s="701"/>
      <c r="AX446" s="701"/>
      <c r="AY446" s="701"/>
      <c r="AZ446" s="701"/>
      <c r="BA446" s="701"/>
      <c r="BB446" s="701"/>
      <c r="BC446" s="701"/>
      <c r="BD446" s="701"/>
      <c r="BE446" s="701"/>
      <c r="BF446" s="701"/>
      <c r="BG446" s="701"/>
      <c r="BH446" s="701"/>
      <c r="BI446" s="701"/>
      <c r="BJ446" s="701"/>
      <c r="BK446" s="701"/>
      <c r="BL446" s="701"/>
      <c r="BM446" s="701"/>
      <c r="BN446" s="701"/>
      <c r="BO446" s="701"/>
      <c r="BP446" s="701"/>
      <c r="BQ446" s="701"/>
      <c r="BR446" s="701"/>
      <c r="BS446" s="701"/>
      <c r="BT446" s="701"/>
      <c r="BU446" s="701"/>
      <c r="BV446" s="701"/>
      <c r="BW446" s="701"/>
      <c r="BX446" s="701"/>
      <c r="BY446" s="701"/>
      <c r="BZ446" s="701"/>
      <c r="CA446" s="135"/>
      <c r="CB446" s="135"/>
      <c r="CC446" s="135"/>
      <c r="CD446" s="135"/>
      <c r="CE446" s="135"/>
      <c r="CF446" s="135"/>
      <c r="CG446" s="135"/>
      <c r="CH446" s="135"/>
      <c r="CI446" s="135"/>
      <c r="CJ446" s="135"/>
      <c r="CK446" s="135"/>
      <c r="CL446" s="135"/>
      <c r="CM446" s="135"/>
      <c r="CN446" s="135"/>
      <c r="CO446" s="135"/>
      <c r="CP446" s="135"/>
      <c r="CQ446" s="135"/>
      <c r="CR446" s="135"/>
      <c r="CS446" s="135"/>
      <c r="CT446" s="135"/>
      <c r="CU446" s="135"/>
      <c r="CV446" s="135"/>
      <c r="CW446" s="135"/>
      <c r="CX446" s="135"/>
      <c r="CY446" s="135"/>
      <c r="CZ446" s="135"/>
      <c r="DA446" s="135"/>
      <c r="DB446" s="135"/>
      <c r="DC446" s="135"/>
      <c r="DD446" s="135"/>
      <c r="DE446" s="135"/>
      <c r="DF446" s="135"/>
      <c r="DG446" s="135"/>
      <c r="DH446" s="135"/>
      <c r="DI446" s="135"/>
      <c r="DJ446" s="135"/>
      <c r="DK446" s="135"/>
      <c r="DL446" s="135"/>
      <c r="DM446" s="135"/>
      <c r="DN446" s="135"/>
      <c r="DO446" s="135"/>
      <c r="DP446" s="135"/>
      <c r="DQ446" s="135"/>
      <c r="DR446" s="135"/>
      <c r="DS446" s="135"/>
      <c r="DT446" s="135"/>
      <c r="DU446" s="135"/>
      <c r="DV446" s="135"/>
      <c r="DW446" s="135"/>
      <c r="DX446" s="135"/>
      <c r="DY446" s="135"/>
      <c r="DZ446" s="135"/>
      <c r="EA446" s="135"/>
      <c r="EB446" s="135"/>
      <c r="EC446" s="135"/>
      <c r="ED446" s="135"/>
      <c r="EE446" s="135"/>
      <c r="EF446" s="135"/>
      <c r="EG446" s="135"/>
      <c r="EH446" s="135"/>
      <c r="EI446" s="135"/>
      <c r="EJ446" s="135"/>
      <c r="EK446" s="135"/>
      <c r="EL446" s="135"/>
      <c r="EM446" s="135"/>
      <c r="EN446" s="135"/>
      <c r="EO446" s="135"/>
      <c r="EP446" s="135"/>
      <c r="EQ446" s="135"/>
      <c r="ER446" s="135"/>
      <c r="ES446" s="135"/>
      <c r="ET446" s="135"/>
      <c r="EU446" s="135"/>
      <c r="EV446" s="135"/>
      <c r="EW446" s="135"/>
      <c r="EX446" s="135"/>
      <c r="EY446" s="135"/>
      <c r="EZ446" s="135"/>
      <c r="FA446" s="135"/>
      <c r="FB446" s="135"/>
      <c r="FC446" s="135"/>
      <c r="FD446" s="135"/>
      <c r="FE446" s="135"/>
      <c r="FF446" s="135"/>
      <c r="FG446" s="135"/>
      <c r="FH446" s="135"/>
      <c r="FI446" s="135"/>
      <c r="FJ446" s="135"/>
      <c r="FK446" s="135"/>
      <c r="FL446" s="135"/>
      <c r="FM446" s="135"/>
      <c r="FN446" s="135"/>
      <c r="FO446" s="135"/>
      <c r="FP446" s="135"/>
      <c r="FQ446" s="135"/>
      <c r="FR446" s="135"/>
      <c r="FS446" s="135"/>
      <c r="FT446" s="135"/>
      <c r="FU446" s="135"/>
      <c r="FV446" s="135"/>
      <c r="FW446" s="135"/>
      <c r="FX446" s="135"/>
      <c r="FY446" s="135"/>
      <c r="FZ446" s="135"/>
      <c r="GA446" s="135"/>
      <c r="GB446" s="135"/>
      <c r="GC446" s="135"/>
      <c r="GD446" s="135"/>
      <c r="GE446" s="135"/>
      <c r="GF446" s="135"/>
      <c r="GG446" s="135"/>
      <c r="GH446" s="135"/>
      <c r="GI446" s="135"/>
    </row>
    <row r="447" spans="1:191" s="133" customFormat="1" ht="15">
      <c r="B447" s="248" t="s">
        <v>29</v>
      </c>
      <c r="C447" s="657"/>
      <c r="D447" s="472"/>
      <c r="E447" s="221"/>
      <c r="F447" s="221"/>
      <c r="G447" s="707"/>
      <c r="H447" s="119"/>
      <c r="I447" s="648"/>
      <c r="J447" s="185"/>
      <c r="K447" s="648"/>
      <c r="L447" s="648"/>
      <c r="M447" s="648"/>
      <c r="N447" s="703"/>
      <c r="O447" s="703"/>
      <c r="P447" s="703"/>
      <c r="Q447" s="703"/>
      <c r="R447" s="703"/>
      <c r="S447" s="701"/>
      <c r="T447" s="701"/>
      <c r="U447" s="701"/>
      <c r="V447" s="701"/>
      <c r="W447" s="701"/>
      <c r="X447" s="701"/>
      <c r="Y447" s="701"/>
      <c r="Z447" s="701"/>
      <c r="AA447" s="701"/>
      <c r="AB447" s="701"/>
      <c r="AC447" s="701"/>
      <c r="AD447" s="701"/>
      <c r="AE447" s="701"/>
      <c r="AF447" s="701"/>
      <c r="AG447" s="701"/>
      <c r="AH447" s="701"/>
      <c r="AI447" s="701"/>
      <c r="AJ447" s="701"/>
      <c r="AK447" s="701"/>
      <c r="AL447" s="701"/>
      <c r="AM447" s="701"/>
      <c r="AN447" s="701"/>
      <c r="AO447" s="701"/>
      <c r="AP447" s="701"/>
      <c r="AQ447" s="701"/>
      <c r="AR447" s="701"/>
      <c r="AS447" s="701"/>
      <c r="AT447" s="701"/>
      <c r="AU447" s="701"/>
      <c r="AV447" s="701"/>
      <c r="AW447" s="701"/>
      <c r="AX447" s="701"/>
      <c r="AY447" s="701"/>
      <c r="AZ447" s="701"/>
      <c r="BA447" s="701"/>
      <c r="BB447" s="701"/>
      <c r="BC447" s="701"/>
      <c r="BD447" s="701"/>
      <c r="BE447" s="701"/>
      <c r="BF447" s="701"/>
      <c r="BG447" s="701"/>
      <c r="BH447" s="701"/>
      <c r="BI447" s="701"/>
      <c r="BJ447" s="701"/>
      <c r="BK447" s="701"/>
      <c r="BL447" s="701"/>
      <c r="BM447" s="701"/>
      <c r="BN447" s="701"/>
      <c r="BO447" s="701"/>
      <c r="BP447" s="701"/>
      <c r="BQ447" s="701"/>
      <c r="BR447" s="701"/>
      <c r="BS447" s="701"/>
      <c r="BT447" s="701"/>
      <c r="BU447" s="701"/>
      <c r="BV447" s="701"/>
      <c r="BW447" s="701"/>
      <c r="BX447" s="701"/>
      <c r="BY447" s="701"/>
      <c r="BZ447" s="701"/>
      <c r="CA447" s="135"/>
      <c r="CB447" s="135"/>
      <c r="CC447" s="135"/>
      <c r="CD447" s="135"/>
      <c r="CE447" s="135"/>
      <c r="CF447" s="135"/>
      <c r="CG447" s="135"/>
      <c r="CH447" s="135"/>
      <c r="CI447" s="135"/>
      <c r="CJ447" s="135"/>
      <c r="CK447" s="135"/>
      <c r="CL447" s="135"/>
      <c r="CM447" s="135"/>
      <c r="CN447" s="135"/>
      <c r="CO447" s="135"/>
      <c r="CP447" s="135"/>
      <c r="CQ447" s="135"/>
      <c r="CR447" s="135"/>
      <c r="CS447" s="135"/>
      <c r="CT447" s="135"/>
      <c r="CU447" s="135"/>
      <c r="CV447" s="135"/>
      <c r="CW447" s="135"/>
      <c r="CX447" s="135"/>
      <c r="CY447" s="135"/>
      <c r="CZ447" s="135"/>
      <c r="DA447" s="135"/>
      <c r="DB447" s="135"/>
      <c r="DC447" s="135"/>
      <c r="DD447" s="135"/>
      <c r="DE447" s="135"/>
      <c r="DF447" s="135"/>
      <c r="DG447" s="135"/>
      <c r="DH447" s="135"/>
      <c r="DI447" s="135"/>
      <c r="DJ447" s="135"/>
      <c r="DK447" s="135"/>
      <c r="DL447" s="135"/>
      <c r="DM447" s="135"/>
      <c r="DN447" s="135"/>
      <c r="DO447" s="135"/>
      <c r="DP447" s="135"/>
      <c r="DQ447" s="135"/>
      <c r="DR447" s="135"/>
      <c r="DS447" s="135"/>
      <c r="DT447" s="135"/>
      <c r="DU447" s="135"/>
      <c r="DV447" s="135"/>
      <c r="DW447" s="135"/>
      <c r="DX447" s="135"/>
      <c r="DY447" s="135"/>
      <c r="DZ447" s="135"/>
      <c r="EA447" s="135"/>
      <c r="EB447" s="135"/>
      <c r="EC447" s="135"/>
      <c r="ED447" s="135"/>
      <c r="EE447" s="135"/>
      <c r="EF447" s="135"/>
      <c r="EG447" s="135"/>
      <c r="EH447" s="135"/>
      <c r="EI447" s="135"/>
      <c r="EJ447" s="135"/>
      <c r="EK447" s="135"/>
      <c r="EL447" s="135"/>
      <c r="EM447" s="135"/>
      <c r="EN447" s="135"/>
      <c r="EO447" s="135"/>
      <c r="EP447" s="135"/>
      <c r="EQ447" s="135"/>
      <c r="ER447" s="135"/>
      <c r="ES447" s="135"/>
      <c r="ET447" s="135"/>
      <c r="EU447" s="135"/>
      <c r="EV447" s="135"/>
      <c r="EW447" s="135"/>
      <c r="EX447" s="135"/>
      <c r="EY447" s="135"/>
      <c r="EZ447" s="135"/>
      <c r="FA447" s="135"/>
      <c r="FB447" s="135"/>
      <c r="FC447" s="135"/>
      <c r="FD447" s="135"/>
      <c r="FE447" s="135"/>
      <c r="FF447" s="135"/>
      <c r="FG447" s="135"/>
      <c r="FH447" s="135"/>
      <c r="FI447" s="135"/>
      <c r="FJ447" s="135"/>
      <c r="FK447" s="135"/>
      <c r="FL447" s="135"/>
      <c r="FM447" s="135"/>
      <c r="FN447" s="135"/>
      <c r="FO447" s="135"/>
      <c r="FP447" s="135"/>
      <c r="FQ447" s="135"/>
      <c r="FR447" s="135"/>
      <c r="FS447" s="135"/>
      <c r="FT447" s="135"/>
      <c r="FU447" s="135"/>
      <c r="FV447" s="135"/>
      <c r="FW447" s="135"/>
      <c r="FX447" s="135"/>
      <c r="FY447" s="135"/>
      <c r="FZ447" s="135"/>
      <c r="GA447" s="135"/>
      <c r="GB447" s="135"/>
      <c r="GC447" s="135"/>
      <c r="GD447" s="135"/>
      <c r="GE447" s="135"/>
      <c r="GF447" s="135"/>
      <c r="GG447" s="135"/>
      <c r="GH447" s="135"/>
      <c r="GI447" s="135"/>
    </row>
    <row r="448" spans="1:191" s="133" customFormat="1" ht="15">
      <c r="C448" s="660"/>
      <c r="D448" s="472"/>
      <c r="E448" s="221"/>
      <c r="F448" s="221"/>
      <c r="G448" s="707"/>
      <c r="H448" s="119"/>
      <c r="I448" s="648"/>
      <c r="J448" s="185"/>
      <c r="K448" s="648"/>
      <c r="L448" s="648"/>
      <c r="M448" s="648"/>
      <c r="N448" s="703"/>
      <c r="O448" s="703"/>
      <c r="P448" s="703"/>
      <c r="Q448" s="703"/>
      <c r="R448" s="703"/>
      <c r="S448" s="701"/>
      <c r="T448" s="701"/>
      <c r="U448" s="701"/>
      <c r="V448" s="701"/>
      <c r="W448" s="701"/>
      <c r="X448" s="701"/>
      <c r="Y448" s="701"/>
      <c r="Z448" s="701"/>
      <c r="AA448" s="701"/>
      <c r="AB448" s="701"/>
      <c r="AC448" s="701"/>
      <c r="AD448" s="701"/>
      <c r="AE448" s="701"/>
      <c r="AF448" s="701"/>
      <c r="AG448" s="701"/>
      <c r="AH448" s="701"/>
      <c r="AI448" s="701"/>
      <c r="AJ448" s="701"/>
      <c r="AK448" s="701"/>
      <c r="AL448" s="701"/>
      <c r="AM448" s="701"/>
      <c r="AN448" s="701"/>
      <c r="AO448" s="701"/>
      <c r="AP448" s="701"/>
      <c r="AQ448" s="701"/>
      <c r="AR448" s="701"/>
      <c r="AS448" s="701"/>
      <c r="AT448" s="701"/>
      <c r="AU448" s="701"/>
      <c r="AV448" s="701"/>
      <c r="AW448" s="701"/>
      <c r="AX448" s="701"/>
      <c r="AY448" s="701"/>
      <c r="AZ448" s="701"/>
      <c r="BA448" s="701"/>
      <c r="BB448" s="701"/>
      <c r="BC448" s="701"/>
      <c r="BD448" s="701"/>
      <c r="BE448" s="701"/>
      <c r="BF448" s="701"/>
      <c r="BG448" s="701"/>
      <c r="BH448" s="701"/>
      <c r="BI448" s="701"/>
      <c r="BJ448" s="701"/>
      <c r="BK448" s="701"/>
      <c r="BL448" s="701"/>
      <c r="BM448" s="701"/>
      <c r="BN448" s="701"/>
      <c r="BO448" s="701"/>
      <c r="BP448" s="701"/>
      <c r="BQ448" s="701"/>
      <c r="BR448" s="701"/>
      <c r="BS448" s="701"/>
      <c r="BT448" s="701"/>
      <c r="BU448" s="701"/>
      <c r="BV448" s="701"/>
      <c r="BW448" s="701"/>
      <c r="BX448" s="701"/>
      <c r="BY448" s="701"/>
      <c r="BZ448" s="701"/>
      <c r="CA448" s="135"/>
      <c r="CB448" s="135"/>
      <c r="CC448" s="135"/>
      <c r="CD448" s="135"/>
      <c r="CE448" s="135"/>
      <c r="CF448" s="135"/>
      <c r="CG448" s="135"/>
      <c r="CH448" s="135"/>
      <c r="CI448" s="135"/>
      <c r="CJ448" s="135"/>
      <c r="CK448" s="135"/>
      <c r="CL448" s="135"/>
      <c r="CM448" s="135"/>
      <c r="CN448" s="135"/>
      <c r="CO448" s="135"/>
      <c r="CP448" s="135"/>
      <c r="CQ448" s="135"/>
      <c r="CR448" s="135"/>
      <c r="CS448" s="135"/>
      <c r="CT448" s="135"/>
      <c r="CU448" s="135"/>
      <c r="CV448" s="135"/>
      <c r="CW448" s="135"/>
      <c r="CX448" s="135"/>
      <c r="CY448" s="135"/>
      <c r="CZ448" s="135"/>
      <c r="DA448" s="135"/>
      <c r="DB448" s="135"/>
      <c r="DC448" s="135"/>
      <c r="DD448" s="135"/>
      <c r="DE448" s="135"/>
      <c r="DF448" s="135"/>
      <c r="DG448" s="135"/>
      <c r="DH448" s="135"/>
      <c r="DI448" s="135"/>
      <c r="DJ448" s="135"/>
      <c r="DK448" s="135"/>
      <c r="DL448" s="135"/>
      <c r="DM448" s="135"/>
      <c r="DN448" s="135"/>
      <c r="DO448" s="135"/>
      <c r="DP448" s="135"/>
      <c r="DQ448" s="135"/>
      <c r="DR448" s="135"/>
      <c r="DS448" s="135"/>
      <c r="DT448" s="135"/>
      <c r="DU448" s="135"/>
      <c r="DV448" s="135"/>
      <c r="DW448" s="135"/>
      <c r="DX448" s="135"/>
      <c r="DY448" s="135"/>
      <c r="DZ448" s="135"/>
      <c r="EA448" s="135"/>
      <c r="EB448" s="135"/>
      <c r="EC448" s="135"/>
      <c r="ED448" s="135"/>
      <c r="EE448" s="135"/>
      <c r="EF448" s="135"/>
      <c r="EG448" s="135"/>
      <c r="EH448" s="135"/>
      <c r="EI448" s="135"/>
      <c r="EJ448" s="135"/>
      <c r="EK448" s="135"/>
      <c r="EL448" s="135"/>
      <c r="EM448" s="135"/>
      <c r="EN448" s="135"/>
      <c r="EO448" s="135"/>
      <c r="EP448" s="135"/>
      <c r="EQ448" s="135"/>
      <c r="ER448" s="135"/>
      <c r="ES448" s="135"/>
      <c r="ET448" s="135"/>
      <c r="EU448" s="135"/>
      <c r="EV448" s="135"/>
      <c r="EW448" s="135"/>
      <c r="EX448" s="135"/>
      <c r="EY448" s="135"/>
      <c r="EZ448" s="135"/>
      <c r="FA448" s="135"/>
      <c r="FB448" s="135"/>
      <c r="FC448" s="135"/>
      <c r="FD448" s="135"/>
      <c r="FE448" s="135"/>
      <c r="FF448" s="135"/>
      <c r="FG448" s="135"/>
      <c r="FH448" s="135"/>
      <c r="FI448" s="135"/>
      <c r="FJ448" s="135"/>
      <c r="FK448" s="135"/>
      <c r="FL448" s="135"/>
      <c r="FM448" s="135"/>
      <c r="FN448" s="135"/>
      <c r="FO448" s="135"/>
      <c r="FP448" s="135"/>
      <c r="FQ448" s="135"/>
      <c r="FR448" s="135"/>
      <c r="FS448" s="135"/>
      <c r="FT448" s="135"/>
      <c r="FU448" s="135"/>
      <c r="FV448" s="135"/>
      <c r="FW448" s="135"/>
      <c r="FX448" s="135"/>
      <c r="FY448" s="135"/>
      <c r="FZ448" s="135"/>
      <c r="GA448" s="135"/>
      <c r="GB448" s="135"/>
      <c r="GC448" s="135"/>
      <c r="GD448" s="135"/>
      <c r="GE448" s="135"/>
      <c r="GF448" s="135"/>
      <c r="GG448" s="135"/>
      <c r="GH448" s="135"/>
      <c r="GI448" s="135"/>
    </row>
    <row r="449" spans="1:191" s="133" customFormat="1" ht="15">
      <c r="C449" s="660"/>
      <c r="D449" s="472"/>
      <c r="E449" s="708"/>
      <c r="F449" s="708"/>
      <c r="G449" s="709"/>
      <c r="H449" s="164"/>
      <c r="I449" s="648"/>
      <c r="J449" s="185"/>
      <c r="K449" s="648"/>
      <c r="L449" s="648"/>
      <c r="M449" s="648"/>
      <c r="N449" s="703"/>
      <c r="O449" s="703"/>
      <c r="P449" s="703"/>
      <c r="Q449" s="703"/>
      <c r="R449" s="703"/>
      <c r="S449" s="701"/>
      <c r="T449" s="701"/>
      <c r="U449" s="701"/>
      <c r="V449" s="701"/>
      <c r="W449" s="701"/>
      <c r="X449" s="701"/>
      <c r="Y449" s="701"/>
      <c r="Z449" s="701"/>
      <c r="AA449" s="701"/>
      <c r="AB449" s="701"/>
      <c r="AC449" s="701"/>
      <c r="AD449" s="701"/>
      <c r="AE449" s="701"/>
      <c r="AF449" s="701"/>
      <c r="AG449" s="701"/>
      <c r="AH449" s="701"/>
      <c r="AI449" s="701"/>
      <c r="AJ449" s="701"/>
      <c r="AK449" s="701"/>
      <c r="AL449" s="701"/>
      <c r="AM449" s="701"/>
      <c r="AN449" s="701"/>
      <c r="AO449" s="701"/>
      <c r="AP449" s="701"/>
      <c r="AQ449" s="701"/>
      <c r="AR449" s="701"/>
      <c r="AS449" s="701"/>
      <c r="AT449" s="701"/>
      <c r="AU449" s="701"/>
      <c r="AV449" s="701"/>
      <c r="AW449" s="701"/>
      <c r="AX449" s="701"/>
      <c r="AY449" s="701"/>
      <c r="AZ449" s="701"/>
      <c r="BA449" s="701"/>
      <c r="BB449" s="701"/>
      <c r="BC449" s="701"/>
      <c r="BD449" s="701"/>
      <c r="BE449" s="701"/>
      <c r="BF449" s="701"/>
      <c r="BG449" s="701"/>
      <c r="BH449" s="701"/>
      <c r="BI449" s="701"/>
      <c r="BJ449" s="701"/>
      <c r="BK449" s="701"/>
      <c r="BL449" s="701"/>
      <c r="BM449" s="701"/>
      <c r="BN449" s="701"/>
      <c r="BO449" s="701"/>
      <c r="BP449" s="701"/>
      <c r="BQ449" s="701"/>
      <c r="BR449" s="701"/>
      <c r="BS449" s="701"/>
      <c r="BT449" s="701"/>
      <c r="BU449" s="701"/>
      <c r="BV449" s="701"/>
      <c r="BW449" s="701"/>
      <c r="BX449" s="701"/>
      <c r="BY449" s="701"/>
      <c r="BZ449" s="701"/>
      <c r="CA449" s="701"/>
      <c r="CB449" s="135"/>
      <c r="CC449" s="135"/>
      <c r="CD449" s="135"/>
      <c r="CE449" s="135"/>
      <c r="CF449" s="135"/>
      <c r="CG449" s="135"/>
      <c r="CH449" s="135"/>
      <c r="CI449" s="135"/>
      <c r="CJ449" s="135"/>
      <c r="CK449" s="135"/>
      <c r="CL449" s="135"/>
      <c r="CM449" s="135"/>
      <c r="CN449" s="135"/>
      <c r="CO449" s="135"/>
      <c r="CP449" s="135"/>
      <c r="CQ449" s="135"/>
      <c r="CR449" s="135"/>
      <c r="CS449" s="135"/>
      <c r="CT449" s="135"/>
      <c r="CU449" s="135"/>
      <c r="CV449" s="135"/>
      <c r="CW449" s="135"/>
      <c r="CX449" s="135"/>
      <c r="CY449" s="135"/>
      <c r="CZ449" s="135"/>
      <c r="DA449" s="135"/>
      <c r="DB449" s="135"/>
      <c r="DC449" s="135"/>
      <c r="DD449" s="135"/>
      <c r="DE449" s="135"/>
      <c r="DF449" s="135"/>
      <c r="DG449" s="135"/>
      <c r="DH449" s="135"/>
      <c r="DI449" s="135"/>
      <c r="DJ449" s="135"/>
      <c r="DK449" s="135"/>
      <c r="DL449" s="135"/>
      <c r="DM449" s="135"/>
      <c r="DN449" s="135"/>
      <c r="DO449" s="135"/>
      <c r="DP449" s="135"/>
      <c r="DQ449" s="135"/>
      <c r="DR449" s="135"/>
      <c r="DS449" s="135"/>
      <c r="DT449" s="135"/>
      <c r="DU449" s="135"/>
      <c r="DV449" s="135"/>
      <c r="DW449" s="135"/>
      <c r="DX449" s="135"/>
      <c r="DY449" s="135"/>
      <c r="DZ449" s="135"/>
      <c r="EA449" s="135"/>
      <c r="EB449" s="135"/>
      <c r="EC449" s="135"/>
      <c r="ED449" s="135"/>
      <c r="EE449" s="135"/>
      <c r="EF449" s="135"/>
      <c r="EG449" s="135"/>
      <c r="EH449" s="135"/>
      <c r="EI449" s="135"/>
      <c r="EJ449" s="135"/>
      <c r="EK449" s="135"/>
      <c r="EL449" s="135"/>
      <c r="EM449" s="135"/>
      <c r="EN449" s="135"/>
      <c r="EO449" s="135"/>
      <c r="EP449" s="135"/>
      <c r="EQ449" s="135"/>
      <c r="ER449" s="135"/>
      <c r="ES449" s="135"/>
      <c r="ET449" s="135"/>
      <c r="EU449" s="135"/>
      <c r="EV449" s="135"/>
      <c r="EW449" s="135"/>
      <c r="EX449" s="135"/>
      <c r="EY449" s="135"/>
      <c r="EZ449" s="135"/>
      <c r="FA449" s="135"/>
      <c r="FB449" s="135"/>
      <c r="FC449" s="135"/>
      <c r="FD449" s="135"/>
      <c r="FE449" s="135"/>
      <c r="FF449" s="135"/>
      <c r="FG449" s="135"/>
      <c r="FH449" s="135"/>
      <c r="FI449" s="135"/>
      <c r="FJ449" s="135"/>
      <c r="FK449" s="135"/>
      <c r="FL449" s="135"/>
      <c r="FM449" s="135"/>
      <c r="FN449" s="135"/>
      <c r="FO449" s="135"/>
      <c r="FP449" s="135"/>
      <c r="FQ449" s="135"/>
      <c r="FR449" s="135"/>
      <c r="FS449" s="135"/>
      <c r="FT449" s="135"/>
      <c r="FU449" s="135"/>
      <c r="FV449" s="135"/>
      <c r="FW449" s="135"/>
      <c r="FX449" s="135"/>
      <c r="FY449" s="135"/>
      <c r="FZ449" s="135"/>
      <c r="GA449" s="135"/>
      <c r="GB449" s="135"/>
      <c r="GC449" s="135"/>
      <c r="GD449" s="135"/>
      <c r="GE449" s="135"/>
      <c r="GF449" s="135"/>
      <c r="GG449" s="135"/>
      <c r="GH449" s="135"/>
      <c r="GI449" s="135"/>
    </row>
    <row r="450" spans="1:191" s="133" customFormat="1" ht="15">
      <c r="C450" s="660"/>
      <c r="D450" s="472"/>
      <c r="E450" s="710"/>
      <c r="F450" s="710"/>
      <c r="G450" s="669"/>
      <c r="H450" s="164"/>
      <c r="I450" s="648"/>
      <c r="J450" s="185"/>
      <c r="K450" s="648"/>
      <c r="L450" s="648"/>
      <c r="M450" s="648"/>
      <c r="N450" s="703"/>
      <c r="O450" s="703"/>
      <c r="P450" s="703"/>
      <c r="Q450" s="703"/>
      <c r="R450" s="703"/>
      <c r="S450" s="701"/>
      <c r="T450" s="701"/>
      <c r="U450" s="701"/>
      <c r="V450" s="701"/>
      <c r="W450" s="701"/>
      <c r="X450" s="701"/>
      <c r="Y450" s="701"/>
      <c r="Z450" s="701"/>
      <c r="AA450" s="701"/>
      <c r="AB450" s="701"/>
      <c r="AC450" s="701"/>
      <c r="AD450" s="701"/>
      <c r="AE450" s="701"/>
      <c r="AF450" s="701"/>
      <c r="AG450" s="701"/>
      <c r="AH450" s="701"/>
      <c r="AI450" s="701"/>
      <c r="AJ450" s="701"/>
      <c r="AK450" s="701"/>
      <c r="AL450" s="701"/>
      <c r="AM450" s="701"/>
      <c r="AN450" s="701"/>
      <c r="AO450" s="701"/>
      <c r="AP450" s="701"/>
      <c r="AQ450" s="701"/>
      <c r="AR450" s="701"/>
      <c r="AS450" s="701"/>
      <c r="AT450" s="701"/>
      <c r="AU450" s="701"/>
      <c r="AV450" s="701"/>
      <c r="AW450" s="701"/>
      <c r="AX450" s="701"/>
      <c r="AY450" s="701"/>
      <c r="AZ450" s="701"/>
      <c r="BA450" s="701"/>
      <c r="BB450" s="701"/>
      <c r="BC450" s="701"/>
      <c r="BD450" s="701"/>
      <c r="BE450" s="701"/>
      <c r="BF450" s="701"/>
      <c r="BG450" s="701"/>
      <c r="BH450" s="701"/>
      <c r="BI450" s="701"/>
      <c r="BJ450" s="701"/>
      <c r="BK450" s="701"/>
      <c r="BL450" s="701"/>
      <c r="BM450" s="701"/>
      <c r="BN450" s="701"/>
      <c r="BO450" s="701"/>
      <c r="BP450" s="701"/>
      <c r="BQ450" s="701"/>
      <c r="BR450" s="701"/>
      <c r="BS450" s="701"/>
      <c r="BT450" s="701"/>
      <c r="BU450" s="701"/>
      <c r="BV450" s="701"/>
      <c r="BW450" s="701"/>
      <c r="BX450" s="701"/>
      <c r="BY450" s="701"/>
      <c r="BZ450" s="701"/>
      <c r="CA450" s="135"/>
      <c r="CB450" s="135"/>
      <c r="CC450" s="135"/>
      <c r="CD450" s="135"/>
      <c r="CE450" s="135"/>
      <c r="CF450" s="135"/>
      <c r="CG450" s="135"/>
      <c r="CH450" s="135"/>
      <c r="CI450" s="135"/>
      <c r="CJ450" s="135"/>
      <c r="CK450" s="135"/>
      <c r="CL450" s="135"/>
      <c r="CM450" s="135"/>
      <c r="CN450" s="135"/>
      <c r="CO450" s="135"/>
      <c r="CP450" s="135"/>
      <c r="CQ450" s="135"/>
      <c r="CR450" s="135"/>
      <c r="CS450" s="135"/>
      <c r="CT450" s="135"/>
      <c r="CU450" s="135"/>
      <c r="CV450" s="135"/>
      <c r="CW450" s="135"/>
      <c r="CX450" s="135"/>
      <c r="CY450" s="135"/>
      <c r="CZ450" s="135"/>
      <c r="DA450" s="135"/>
      <c r="DB450" s="135"/>
      <c r="DC450" s="135"/>
      <c r="DD450" s="135"/>
      <c r="DE450" s="135"/>
      <c r="DF450" s="135"/>
      <c r="DG450" s="135"/>
      <c r="DH450" s="135"/>
      <c r="DI450" s="135"/>
      <c r="DJ450" s="135"/>
      <c r="DK450" s="135"/>
      <c r="DL450" s="135"/>
      <c r="DM450" s="135"/>
      <c r="DN450" s="135"/>
      <c r="DO450" s="135"/>
      <c r="DP450" s="135"/>
      <c r="DQ450" s="135"/>
      <c r="DR450" s="135"/>
      <c r="DS450" s="135"/>
      <c r="DT450" s="135"/>
      <c r="DU450" s="135"/>
      <c r="DV450" s="135"/>
      <c r="DW450" s="135"/>
      <c r="DX450" s="135"/>
      <c r="DY450" s="135"/>
      <c r="DZ450" s="135"/>
      <c r="EA450" s="135"/>
      <c r="EB450" s="135"/>
      <c r="EC450" s="135"/>
      <c r="ED450" s="135"/>
      <c r="EE450" s="135"/>
      <c r="EF450" s="135"/>
      <c r="EG450" s="135"/>
      <c r="EH450" s="135"/>
      <c r="EI450" s="135"/>
      <c r="EJ450" s="135"/>
      <c r="EK450" s="135"/>
      <c r="EL450" s="135"/>
      <c r="EM450" s="135"/>
      <c r="EN450" s="135"/>
      <c r="EO450" s="135"/>
      <c r="EP450" s="135"/>
      <c r="EQ450" s="135"/>
      <c r="ER450" s="135"/>
      <c r="ES450" s="135"/>
      <c r="ET450" s="135"/>
      <c r="EU450" s="135"/>
      <c r="EV450" s="135"/>
      <c r="EW450" s="135"/>
      <c r="EX450" s="135"/>
      <c r="EY450" s="135"/>
      <c r="EZ450" s="135"/>
      <c r="FA450" s="135"/>
      <c r="FB450" s="135"/>
      <c r="FC450" s="135"/>
      <c r="FD450" s="135"/>
      <c r="FE450" s="135"/>
      <c r="FF450" s="135"/>
      <c r="FG450" s="135"/>
      <c r="FH450" s="135"/>
      <c r="FI450" s="135"/>
      <c r="FJ450" s="135"/>
      <c r="FK450" s="135"/>
      <c r="FL450" s="135"/>
      <c r="FM450" s="135"/>
      <c r="FN450" s="135"/>
      <c r="FO450" s="135"/>
      <c r="FP450" s="135"/>
      <c r="FQ450" s="135"/>
      <c r="FR450" s="135"/>
      <c r="FS450" s="135"/>
      <c r="FT450" s="135"/>
      <c r="FU450" s="135"/>
      <c r="FV450" s="135"/>
      <c r="FW450" s="135"/>
      <c r="FX450" s="135"/>
      <c r="FY450" s="135"/>
      <c r="FZ450" s="135"/>
      <c r="GA450" s="135"/>
      <c r="GB450" s="135"/>
      <c r="GC450" s="135"/>
      <c r="GD450" s="135"/>
      <c r="GE450" s="135"/>
      <c r="GF450" s="135"/>
      <c r="GG450" s="135"/>
      <c r="GH450" s="135"/>
      <c r="GI450" s="135"/>
    </row>
    <row r="451" spans="1:191" s="133" customFormat="1" ht="15.75" thickBot="1">
      <c r="C451" s="265"/>
      <c r="D451" s="265"/>
      <c r="E451" s="164"/>
      <c r="F451" s="164"/>
      <c r="G451" s="164"/>
      <c r="H451" s="164"/>
      <c r="I451" s="648"/>
      <c r="J451" s="185"/>
      <c r="K451" s="648"/>
      <c r="L451" s="648"/>
      <c r="M451" s="648"/>
      <c r="N451" s="703"/>
      <c r="O451" s="703"/>
      <c r="P451" s="703"/>
      <c r="Q451" s="703"/>
      <c r="R451" s="703"/>
      <c r="S451" s="701"/>
      <c r="T451" s="701"/>
      <c r="U451" s="701"/>
      <c r="V451" s="701"/>
      <c r="W451" s="701"/>
      <c r="X451" s="701"/>
      <c r="Y451" s="701"/>
      <c r="Z451" s="701"/>
      <c r="AA451" s="701"/>
      <c r="AB451" s="701"/>
      <c r="AC451" s="701"/>
      <c r="AD451" s="701"/>
      <c r="AE451" s="701"/>
      <c r="AF451" s="701"/>
      <c r="AG451" s="701"/>
      <c r="AH451" s="701"/>
      <c r="AI451" s="701"/>
      <c r="AJ451" s="701"/>
      <c r="AK451" s="701"/>
      <c r="AL451" s="701"/>
      <c r="AM451" s="701"/>
      <c r="AN451" s="701"/>
      <c r="AO451" s="701"/>
      <c r="AP451" s="701"/>
      <c r="AQ451" s="701"/>
      <c r="AR451" s="701"/>
      <c r="AS451" s="701"/>
      <c r="AT451" s="701"/>
      <c r="AU451" s="701"/>
      <c r="AV451" s="701"/>
      <c r="AW451" s="701"/>
      <c r="AX451" s="701"/>
      <c r="AY451" s="701"/>
      <c r="AZ451" s="701"/>
      <c r="BA451" s="701"/>
      <c r="BB451" s="701"/>
      <c r="BC451" s="701"/>
      <c r="BD451" s="701"/>
      <c r="BE451" s="701"/>
      <c r="BF451" s="701"/>
      <c r="BG451" s="701"/>
      <c r="BH451" s="701"/>
      <c r="BI451" s="701"/>
      <c r="BJ451" s="701"/>
      <c r="BK451" s="701"/>
      <c r="BL451" s="701"/>
      <c r="BM451" s="701"/>
      <c r="BN451" s="701"/>
      <c r="BO451" s="701"/>
      <c r="BP451" s="701"/>
      <c r="BQ451" s="701"/>
      <c r="BR451" s="701"/>
      <c r="BS451" s="701"/>
      <c r="BT451" s="701"/>
      <c r="BU451" s="701"/>
      <c r="BV451" s="701"/>
      <c r="BW451" s="701"/>
      <c r="BX451" s="701"/>
      <c r="BY451" s="701"/>
      <c r="BZ451" s="701"/>
      <c r="CA451" s="135"/>
      <c r="CB451" s="135"/>
      <c r="CC451" s="135"/>
      <c r="CD451" s="135"/>
      <c r="CE451" s="135"/>
      <c r="CF451" s="135"/>
      <c r="CG451" s="135"/>
      <c r="CH451" s="135"/>
      <c r="CI451" s="135"/>
      <c r="CJ451" s="135"/>
      <c r="CK451" s="135"/>
      <c r="CL451" s="135"/>
      <c r="CM451" s="135"/>
      <c r="CN451" s="135"/>
      <c r="CO451" s="135"/>
      <c r="CP451" s="135"/>
      <c r="CQ451" s="135"/>
      <c r="CR451" s="135"/>
      <c r="CS451" s="135"/>
      <c r="CT451" s="135"/>
      <c r="CU451" s="135"/>
      <c r="CV451" s="135"/>
      <c r="CW451" s="135"/>
      <c r="CX451" s="135"/>
      <c r="CY451" s="135"/>
      <c r="CZ451" s="135"/>
      <c r="DA451" s="135"/>
      <c r="DB451" s="135"/>
      <c r="DC451" s="135"/>
      <c r="DD451" s="135"/>
      <c r="DE451" s="135"/>
      <c r="DF451" s="135"/>
      <c r="DG451" s="135"/>
      <c r="DH451" s="135"/>
      <c r="DI451" s="135"/>
      <c r="DJ451" s="135"/>
      <c r="DK451" s="135"/>
      <c r="DL451" s="135"/>
      <c r="DM451" s="135"/>
      <c r="DN451" s="135"/>
      <c r="DO451" s="135"/>
      <c r="DP451" s="135"/>
      <c r="DQ451" s="135"/>
      <c r="DR451" s="135"/>
      <c r="DS451" s="135"/>
      <c r="DT451" s="135"/>
      <c r="DU451" s="135"/>
      <c r="DV451" s="135"/>
      <c r="DW451" s="135"/>
      <c r="DX451" s="135"/>
      <c r="DY451" s="135"/>
      <c r="DZ451" s="135"/>
      <c r="EA451" s="135"/>
      <c r="EB451" s="135"/>
      <c r="EC451" s="135"/>
      <c r="ED451" s="135"/>
      <c r="EE451" s="135"/>
      <c r="EF451" s="135"/>
      <c r="EG451" s="135"/>
      <c r="EH451" s="135"/>
      <c r="EI451" s="135"/>
      <c r="EJ451" s="135"/>
      <c r="EK451" s="135"/>
      <c r="EL451" s="135"/>
      <c r="EM451" s="135"/>
      <c r="EN451" s="135"/>
      <c r="EO451" s="135"/>
      <c r="EP451" s="135"/>
      <c r="EQ451" s="135"/>
      <c r="ER451" s="135"/>
      <c r="ES451" s="135"/>
      <c r="ET451" s="135"/>
      <c r="EU451" s="135"/>
      <c r="EV451" s="135"/>
      <c r="EW451" s="135"/>
      <c r="EX451" s="135"/>
      <c r="EY451" s="135"/>
      <c r="EZ451" s="135"/>
      <c r="FA451" s="135"/>
      <c r="FB451" s="135"/>
      <c r="FC451" s="135"/>
      <c r="FD451" s="135"/>
      <c r="FE451" s="135"/>
      <c r="FF451" s="135"/>
      <c r="FG451" s="135"/>
      <c r="FH451" s="135"/>
      <c r="FI451" s="135"/>
      <c r="FJ451" s="135"/>
      <c r="FK451" s="135"/>
      <c r="FL451" s="135"/>
      <c r="FM451" s="135"/>
      <c r="FN451" s="135"/>
      <c r="FO451" s="135"/>
      <c r="FP451" s="135"/>
      <c r="FQ451" s="135"/>
      <c r="FR451" s="135"/>
      <c r="FS451" s="135"/>
      <c r="FT451" s="135"/>
      <c r="FU451" s="135"/>
      <c r="FV451" s="135"/>
      <c r="FW451" s="135"/>
      <c r="FX451" s="135"/>
      <c r="FY451" s="135"/>
      <c r="FZ451" s="135"/>
      <c r="GA451" s="135"/>
      <c r="GB451" s="135"/>
      <c r="GC451" s="135"/>
      <c r="GD451" s="135"/>
      <c r="GE451" s="135"/>
      <c r="GF451" s="135"/>
      <c r="GG451" s="135"/>
      <c r="GH451" s="135"/>
      <c r="GI451" s="135"/>
    </row>
    <row r="452" spans="1:191" s="135" customFormat="1" ht="28.5">
      <c r="A452" s="2"/>
      <c r="B452" s="7" t="s">
        <v>203</v>
      </c>
      <c r="C452" s="432"/>
      <c r="D452" s="433" t="s">
        <v>204</v>
      </c>
      <c r="E452" s="434" t="s">
        <v>205</v>
      </c>
      <c r="F452" s="435" t="s">
        <v>206</v>
      </c>
      <c r="G452" s="436" t="s">
        <v>207</v>
      </c>
      <c r="H452" s="1059" t="s">
        <v>208</v>
      </c>
      <c r="I452" s="713"/>
      <c r="J452" s="704"/>
      <c r="K452" s="391"/>
      <c r="L452" s="704"/>
      <c r="M452" s="704"/>
      <c r="N452" s="704"/>
      <c r="O452" s="701"/>
      <c r="P452" s="701"/>
      <c r="Q452" s="701"/>
      <c r="R452" s="701"/>
      <c r="S452" s="701"/>
      <c r="T452" s="701"/>
      <c r="U452" s="701"/>
      <c r="V452" s="701"/>
      <c r="W452" s="701"/>
      <c r="X452" s="701"/>
      <c r="Y452" s="701"/>
      <c r="Z452" s="701"/>
      <c r="AA452" s="701"/>
      <c r="AB452" s="701"/>
      <c r="AC452" s="701"/>
      <c r="AD452" s="701"/>
      <c r="AE452" s="701"/>
      <c r="AF452" s="701"/>
      <c r="AG452" s="701"/>
      <c r="AH452" s="701"/>
      <c r="AI452" s="701"/>
      <c r="AJ452" s="701"/>
      <c r="AK452" s="701"/>
      <c r="AL452" s="701"/>
      <c r="AM452" s="701"/>
      <c r="AN452" s="701"/>
      <c r="AO452" s="701"/>
      <c r="AP452" s="701"/>
      <c r="AQ452" s="701"/>
      <c r="AR452" s="701"/>
      <c r="AS452" s="701"/>
      <c r="AT452" s="701"/>
      <c r="AU452" s="701"/>
      <c r="AV452" s="701"/>
      <c r="AW452" s="701"/>
      <c r="AX452" s="701"/>
      <c r="AY452" s="701"/>
      <c r="AZ452" s="701"/>
      <c r="BA452" s="701"/>
      <c r="BB452" s="701"/>
      <c r="BC452" s="701"/>
      <c r="BD452" s="701"/>
      <c r="BE452" s="701"/>
      <c r="BF452" s="701"/>
      <c r="BG452" s="701"/>
      <c r="BH452" s="701"/>
      <c r="BI452" s="701"/>
      <c r="BJ452" s="701"/>
      <c r="BK452" s="701"/>
      <c r="BL452" s="701"/>
      <c r="BM452" s="701"/>
      <c r="BN452" s="701"/>
      <c r="BO452" s="701"/>
      <c r="BP452" s="701"/>
      <c r="BQ452" s="701"/>
      <c r="BR452" s="701"/>
      <c r="BS452" s="701"/>
      <c r="BT452" s="701"/>
      <c r="BU452" s="701"/>
      <c r="BV452" s="701"/>
      <c r="BW452" s="701"/>
      <c r="BX452" s="701"/>
      <c r="BY452" s="701"/>
    </row>
    <row r="453" spans="1:191" s="135" customFormat="1" ht="15">
      <c r="A453" s="2"/>
      <c r="C453" s="461" t="s">
        <v>637</v>
      </c>
      <c r="D453" s="714"/>
      <c r="E453" s="534">
        <f>IF($C$53&lt;&gt;0,$C$53,0)</f>
        <v>0</v>
      </c>
      <c r="F453" s="440">
        <f>IF(E453=0,0,-1*(1-D453/E453))</f>
        <v>0</v>
      </c>
      <c r="G453" s="441"/>
      <c r="H453" s="1059"/>
      <c r="I453" s="713"/>
      <c r="J453" s="391"/>
      <c r="K453" s="391"/>
      <c r="L453" s="391"/>
      <c r="M453" s="391"/>
      <c r="N453" s="391"/>
      <c r="O453" s="701"/>
      <c r="P453" s="701"/>
      <c r="Q453" s="701"/>
      <c r="R453" s="701"/>
      <c r="S453" s="701"/>
      <c r="T453" s="701"/>
      <c r="U453" s="701"/>
      <c r="V453" s="701"/>
      <c r="W453" s="701"/>
      <c r="X453" s="701"/>
      <c r="Y453" s="701"/>
      <c r="Z453" s="701"/>
      <c r="AA453" s="701"/>
      <c r="AB453" s="701"/>
      <c r="AC453" s="701"/>
      <c r="AD453" s="701"/>
      <c r="AE453" s="701"/>
      <c r="AF453" s="701"/>
      <c r="AG453" s="701"/>
      <c r="AH453" s="701"/>
      <c r="AI453" s="701"/>
      <c r="AJ453" s="701"/>
      <c r="AK453" s="701"/>
      <c r="AL453" s="701"/>
      <c r="AM453" s="701"/>
      <c r="AN453" s="701"/>
      <c r="AO453" s="701"/>
      <c r="AP453" s="701"/>
      <c r="AQ453" s="701"/>
      <c r="AR453" s="701"/>
      <c r="AS453" s="701"/>
      <c r="AT453" s="701"/>
      <c r="AU453" s="701"/>
      <c r="AV453" s="701"/>
      <c r="AW453" s="701"/>
      <c r="AX453" s="701"/>
      <c r="AY453" s="701"/>
      <c r="AZ453" s="701"/>
      <c r="BA453" s="701"/>
      <c r="BB453" s="701"/>
      <c r="BC453" s="701"/>
      <c r="BD453" s="701"/>
      <c r="BE453" s="701"/>
      <c r="BF453" s="701"/>
      <c r="BG453" s="701"/>
      <c r="BH453" s="701"/>
      <c r="BI453" s="701"/>
      <c r="BJ453" s="701"/>
      <c r="BK453" s="701"/>
      <c r="BL453" s="701"/>
      <c r="BM453" s="701"/>
      <c r="BN453" s="701"/>
      <c r="BO453" s="701"/>
      <c r="BP453" s="701"/>
      <c r="BQ453" s="701"/>
      <c r="BR453" s="701"/>
      <c r="BS453" s="701"/>
      <c r="BT453" s="701"/>
      <c r="BU453" s="701"/>
      <c r="BV453" s="701"/>
      <c r="BW453" s="701"/>
      <c r="BX453" s="701"/>
      <c r="BY453" s="701"/>
    </row>
    <row r="454" spans="1:191" s="135" customFormat="1" ht="15">
      <c r="A454" s="2"/>
      <c r="C454" s="461" t="s">
        <v>209</v>
      </c>
      <c r="D454" s="715"/>
      <c r="E454" s="534">
        <f>IF($C$100&lt;&gt;0,$C$100,0)</f>
        <v>0</v>
      </c>
      <c r="F454" s="440">
        <f>IF(E454=0,0,-1*(1-D454/E454))</f>
        <v>0</v>
      </c>
      <c r="G454" s="441"/>
      <c r="H454" s="1059"/>
      <c r="I454" s="713"/>
      <c r="J454" s="704"/>
      <c r="K454" s="391"/>
      <c r="L454" s="704"/>
      <c r="M454" s="704"/>
      <c r="N454" s="704"/>
      <c r="O454" s="701"/>
      <c r="P454" s="701"/>
      <c r="Q454" s="701"/>
      <c r="R454" s="701"/>
      <c r="S454" s="701"/>
      <c r="T454" s="701"/>
      <c r="U454" s="701"/>
      <c r="V454" s="701"/>
      <c r="W454" s="701"/>
      <c r="X454" s="701"/>
      <c r="Y454" s="701"/>
      <c r="Z454" s="701"/>
      <c r="AA454" s="701"/>
      <c r="AB454" s="701"/>
      <c r="AC454" s="701"/>
      <c r="AD454" s="701"/>
      <c r="AE454" s="701"/>
      <c r="AF454" s="701"/>
      <c r="AG454" s="701"/>
      <c r="AH454" s="701"/>
      <c r="AI454" s="701"/>
      <c r="AJ454" s="701"/>
      <c r="AK454" s="701"/>
      <c r="AL454" s="701"/>
      <c r="AM454" s="701"/>
      <c r="AN454" s="701"/>
      <c r="AO454" s="701"/>
      <c r="AP454" s="701"/>
      <c r="AQ454" s="701"/>
      <c r="AR454" s="701"/>
      <c r="AS454" s="701"/>
      <c r="AT454" s="701"/>
      <c r="AU454" s="701"/>
      <c r="AV454" s="701"/>
      <c r="AW454" s="701"/>
      <c r="AX454" s="701"/>
      <c r="AY454" s="701"/>
      <c r="AZ454" s="701"/>
      <c r="BA454" s="701"/>
      <c r="BB454" s="701"/>
      <c r="BC454" s="701"/>
      <c r="BD454" s="701"/>
      <c r="BE454" s="701"/>
      <c r="BF454" s="701"/>
      <c r="BG454" s="701"/>
      <c r="BH454" s="701"/>
      <c r="BI454" s="701"/>
      <c r="BJ454" s="701"/>
      <c r="BK454" s="701"/>
      <c r="BL454" s="701"/>
      <c r="BM454" s="701"/>
      <c r="BN454" s="701"/>
      <c r="BO454" s="701"/>
      <c r="BP454" s="701"/>
      <c r="BQ454" s="701"/>
      <c r="BR454" s="701"/>
      <c r="BS454" s="701"/>
      <c r="BT454" s="701"/>
      <c r="BU454" s="701"/>
      <c r="BV454" s="701"/>
      <c r="BW454" s="701"/>
      <c r="BX454" s="701"/>
      <c r="BY454" s="701"/>
    </row>
    <row r="455" spans="1:191" s="135" customFormat="1" ht="15.75" thickBot="1">
      <c r="A455" s="2"/>
      <c r="C455" s="462" t="s">
        <v>210</v>
      </c>
      <c r="D455" s="491">
        <f>D453-D454</f>
        <v>0</v>
      </c>
      <c r="E455" s="444">
        <f>IF($C$104&lt;&gt;0,$C$104,0)</f>
        <v>0</v>
      </c>
      <c r="F455" s="446">
        <f>IF(E455=0,0,-1*(1-D455/E455))</f>
        <v>0</v>
      </c>
      <c r="G455" s="447"/>
      <c r="H455" s="1059"/>
      <c r="I455" s="713"/>
      <c r="J455" s="704"/>
      <c r="K455" s="391"/>
      <c r="L455" s="704"/>
      <c r="M455" s="704"/>
      <c r="N455" s="704"/>
      <c r="O455" s="701"/>
      <c r="P455" s="701"/>
      <c r="Q455" s="701"/>
      <c r="R455" s="701"/>
      <c r="S455" s="701"/>
      <c r="T455" s="701"/>
      <c r="U455" s="701"/>
      <c r="V455" s="701"/>
      <c r="W455" s="701"/>
      <c r="X455" s="701"/>
      <c r="Y455" s="701"/>
      <c r="Z455" s="701"/>
      <c r="AA455" s="701"/>
      <c r="AB455" s="701"/>
      <c r="AC455" s="701"/>
      <c r="AD455" s="701"/>
      <c r="AE455" s="701"/>
      <c r="AF455" s="701"/>
      <c r="AG455" s="701"/>
      <c r="AH455" s="701"/>
      <c r="AI455" s="701"/>
      <c r="AJ455" s="701"/>
      <c r="AK455" s="701"/>
      <c r="AL455" s="701"/>
      <c r="AM455" s="701"/>
      <c r="AN455" s="701"/>
      <c r="AO455" s="701"/>
      <c r="AP455" s="701"/>
      <c r="AQ455" s="701"/>
      <c r="AR455" s="701"/>
      <c r="AS455" s="701"/>
      <c r="AT455" s="701"/>
      <c r="AU455" s="701"/>
      <c r="AV455" s="701"/>
      <c r="AW455" s="701"/>
      <c r="AX455" s="701"/>
      <c r="AY455" s="701"/>
      <c r="AZ455" s="701"/>
      <c r="BA455" s="701"/>
      <c r="BB455" s="701"/>
      <c r="BC455" s="701"/>
      <c r="BD455" s="701"/>
      <c r="BE455" s="701"/>
      <c r="BF455" s="701"/>
      <c r="BG455" s="701"/>
      <c r="BH455" s="701"/>
      <c r="BI455" s="701"/>
      <c r="BJ455" s="701"/>
      <c r="BK455" s="701"/>
      <c r="BL455" s="701"/>
      <c r="BM455" s="701"/>
      <c r="BN455" s="701"/>
      <c r="BO455" s="701"/>
      <c r="BP455" s="701"/>
      <c r="BQ455" s="701"/>
      <c r="BR455" s="701"/>
      <c r="BS455" s="701"/>
      <c r="BT455" s="701"/>
      <c r="BU455" s="701"/>
      <c r="BV455" s="701"/>
      <c r="BW455" s="701"/>
      <c r="BX455" s="701"/>
      <c r="BY455" s="701"/>
    </row>
    <row r="456" spans="1:191" s="135" customFormat="1" ht="15.75" thickBot="1">
      <c r="A456" s="2"/>
      <c r="B456" s="289"/>
      <c r="C456" s="3"/>
      <c r="D456" s="345"/>
      <c r="E456" s="5"/>
      <c r="F456" s="346"/>
      <c r="G456" s="2"/>
      <c r="H456" s="278"/>
      <c r="I456" s="713"/>
      <c r="J456" s="701"/>
      <c r="K456" s="701"/>
      <c r="L456" s="701"/>
      <c r="M456" s="701"/>
      <c r="N456" s="701"/>
      <c r="O456" s="701"/>
      <c r="P456" s="701"/>
      <c r="Q456" s="701"/>
      <c r="R456" s="701"/>
      <c r="S456" s="701"/>
      <c r="T456" s="701"/>
      <c r="U456" s="701"/>
      <c r="V456" s="701"/>
      <c r="W456" s="701"/>
      <c r="X456" s="701"/>
      <c r="Y456" s="701"/>
      <c r="Z456" s="701"/>
      <c r="AA456" s="701"/>
      <c r="AB456" s="701"/>
      <c r="AC456" s="701"/>
      <c r="AD456" s="701"/>
      <c r="AE456" s="701"/>
      <c r="AF456" s="701"/>
      <c r="AG456" s="701"/>
      <c r="AH456" s="701"/>
      <c r="AI456" s="701"/>
      <c r="AJ456" s="701"/>
      <c r="AK456" s="701"/>
      <c r="AL456" s="701"/>
      <c r="AM456" s="701"/>
      <c r="AN456" s="701"/>
      <c r="AO456" s="701"/>
      <c r="AP456" s="701"/>
      <c r="AQ456" s="701"/>
      <c r="AR456" s="701"/>
      <c r="AS456" s="701"/>
      <c r="AT456" s="701"/>
      <c r="AU456" s="701"/>
      <c r="AV456" s="701"/>
      <c r="AW456" s="701"/>
      <c r="AX456" s="701"/>
      <c r="AY456" s="701"/>
      <c r="AZ456" s="701"/>
      <c r="BA456" s="701"/>
      <c r="BB456" s="701"/>
      <c r="BC456" s="701"/>
      <c r="BD456" s="701"/>
      <c r="BE456" s="701"/>
      <c r="BF456" s="701"/>
      <c r="BG456" s="701"/>
      <c r="BH456" s="701"/>
      <c r="BI456" s="701"/>
      <c r="BJ456" s="701"/>
      <c r="BK456" s="701"/>
      <c r="BL456" s="701"/>
      <c r="BM456" s="701"/>
      <c r="BN456" s="701"/>
      <c r="BO456" s="701"/>
      <c r="BP456" s="701"/>
      <c r="BQ456" s="701"/>
      <c r="BR456" s="701"/>
      <c r="BS456" s="701"/>
      <c r="BT456" s="701"/>
      <c r="BU456" s="701"/>
      <c r="BV456" s="701"/>
      <c r="BW456" s="701"/>
      <c r="BX456" s="701"/>
      <c r="BY456" s="701"/>
    </row>
    <row r="457" spans="1:191" s="135" customFormat="1" ht="28.5">
      <c r="A457" s="2"/>
      <c r="B457" s="8" t="s">
        <v>218</v>
      </c>
      <c r="C457" s="448"/>
      <c r="D457" s="449" t="s">
        <v>204</v>
      </c>
      <c r="E457" s="450" t="s">
        <v>205</v>
      </c>
      <c r="F457" s="449" t="s">
        <v>206</v>
      </c>
      <c r="G457" s="451" t="s">
        <v>207</v>
      </c>
      <c r="H457" s="1057" t="s">
        <v>208</v>
      </c>
      <c r="I457" s="713"/>
      <c r="J457" s="701"/>
      <c r="K457" s="701"/>
      <c r="L457" s="701"/>
      <c r="M457" s="701"/>
      <c r="N457" s="701"/>
      <c r="O457" s="701"/>
      <c r="P457" s="701"/>
      <c r="Q457" s="701"/>
      <c r="R457" s="701"/>
      <c r="S457" s="701"/>
      <c r="T457" s="701"/>
      <c r="U457" s="701"/>
      <c r="V457" s="701"/>
      <c r="W457" s="701"/>
      <c r="X457" s="701"/>
      <c r="Y457" s="701"/>
      <c r="Z457" s="701"/>
      <c r="AA457" s="701"/>
      <c r="AB457" s="701"/>
      <c r="AC457" s="701"/>
      <c r="AD457" s="701"/>
      <c r="AE457" s="701"/>
      <c r="AF457" s="701"/>
      <c r="AG457" s="701"/>
      <c r="AH457" s="701"/>
      <c r="AI457" s="701"/>
      <c r="AJ457" s="701"/>
      <c r="AK457" s="701"/>
      <c r="AL457" s="701"/>
      <c r="AM457" s="701"/>
      <c r="AN457" s="701"/>
      <c r="AO457" s="701"/>
      <c r="AP457" s="701"/>
      <c r="AQ457" s="701"/>
      <c r="AR457" s="701"/>
      <c r="AS457" s="701"/>
      <c r="AT457" s="701"/>
      <c r="AU457" s="701"/>
      <c r="AV457" s="701"/>
      <c r="AW457" s="701"/>
      <c r="AX457" s="701"/>
      <c r="AY457" s="701"/>
      <c r="AZ457" s="701"/>
      <c r="BA457" s="701"/>
      <c r="BB457" s="701"/>
      <c r="BC457" s="701"/>
      <c r="BD457" s="701"/>
      <c r="BE457" s="701"/>
      <c r="BF457" s="701"/>
      <c r="BG457" s="701"/>
      <c r="BH457" s="701"/>
      <c r="BI457" s="701"/>
      <c r="BJ457" s="701"/>
      <c r="BK457" s="701"/>
      <c r="BL457" s="701"/>
      <c r="BM457" s="701"/>
      <c r="BN457" s="701"/>
      <c r="BO457" s="701"/>
      <c r="BP457" s="701"/>
      <c r="BQ457" s="701"/>
      <c r="BR457" s="701"/>
      <c r="BS457" s="701"/>
      <c r="BT457" s="701"/>
      <c r="BU457" s="701"/>
      <c r="BV457" s="701"/>
      <c r="BW457" s="701"/>
      <c r="BX457" s="701"/>
      <c r="BY457" s="701"/>
    </row>
    <row r="458" spans="1:191" s="135" customFormat="1" ht="30">
      <c r="A458" s="2"/>
      <c r="B458" s="289"/>
      <c r="C458" s="337" t="s">
        <v>638</v>
      </c>
      <c r="D458" s="714"/>
      <c r="E458" s="534">
        <f>IF($F$53&lt;&gt;0,$F$53,0)</f>
        <v>0</v>
      </c>
      <c r="F458" s="440">
        <f>IF(E458=0,0,-1*(1-D458/E458))</f>
        <v>0</v>
      </c>
      <c r="G458" s="441"/>
      <c r="H458" s="1057"/>
      <c r="I458" s="713"/>
      <c r="J458" s="701"/>
      <c r="K458" s="701"/>
      <c r="L458" s="701"/>
      <c r="M458" s="701"/>
      <c r="N458" s="701"/>
      <c r="O458" s="701"/>
      <c r="P458" s="701"/>
      <c r="Q458" s="701"/>
      <c r="R458" s="701"/>
      <c r="S458" s="701"/>
      <c r="T458" s="701"/>
      <c r="U458" s="701"/>
      <c r="V458" s="701"/>
      <c r="W458" s="701"/>
      <c r="X458" s="701"/>
      <c r="Y458" s="701"/>
      <c r="Z458" s="701"/>
      <c r="AA458" s="701"/>
      <c r="AB458" s="701"/>
      <c r="AC458" s="701"/>
      <c r="AD458" s="701"/>
      <c r="AE458" s="701"/>
      <c r="AF458" s="701"/>
      <c r="AG458" s="701"/>
      <c r="AH458" s="701"/>
      <c r="AI458" s="701"/>
      <c r="AJ458" s="701"/>
      <c r="AK458" s="701"/>
      <c r="AL458" s="701"/>
      <c r="AM458" s="701"/>
      <c r="AN458" s="701"/>
      <c r="AO458" s="701"/>
      <c r="AP458" s="701"/>
      <c r="AQ458" s="701"/>
      <c r="AR458" s="701"/>
      <c r="AS458" s="701"/>
      <c r="AT458" s="701"/>
      <c r="AU458" s="701"/>
      <c r="AV458" s="701"/>
      <c r="AW458" s="701"/>
      <c r="AX458" s="701"/>
      <c r="AY458" s="701"/>
      <c r="AZ458" s="701"/>
      <c r="BA458" s="701"/>
      <c r="BB458" s="701"/>
      <c r="BC458" s="701"/>
      <c r="BD458" s="701"/>
      <c r="BE458" s="701"/>
      <c r="BF458" s="701"/>
      <c r="BG458" s="701"/>
      <c r="BH458" s="701"/>
      <c r="BI458" s="701"/>
      <c r="BJ458" s="701"/>
      <c r="BK458" s="701"/>
      <c r="BL458" s="701"/>
      <c r="BM458" s="701"/>
      <c r="BN458" s="701"/>
      <c r="BO458" s="701"/>
      <c r="BP458" s="701"/>
      <c r="BQ458" s="701"/>
      <c r="BR458" s="701"/>
      <c r="BS458" s="701"/>
      <c r="BT458" s="701"/>
      <c r="BU458" s="701"/>
      <c r="BV458" s="701"/>
      <c r="BW458" s="701"/>
      <c r="BX458" s="701"/>
      <c r="BY458" s="701"/>
    </row>
    <row r="459" spans="1:191" s="135" customFormat="1" ht="15">
      <c r="A459" s="2"/>
      <c r="B459" s="289"/>
      <c r="C459" s="337" t="s">
        <v>440</v>
      </c>
      <c r="D459" s="715"/>
      <c r="E459" s="534">
        <f>IF($F$100&lt;&gt;0,$F$100,0)</f>
        <v>0</v>
      </c>
      <c r="F459" s="440">
        <f>IF(E459=0,0,-1*(1-D459/E459))</f>
        <v>0</v>
      </c>
      <c r="G459" s="441"/>
      <c r="H459" s="1057"/>
      <c r="I459" s="713"/>
      <c r="J459" s="701"/>
      <c r="K459" s="701"/>
      <c r="L459" s="701"/>
      <c r="M459" s="701"/>
      <c r="N459" s="701"/>
      <c r="O459" s="701"/>
      <c r="P459" s="701"/>
      <c r="Q459" s="701"/>
      <c r="R459" s="701"/>
      <c r="S459" s="701"/>
      <c r="T459" s="701"/>
      <c r="U459" s="701"/>
      <c r="V459" s="701"/>
      <c r="W459" s="701"/>
      <c r="X459" s="701"/>
      <c r="Y459" s="701"/>
      <c r="Z459" s="701"/>
      <c r="AA459" s="701"/>
      <c r="AB459" s="701"/>
      <c r="AC459" s="701"/>
      <c r="AD459" s="701"/>
      <c r="AE459" s="701"/>
      <c r="AF459" s="701"/>
      <c r="AG459" s="701"/>
      <c r="AH459" s="701"/>
      <c r="AI459" s="701"/>
      <c r="AJ459" s="701"/>
      <c r="AK459" s="701"/>
      <c r="AL459" s="701"/>
      <c r="AM459" s="701"/>
      <c r="AN459" s="701"/>
      <c r="AO459" s="701"/>
      <c r="AP459" s="701"/>
      <c r="AQ459" s="701"/>
      <c r="AR459" s="701"/>
      <c r="AS459" s="701"/>
      <c r="AT459" s="701"/>
      <c r="AU459" s="701"/>
      <c r="AV459" s="701"/>
      <c r="AW459" s="701"/>
      <c r="AX459" s="701"/>
      <c r="AY459" s="701"/>
      <c r="AZ459" s="701"/>
      <c r="BA459" s="701"/>
      <c r="BB459" s="701"/>
      <c r="BC459" s="701"/>
      <c r="BD459" s="701"/>
      <c r="BE459" s="701"/>
      <c r="BF459" s="701"/>
      <c r="BG459" s="701"/>
      <c r="BH459" s="701"/>
      <c r="BI459" s="701"/>
      <c r="BJ459" s="701"/>
      <c r="BK459" s="701"/>
      <c r="BL459" s="701"/>
      <c r="BM459" s="701"/>
      <c r="BN459" s="701"/>
      <c r="BO459" s="701"/>
      <c r="BP459" s="701"/>
      <c r="BQ459" s="701"/>
      <c r="BR459" s="701"/>
      <c r="BS459" s="701"/>
      <c r="BT459" s="701"/>
      <c r="BU459" s="701"/>
      <c r="BV459" s="701"/>
      <c r="BW459" s="701"/>
      <c r="BX459" s="701"/>
      <c r="BY459" s="701"/>
    </row>
    <row r="460" spans="1:191" s="135" customFormat="1" ht="15.75" thickBot="1">
      <c r="A460" s="2"/>
      <c r="B460" s="289"/>
      <c r="C460" s="341" t="s">
        <v>441</v>
      </c>
      <c r="D460" s="491">
        <f>D458-D459</f>
        <v>0</v>
      </c>
      <c r="E460" s="444">
        <f>IF($F$104&lt;&gt;0,$F$104,0)</f>
        <v>0</v>
      </c>
      <c r="F460" s="446">
        <f>IF(E460=0,0,-1*(1-D460/E460))</f>
        <v>0</v>
      </c>
      <c r="G460" s="447"/>
      <c r="H460" s="1057"/>
      <c r="I460" s="713"/>
      <c r="J460" s="701"/>
      <c r="K460" s="701"/>
      <c r="L460" s="701"/>
      <c r="M460" s="701"/>
      <c r="N460" s="701"/>
      <c r="O460" s="701"/>
      <c r="P460" s="701"/>
      <c r="Q460" s="701"/>
      <c r="R460" s="701"/>
      <c r="S460" s="701"/>
      <c r="T460" s="701"/>
      <c r="U460" s="701"/>
      <c r="V460" s="701"/>
      <c r="W460" s="701"/>
      <c r="X460" s="701"/>
      <c r="Y460" s="701"/>
      <c r="Z460" s="701"/>
      <c r="AA460" s="701"/>
      <c r="AB460" s="701"/>
      <c r="AC460" s="701"/>
      <c r="AD460" s="701"/>
      <c r="AE460" s="701"/>
      <c r="AF460" s="701"/>
      <c r="AG460" s="701"/>
      <c r="AH460" s="701"/>
      <c r="AI460" s="701"/>
      <c r="AJ460" s="701"/>
      <c r="AK460" s="701"/>
      <c r="AL460" s="701"/>
      <c r="AM460" s="701"/>
      <c r="AN460" s="701"/>
      <c r="AO460" s="701"/>
      <c r="AP460" s="701"/>
      <c r="AQ460" s="701"/>
      <c r="AR460" s="701"/>
      <c r="AS460" s="701"/>
      <c r="AT460" s="701"/>
      <c r="AU460" s="701"/>
      <c r="AV460" s="701"/>
      <c r="AW460" s="701"/>
      <c r="AX460" s="701"/>
      <c r="AY460" s="701"/>
      <c r="AZ460" s="701"/>
      <c r="BA460" s="701"/>
      <c r="BB460" s="701"/>
      <c r="BC460" s="701"/>
      <c r="BD460" s="701"/>
      <c r="BE460" s="701"/>
      <c r="BF460" s="701"/>
      <c r="BG460" s="701"/>
      <c r="BH460" s="701"/>
      <c r="BI460" s="701"/>
      <c r="BJ460" s="701"/>
      <c r="BK460" s="701"/>
      <c r="BL460" s="701"/>
      <c r="BM460" s="701"/>
      <c r="BN460" s="701"/>
      <c r="BO460" s="701"/>
      <c r="BP460" s="701"/>
      <c r="BQ460" s="701"/>
      <c r="BR460" s="701"/>
      <c r="BS460" s="701"/>
      <c r="BT460" s="701"/>
      <c r="BU460" s="701"/>
      <c r="BV460" s="701"/>
      <c r="BW460" s="701"/>
      <c r="BX460" s="701"/>
      <c r="BY460" s="701"/>
    </row>
    <row r="461" spans="1:191" s="133" customFormat="1" ht="15">
      <c r="J461" s="391"/>
      <c r="K461" s="391"/>
      <c r="L461" s="391"/>
      <c r="M461" s="391"/>
      <c r="N461" s="391"/>
      <c r="O461" s="391"/>
      <c r="BO461" s="174"/>
    </row>
    <row r="462" spans="1:191" s="135" customFormat="1">
      <c r="A462" s="2"/>
      <c r="B462" s="289"/>
      <c r="C462" s="133"/>
      <c r="D462" s="133"/>
      <c r="E462" s="133"/>
      <c r="F462" s="133"/>
      <c r="G462" s="133"/>
      <c r="H462" s="133"/>
      <c r="I462" s="713"/>
      <c r="J462" s="701"/>
      <c r="K462" s="701"/>
      <c r="L462" s="701"/>
      <c r="M462" s="701"/>
      <c r="N462" s="701"/>
      <c r="O462" s="701"/>
      <c r="P462" s="701"/>
      <c r="Q462" s="701"/>
      <c r="R462" s="701"/>
      <c r="S462" s="701"/>
      <c r="T462" s="701"/>
      <c r="U462" s="701"/>
      <c r="V462" s="701"/>
      <c r="W462" s="701"/>
      <c r="X462" s="701"/>
      <c r="Y462" s="701"/>
      <c r="Z462" s="701"/>
      <c r="AA462" s="701"/>
      <c r="AB462" s="701"/>
      <c r="AC462" s="701"/>
      <c r="AD462" s="701"/>
      <c r="AE462" s="701"/>
      <c r="AF462" s="701"/>
      <c r="AG462" s="701"/>
      <c r="AH462" s="701"/>
      <c r="AI462" s="701"/>
      <c r="AJ462" s="701"/>
      <c r="AK462" s="701"/>
      <c r="AL462" s="701"/>
      <c r="AM462" s="701"/>
      <c r="AN462" s="701"/>
      <c r="AO462" s="701"/>
      <c r="AP462" s="701"/>
      <c r="AQ462" s="701"/>
      <c r="AR462" s="701"/>
      <c r="AS462" s="701"/>
      <c r="AT462" s="701"/>
      <c r="AU462" s="701"/>
      <c r="AV462" s="701"/>
      <c r="AW462" s="701"/>
      <c r="AX462" s="701"/>
      <c r="AY462" s="701"/>
      <c r="AZ462" s="701"/>
      <c r="BA462" s="701"/>
      <c r="BB462" s="701"/>
      <c r="BC462" s="701"/>
      <c r="BD462" s="701"/>
      <c r="BE462" s="701"/>
      <c r="BF462" s="701"/>
      <c r="BG462" s="701"/>
      <c r="BH462" s="701"/>
      <c r="BI462" s="701"/>
      <c r="BJ462" s="701"/>
      <c r="BK462" s="701"/>
      <c r="BL462" s="701"/>
      <c r="BM462" s="701"/>
      <c r="BN462" s="701"/>
      <c r="BO462" s="701"/>
      <c r="BP462" s="701"/>
      <c r="BQ462" s="701"/>
      <c r="BR462" s="701"/>
      <c r="BS462" s="701"/>
      <c r="BT462" s="701"/>
      <c r="BU462" s="701"/>
      <c r="BV462" s="701"/>
      <c r="BW462" s="701"/>
      <c r="BX462" s="701"/>
      <c r="BY462" s="701"/>
    </row>
    <row r="463" spans="1:191" s="133" customFormat="1" ht="30">
      <c r="B463" s="674" t="s">
        <v>723</v>
      </c>
      <c r="C463" s="675" t="s">
        <v>347</v>
      </c>
    </row>
    <row r="464" spans="1:191" s="133" customFormat="1" ht="15">
      <c r="B464" s="676" t="s">
        <v>2735</v>
      </c>
      <c r="C464" s="471"/>
    </row>
    <row r="465" spans="1:191" s="133" customFormat="1" ht="15">
      <c r="B465" s="677" t="s">
        <v>2736</v>
      </c>
      <c r="C465" s="476"/>
    </row>
    <row r="466" spans="1:191" s="133" customFormat="1" ht="15">
      <c r="B466" s="677" t="s">
        <v>2737</v>
      </c>
      <c r="C466" s="476"/>
    </row>
    <row r="467" spans="1:191" s="133" customFormat="1" ht="15">
      <c r="B467" s="677" t="s">
        <v>2738</v>
      </c>
      <c r="C467" s="660"/>
    </row>
    <row r="468" spans="1:191" s="133" customFormat="1" ht="15">
      <c r="B468" s="677" t="s">
        <v>2739</v>
      </c>
      <c r="C468" s="660"/>
    </row>
    <row r="469" spans="1:191" s="133" customFormat="1" ht="15">
      <c r="B469" s="144"/>
    </row>
    <row r="470" spans="1:191" s="133" customFormat="1" ht="15">
      <c r="B470" s="137" t="s">
        <v>520</v>
      </c>
      <c r="K470" s="716"/>
      <c r="L470" s="716"/>
      <c r="M470" s="716"/>
      <c r="N470" s="716"/>
      <c r="O470" s="703"/>
      <c r="BO470" s="174"/>
    </row>
    <row r="471" spans="1:191" s="133" customFormat="1" ht="15">
      <c r="B471" s="717" t="s">
        <v>69</v>
      </c>
      <c r="C471" s="718" t="s">
        <v>146</v>
      </c>
      <c r="D471" s="719" t="s">
        <v>401</v>
      </c>
      <c r="E471" s="137"/>
      <c r="K471" s="716"/>
      <c r="L471" s="716"/>
      <c r="M471" s="716"/>
      <c r="N471" s="716"/>
      <c r="O471" s="703"/>
      <c r="BO471" s="174"/>
    </row>
    <row r="472" spans="1:191" s="135" customFormat="1">
      <c r="A472" s="133"/>
      <c r="B472" s="721" t="s">
        <v>56</v>
      </c>
      <c r="C472" s="721" t="s">
        <v>67</v>
      </c>
      <c r="D472" s="221"/>
      <c r="E472" s="133"/>
      <c r="F472" s="133"/>
      <c r="G472" s="133"/>
      <c r="H472" s="133"/>
      <c r="I472" s="133"/>
      <c r="J472" s="133"/>
      <c r="K472" s="716"/>
      <c r="L472" s="716"/>
      <c r="M472" s="716"/>
      <c r="N472" s="716"/>
      <c r="O472" s="70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c r="AO472" s="133"/>
      <c r="AP472" s="133"/>
      <c r="AQ472" s="133"/>
      <c r="AR472" s="133"/>
      <c r="AS472" s="133"/>
      <c r="AT472" s="133"/>
      <c r="AU472" s="133"/>
      <c r="AV472" s="133"/>
      <c r="AW472" s="133"/>
      <c r="AX472" s="133"/>
      <c r="AY472" s="133"/>
      <c r="AZ472" s="133"/>
      <c r="BA472" s="133"/>
      <c r="BB472" s="133"/>
      <c r="BC472" s="133"/>
      <c r="BD472" s="133"/>
      <c r="BE472" s="133"/>
      <c r="BF472" s="133"/>
      <c r="BG472" s="133"/>
      <c r="BH472" s="133"/>
      <c r="BI472" s="133"/>
      <c r="BJ472" s="133"/>
      <c r="BK472" s="133"/>
      <c r="BL472" s="133"/>
      <c r="BM472" s="133"/>
      <c r="BN472" s="133"/>
      <c r="BO472" s="174"/>
      <c r="BP472" s="133"/>
      <c r="BQ472" s="133"/>
      <c r="BR472" s="133"/>
      <c r="BS472" s="133"/>
      <c r="BT472" s="133"/>
      <c r="BU472" s="133"/>
      <c r="BV472" s="133"/>
      <c r="BW472" s="133"/>
      <c r="BX472" s="133"/>
      <c r="BY472" s="133"/>
      <c r="BZ472" s="133"/>
      <c r="CA472" s="133"/>
      <c r="CB472" s="133"/>
      <c r="CC472" s="133"/>
      <c r="CD472" s="133"/>
      <c r="CE472" s="133"/>
      <c r="CF472" s="133"/>
      <c r="CG472" s="133"/>
      <c r="CH472" s="133"/>
      <c r="CI472" s="133"/>
      <c r="CJ472" s="133"/>
      <c r="CK472" s="133"/>
      <c r="CL472" s="133"/>
      <c r="CM472" s="133"/>
      <c r="CN472" s="133"/>
      <c r="CO472" s="133"/>
      <c r="CP472" s="133"/>
      <c r="CQ472" s="133"/>
      <c r="CR472" s="133"/>
      <c r="CS472" s="133"/>
      <c r="CT472" s="133"/>
      <c r="CU472" s="133"/>
      <c r="CV472" s="133"/>
      <c r="CW472" s="133"/>
      <c r="CX472" s="133"/>
      <c r="CY472" s="133"/>
      <c r="CZ472" s="133"/>
      <c r="DA472" s="133"/>
      <c r="DB472" s="133"/>
      <c r="DC472" s="133"/>
      <c r="DD472" s="133"/>
      <c r="DE472" s="133"/>
      <c r="DF472" s="133"/>
      <c r="DG472" s="133"/>
      <c r="DH472" s="133"/>
      <c r="DI472" s="133"/>
      <c r="DJ472" s="133"/>
      <c r="DK472" s="133"/>
      <c r="DL472" s="133"/>
      <c r="DM472" s="133"/>
      <c r="DN472" s="133"/>
      <c r="DO472" s="133"/>
      <c r="DP472" s="133"/>
      <c r="DQ472" s="133"/>
      <c r="DR472" s="133"/>
      <c r="DS472" s="133"/>
      <c r="DT472" s="133"/>
      <c r="DU472" s="133"/>
      <c r="DV472" s="133"/>
      <c r="DW472" s="133"/>
      <c r="DX472" s="133"/>
      <c r="DY472" s="133"/>
      <c r="DZ472" s="133"/>
      <c r="EA472" s="133"/>
      <c r="EB472" s="133"/>
      <c r="EC472" s="133"/>
      <c r="ED472" s="133"/>
      <c r="EE472" s="133"/>
      <c r="EF472" s="133"/>
      <c r="EG472" s="133"/>
      <c r="EH472" s="133"/>
      <c r="EI472" s="133"/>
      <c r="EJ472" s="133"/>
      <c r="EK472" s="133"/>
      <c r="EL472" s="133"/>
      <c r="EM472" s="133"/>
      <c r="EN472" s="133"/>
      <c r="EO472" s="133"/>
      <c r="EP472" s="133"/>
      <c r="EQ472" s="133"/>
      <c r="ER472" s="133"/>
      <c r="ES472" s="133"/>
      <c r="ET472" s="133"/>
      <c r="EU472" s="133"/>
      <c r="EV472" s="133"/>
      <c r="EW472" s="133"/>
      <c r="EX472" s="133"/>
      <c r="EY472" s="133"/>
      <c r="EZ472" s="133"/>
      <c r="FA472" s="133"/>
      <c r="FB472" s="133"/>
      <c r="FC472" s="133"/>
      <c r="FD472" s="133"/>
      <c r="FE472" s="133"/>
      <c r="FF472" s="133"/>
      <c r="FG472" s="133"/>
      <c r="FH472" s="133"/>
      <c r="FI472" s="133"/>
      <c r="FJ472" s="133"/>
      <c r="FK472" s="133"/>
      <c r="FL472" s="133"/>
      <c r="FM472" s="133"/>
      <c r="FN472" s="133"/>
      <c r="FO472" s="133"/>
      <c r="FP472" s="133"/>
      <c r="FQ472" s="133"/>
      <c r="FR472" s="133"/>
      <c r="FS472" s="133"/>
      <c r="FT472" s="133"/>
      <c r="FU472" s="133"/>
      <c r="FV472" s="133"/>
      <c r="FW472" s="133"/>
      <c r="FX472" s="133"/>
      <c r="FY472" s="133"/>
      <c r="FZ472" s="133"/>
      <c r="GA472" s="133"/>
      <c r="GB472" s="133"/>
      <c r="GC472" s="133"/>
      <c r="GD472" s="133"/>
      <c r="GE472" s="133"/>
      <c r="GF472" s="133"/>
      <c r="GG472" s="133"/>
      <c r="GH472" s="133"/>
      <c r="GI472" s="133"/>
    </row>
    <row r="473" spans="1:191" s="135" customFormat="1" ht="15">
      <c r="A473" s="133"/>
      <c r="B473" s="137"/>
      <c r="C473" s="133"/>
      <c r="D473" s="133"/>
      <c r="E473" s="133"/>
      <c r="F473" s="133"/>
      <c r="G473" s="133"/>
      <c r="H473" s="133"/>
      <c r="I473" s="133"/>
      <c r="J473" s="133"/>
      <c r="K473" s="703"/>
      <c r="L473" s="703"/>
      <c r="M473" s="703"/>
      <c r="N473" s="703"/>
      <c r="O473" s="70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c r="AO473" s="133"/>
      <c r="AP473" s="133"/>
      <c r="AQ473" s="133"/>
      <c r="AR473" s="133"/>
      <c r="AS473" s="133"/>
      <c r="AT473" s="133"/>
      <c r="AU473" s="133"/>
      <c r="AV473" s="133"/>
      <c r="AW473" s="133"/>
      <c r="AX473" s="133"/>
      <c r="AY473" s="133"/>
      <c r="AZ473" s="133"/>
      <c r="BA473" s="133"/>
      <c r="BB473" s="133"/>
      <c r="BC473" s="133"/>
      <c r="BD473" s="133"/>
      <c r="BE473" s="133"/>
      <c r="BF473" s="133"/>
      <c r="BG473" s="133"/>
      <c r="BH473" s="133"/>
      <c r="BI473" s="133"/>
      <c r="BJ473" s="133"/>
      <c r="BK473" s="133"/>
      <c r="BL473" s="133"/>
      <c r="BM473" s="133"/>
      <c r="BN473" s="133"/>
      <c r="BO473" s="174"/>
      <c r="BP473" s="133"/>
      <c r="BQ473" s="133"/>
      <c r="BR473" s="133"/>
      <c r="BS473" s="133"/>
      <c r="BT473" s="133"/>
      <c r="BU473" s="133"/>
      <c r="BV473" s="133"/>
      <c r="BW473" s="133"/>
      <c r="BX473" s="133"/>
      <c r="BY473" s="133"/>
      <c r="BZ473" s="133"/>
      <c r="CA473" s="133"/>
      <c r="CB473" s="133"/>
      <c r="CC473" s="133"/>
      <c r="CD473" s="133"/>
      <c r="CE473" s="133"/>
      <c r="CF473" s="133"/>
      <c r="CG473" s="133"/>
      <c r="CH473" s="133"/>
      <c r="CI473" s="133"/>
      <c r="CJ473" s="133"/>
      <c r="CK473" s="133"/>
      <c r="CL473" s="133"/>
      <c r="CM473" s="133"/>
      <c r="CN473" s="133"/>
      <c r="CO473" s="133"/>
      <c r="CP473" s="133"/>
      <c r="CQ473" s="133"/>
      <c r="CR473" s="133"/>
      <c r="CS473" s="133"/>
      <c r="CT473" s="133"/>
      <c r="CU473" s="133"/>
      <c r="CV473" s="133"/>
      <c r="CW473" s="133"/>
      <c r="CX473" s="133"/>
      <c r="CY473" s="133"/>
      <c r="CZ473" s="133"/>
      <c r="DA473" s="133"/>
      <c r="DB473" s="133"/>
      <c r="DC473" s="133"/>
      <c r="DD473" s="133"/>
      <c r="DE473" s="133"/>
      <c r="DF473" s="133"/>
      <c r="DG473" s="133"/>
      <c r="DH473" s="133"/>
      <c r="DI473" s="133"/>
      <c r="DJ473" s="133"/>
      <c r="DK473" s="133"/>
      <c r="DL473" s="133"/>
      <c r="DM473" s="133"/>
      <c r="DN473" s="133"/>
      <c r="DO473" s="133"/>
      <c r="DP473" s="133"/>
      <c r="DQ473" s="133"/>
      <c r="DR473" s="133"/>
      <c r="DS473" s="133"/>
      <c r="DT473" s="133"/>
      <c r="DU473" s="133"/>
      <c r="DV473" s="133"/>
      <c r="DW473" s="133"/>
      <c r="DX473" s="133"/>
      <c r="DY473" s="133"/>
      <c r="DZ473" s="133"/>
      <c r="EA473" s="133"/>
      <c r="EB473" s="133"/>
      <c r="EC473" s="133"/>
      <c r="ED473" s="133"/>
      <c r="EE473" s="133"/>
      <c r="EF473" s="133"/>
      <c r="EG473" s="133"/>
      <c r="EH473" s="133"/>
      <c r="EI473" s="133"/>
      <c r="EJ473" s="133"/>
      <c r="EK473" s="133"/>
      <c r="EL473" s="133"/>
      <c r="EM473" s="133"/>
      <c r="EN473" s="133"/>
      <c r="EO473" s="133"/>
      <c r="EP473" s="133"/>
      <c r="EQ473" s="133"/>
      <c r="ER473" s="133"/>
      <c r="ES473" s="133"/>
      <c r="ET473" s="133"/>
      <c r="EU473" s="133"/>
      <c r="EV473" s="133"/>
      <c r="EW473" s="133"/>
      <c r="EX473" s="133"/>
      <c r="EY473" s="133"/>
      <c r="EZ473" s="133"/>
      <c r="FA473" s="133"/>
      <c r="FB473" s="133"/>
      <c r="FC473" s="133"/>
      <c r="FD473" s="133"/>
      <c r="FE473" s="133"/>
      <c r="FF473" s="133"/>
      <c r="FG473" s="133"/>
      <c r="FH473" s="133"/>
      <c r="FI473" s="133"/>
      <c r="FJ473" s="133"/>
      <c r="FK473" s="133"/>
      <c r="FL473" s="133"/>
      <c r="FM473" s="133"/>
      <c r="FN473" s="133"/>
      <c r="FO473" s="133"/>
      <c r="FP473" s="133"/>
      <c r="FQ473" s="133"/>
      <c r="FR473" s="133"/>
      <c r="FS473" s="133"/>
      <c r="FT473" s="133"/>
      <c r="FU473" s="133"/>
      <c r="FV473" s="133"/>
      <c r="FW473" s="133"/>
      <c r="FX473" s="133"/>
      <c r="FY473" s="133"/>
      <c r="FZ473" s="133"/>
      <c r="GA473" s="133"/>
      <c r="GB473" s="133"/>
      <c r="GC473" s="133"/>
      <c r="GD473" s="133"/>
      <c r="GE473" s="133"/>
      <c r="GF473" s="133"/>
      <c r="GG473" s="133"/>
      <c r="GH473" s="133"/>
      <c r="GI473" s="133"/>
    </row>
    <row r="474" spans="1:191" s="135" customFormat="1">
      <c r="A474" s="133"/>
      <c r="B474" s="133"/>
      <c r="C474" s="133"/>
      <c r="D474" s="133"/>
      <c r="E474" s="133"/>
      <c r="F474" s="133"/>
      <c r="G474" s="133"/>
      <c r="H474" s="133"/>
      <c r="I474" s="133"/>
      <c r="J474" s="133"/>
      <c r="K474" s="133"/>
      <c r="L474" s="133"/>
      <c r="M474" s="133"/>
      <c r="N474" s="133"/>
      <c r="O474" s="133"/>
      <c r="P474" s="168"/>
      <c r="Q474" s="168"/>
      <c r="R474" s="168"/>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c r="AO474" s="133"/>
      <c r="AP474" s="133"/>
      <c r="AQ474" s="133"/>
      <c r="AR474" s="133"/>
      <c r="AS474" s="133"/>
      <c r="AT474" s="133"/>
      <c r="AU474" s="133"/>
      <c r="AV474" s="133"/>
      <c r="AW474" s="133"/>
      <c r="AX474" s="133"/>
      <c r="AY474" s="133"/>
      <c r="AZ474" s="133"/>
      <c r="BA474" s="133"/>
      <c r="BB474" s="133"/>
      <c r="BC474" s="133"/>
      <c r="BD474" s="133"/>
      <c r="BE474" s="133"/>
      <c r="BF474" s="133"/>
      <c r="BG474" s="133"/>
      <c r="BH474" s="133"/>
      <c r="BI474" s="133"/>
      <c r="BJ474" s="133"/>
      <c r="BK474" s="133"/>
      <c r="BL474" s="133"/>
      <c r="BM474" s="133"/>
      <c r="BN474" s="133"/>
      <c r="BO474" s="174"/>
      <c r="BP474" s="133"/>
      <c r="BQ474" s="133"/>
      <c r="BR474" s="133"/>
      <c r="BS474" s="133"/>
      <c r="BT474" s="133"/>
      <c r="BU474" s="133"/>
      <c r="BV474" s="133"/>
      <c r="BW474" s="133"/>
      <c r="BX474" s="133"/>
      <c r="BY474" s="133"/>
      <c r="BZ474" s="133"/>
      <c r="CA474" s="133"/>
      <c r="CB474" s="133"/>
      <c r="CC474" s="133"/>
      <c r="CD474" s="133"/>
      <c r="CE474" s="133"/>
      <c r="CF474" s="133"/>
      <c r="CG474" s="133"/>
      <c r="CH474" s="133"/>
      <c r="CI474" s="133"/>
      <c r="CJ474" s="133"/>
      <c r="CK474" s="133"/>
      <c r="CL474" s="133"/>
      <c r="CM474" s="133"/>
      <c r="CN474" s="133"/>
      <c r="CO474" s="133"/>
      <c r="CP474" s="133"/>
      <c r="CQ474" s="133"/>
      <c r="CR474" s="133"/>
      <c r="CS474" s="133"/>
      <c r="CT474" s="133"/>
      <c r="CU474" s="133"/>
      <c r="CV474" s="133"/>
      <c r="CW474" s="133"/>
      <c r="CX474" s="133"/>
      <c r="CY474" s="133"/>
      <c r="CZ474" s="133"/>
      <c r="DA474" s="133"/>
      <c r="DB474" s="133"/>
      <c r="DC474" s="133"/>
      <c r="DD474" s="133"/>
      <c r="DE474" s="133"/>
      <c r="DF474" s="133"/>
      <c r="DG474" s="133"/>
      <c r="DH474" s="133"/>
      <c r="DI474" s="133"/>
      <c r="DJ474" s="133"/>
      <c r="DK474" s="133"/>
      <c r="DL474" s="133"/>
      <c r="DM474" s="133"/>
      <c r="DN474" s="133"/>
      <c r="DO474" s="133"/>
      <c r="DP474" s="133"/>
      <c r="DQ474" s="133"/>
      <c r="DR474" s="133"/>
      <c r="DS474" s="133"/>
      <c r="DT474" s="133"/>
      <c r="DU474" s="133"/>
      <c r="DV474" s="133"/>
      <c r="DW474" s="133"/>
      <c r="DX474" s="133"/>
      <c r="DY474" s="133"/>
      <c r="DZ474" s="133"/>
      <c r="EA474" s="133"/>
      <c r="EB474" s="133"/>
      <c r="EC474" s="133"/>
      <c r="ED474" s="133"/>
      <c r="EE474" s="133"/>
      <c r="EF474" s="133"/>
      <c r="EG474" s="133"/>
      <c r="EH474" s="133"/>
      <c r="EI474" s="133"/>
      <c r="EJ474" s="133"/>
      <c r="EK474" s="133"/>
      <c r="EL474" s="133"/>
      <c r="EM474" s="133"/>
      <c r="EN474" s="133"/>
      <c r="EO474" s="133"/>
      <c r="EP474" s="133"/>
      <c r="EQ474" s="133"/>
      <c r="ER474" s="133"/>
      <c r="ES474" s="133"/>
      <c r="ET474" s="133"/>
      <c r="EU474" s="133"/>
      <c r="EV474" s="133"/>
      <c r="EW474" s="133"/>
      <c r="EX474" s="133"/>
      <c r="EY474" s="133"/>
      <c r="EZ474" s="133"/>
      <c r="FA474" s="133"/>
      <c r="FB474" s="133"/>
      <c r="FC474" s="133"/>
      <c r="FD474" s="133"/>
      <c r="FE474" s="133"/>
      <c r="FF474" s="133"/>
      <c r="FG474" s="133"/>
      <c r="FH474" s="133"/>
      <c r="FI474" s="133"/>
      <c r="FJ474" s="133"/>
      <c r="FK474" s="133"/>
      <c r="FL474" s="133"/>
      <c r="FM474" s="133"/>
      <c r="FN474" s="133"/>
      <c r="FO474" s="133"/>
      <c r="FP474" s="133"/>
      <c r="FQ474" s="133"/>
      <c r="FR474" s="133"/>
      <c r="FS474" s="133"/>
      <c r="FT474" s="133"/>
      <c r="FU474" s="133"/>
      <c r="FV474" s="133"/>
      <c r="FW474" s="133"/>
      <c r="FX474" s="133"/>
      <c r="FY474" s="133"/>
      <c r="FZ474" s="133"/>
      <c r="GA474" s="133"/>
      <c r="GB474" s="133"/>
      <c r="GC474" s="133"/>
      <c r="GD474" s="133"/>
      <c r="GE474" s="133"/>
      <c r="GF474" s="133"/>
      <c r="GG474" s="133"/>
      <c r="GH474" s="133"/>
      <c r="GI474" s="133"/>
    </row>
    <row r="475" spans="1:191" s="135" customFormat="1">
      <c r="A475" s="133"/>
      <c r="B475" s="133"/>
      <c r="C475" s="133"/>
      <c r="D475" s="133"/>
      <c r="E475" s="133"/>
      <c r="F475" s="133"/>
      <c r="G475" s="133"/>
      <c r="H475" s="133"/>
      <c r="I475" s="133"/>
      <c r="J475" s="133"/>
      <c r="K475" s="133"/>
      <c r="L475" s="133"/>
      <c r="M475" s="133"/>
      <c r="N475" s="133"/>
      <c r="O475" s="133"/>
      <c r="P475" s="168"/>
      <c r="Q475" s="168"/>
      <c r="R475" s="168"/>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c r="AO475" s="133"/>
      <c r="AP475" s="133"/>
      <c r="AQ475" s="133"/>
      <c r="AR475" s="133"/>
      <c r="AS475" s="133"/>
      <c r="AT475" s="133"/>
      <c r="AU475" s="133"/>
      <c r="AV475" s="133"/>
      <c r="AW475" s="133"/>
      <c r="AX475" s="133"/>
      <c r="AY475" s="133"/>
      <c r="AZ475" s="133"/>
      <c r="BA475" s="133"/>
      <c r="BB475" s="133"/>
      <c r="BC475" s="133"/>
      <c r="BD475" s="133"/>
      <c r="BE475" s="133"/>
      <c r="BF475" s="133"/>
      <c r="BG475" s="133"/>
      <c r="BH475" s="133"/>
      <c r="BI475" s="133"/>
      <c r="BJ475" s="133"/>
      <c r="BK475" s="133"/>
      <c r="BL475" s="133"/>
      <c r="BM475" s="133"/>
      <c r="BN475" s="133"/>
      <c r="BO475" s="174"/>
      <c r="BP475" s="133"/>
      <c r="BQ475" s="133"/>
      <c r="BR475" s="133"/>
      <c r="BS475" s="133"/>
      <c r="BT475" s="133"/>
      <c r="BU475" s="133"/>
      <c r="BV475" s="133"/>
      <c r="BW475" s="133"/>
      <c r="BX475" s="133"/>
      <c r="BY475" s="133"/>
      <c r="BZ475" s="133"/>
      <c r="CA475" s="133"/>
      <c r="CB475" s="133"/>
      <c r="CC475" s="133"/>
      <c r="CD475" s="133"/>
      <c r="CE475" s="133"/>
      <c r="CF475" s="133"/>
      <c r="CG475" s="133"/>
      <c r="CH475" s="133"/>
      <c r="CI475" s="133"/>
      <c r="CJ475" s="133"/>
      <c r="CK475" s="133"/>
      <c r="CL475" s="133"/>
      <c r="CM475" s="133"/>
      <c r="CN475" s="133"/>
      <c r="CO475" s="133"/>
      <c r="CP475" s="133"/>
      <c r="CQ475" s="133"/>
      <c r="CR475" s="133"/>
      <c r="CS475" s="133"/>
      <c r="CT475" s="133"/>
      <c r="CU475" s="133"/>
      <c r="CV475" s="133"/>
      <c r="CW475" s="133"/>
      <c r="CX475" s="133"/>
      <c r="CY475" s="133"/>
      <c r="CZ475" s="133"/>
      <c r="DA475" s="133"/>
      <c r="DB475" s="133"/>
      <c r="DC475" s="133"/>
      <c r="DD475" s="133"/>
      <c r="DE475" s="133"/>
      <c r="DF475" s="133"/>
      <c r="DG475" s="133"/>
      <c r="DH475" s="133"/>
      <c r="DI475" s="133"/>
      <c r="DJ475" s="133"/>
      <c r="DK475" s="133"/>
      <c r="DL475" s="133"/>
      <c r="DM475" s="133"/>
      <c r="DN475" s="133"/>
      <c r="DO475" s="133"/>
      <c r="DP475" s="133"/>
      <c r="DQ475" s="133"/>
      <c r="DR475" s="133"/>
      <c r="DS475" s="133"/>
      <c r="DT475" s="133"/>
      <c r="DU475" s="133"/>
      <c r="DV475" s="133"/>
      <c r="DW475" s="133"/>
      <c r="DX475" s="133"/>
      <c r="DY475" s="133"/>
      <c r="DZ475" s="133"/>
      <c r="EA475" s="133"/>
      <c r="EB475" s="133"/>
      <c r="EC475" s="133"/>
      <c r="ED475" s="133"/>
      <c r="EE475" s="133"/>
      <c r="EF475" s="133"/>
      <c r="EG475" s="133"/>
      <c r="EH475" s="133"/>
      <c r="EI475" s="133"/>
      <c r="EJ475" s="133"/>
      <c r="EK475" s="133"/>
      <c r="EL475" s="133"/>
      <c r="EM475" s="133"/>
      <c r="EN475" s="133"/>
      <c r="EO475" s="133"/>
      <c r="EP475" s="133"/>
      <c r="EQ475" s="133"/>
      <c r="ER475" s="133"/>
      <c r="ES475" s="133"/>
      <c r="ET475" s="133"/>
      <c r="EU475" s="133"/>
      <c r="EV475" s="133"/>
      <c r="EW475" s="133"/>
      <c r="EX475" s="133"/>
      <c r="EY475" s="133"/>
      <c r="EZ475" s="133"/>
      <c r="FA475" s="133"/>
      <c r="FB475" s="133"/>
      <c r="FC475" s="133"/>
      <c r="FD475" s="133"/>
      <c r="FE475" s="133"/>
      <c r="FF475" s="133"/>
      <c r="FG475" s="133"/>
      <c r="FH475" s="133"/>
      <c r="FI475" s="133"/>
      <c r="FJ475" s="133"/>
      <c r="FK475" s="133"/>
      <c r="FL475" s="133"/>
      <c r="FM475" s="133"/>
      <c r="FN475" s="133"/>
      <c r="FO475" s="133"/>
      <c r="FP475" s="133"/>
      <c r="FQ475" s="133"/>
      <c r="FR475" s="133"/>
      <c r="FS475" s="133"/>
      <c r="FT475" s="133"/>
      <c r="FU475" s="133"/>
      <c r="FV475" s="133"/>
      <c r="FW475" s="133"/>
      <c r="FX475" s="133"/>
      <c r="FY475" s="133"/>
      <c r="FZ475" s="133"/>
      <c r="GA475" s="133"/>
      <c r="GB475" s="133"/>
      <c r="GC475" s="133"/>
      <c r="GD475" s="133"/>
      <c r="GE475" s="133"/>
      <c r="GF475" s="133"/>
      <c r="GG475" s="133"/>
      <c r="GH475" s="133"/>
      <c r="GI475" s="133"/>
    </row>
    <row r="476" spans="1:191" s="135" customFormat="1">
      <c r="A476" s="133"/>
      <c r="B476" s="133"/>
      <c r="C476" s="133"/>
      <c r="D476" s="133"/>
      <c r="E476" s="133"/>
      <c r="F476" s="133"/>
      <c r="G476" s="133"/>
      <c r="H476" s="133"/>
      <c r="I476" s="133"/>
      <c r="J476" s="133"/>
      <c r="K476" s="133"/>
      <c r="L476" s="133"/>
      <c r="M476" s="133"/>
      <c r="N476" s="133"/>
      <c r="O476" s="133"/>
      <c r="P476" s="168"/>
      <c r="Q476" s="168"/>
      <c r="R476" s="168"/>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c r="AO476" s="133"/>
      <c r="AP476" s="133"/>
      <c r="AQ476" s="133"/>
      <c r="AR476" s="133"/>
      <c r="AS476" s="133"/>
      <c r="AT476" s="133"/>
      <c r="AU476" s="133"/>
      <c r="AV476" s="133"/>
      <c r="AW476" s="133"/>
      <c r="AX476" s="133"/>
      <c r="AY476" s="133"/>
      <c r="AZ476" s="133"/>
      <c r="BA476" s="133"/>
      <c r="BB476" s="133"/>
      <c r="BC476" s="133"/>
      <c r="BD476" s="133"/>
      <c r="BE476" s="133"/>
      <c r="BF476" s="133"/>
      <c r="BG476" s="133"/>
      <c r="BH476" s="133"/>
      <c r="BI476" s="133"/>
      <c r="BJ476" s="133"/>
      <c r="BK476" s="133"/>
      <c r="BL476" s="133"/>
      <c r="BM476" s="133"/>
      <c r="BN476" s="133"/>
      <c r="BO476" s="174"/>
      <c r="BP476" s="133"/>
      <c r="BQ476" s="133"/>
      <c r="BR476" s="133"/>
      <c r="BS476" s="133"/>
      <c r="BT476" s="133"/>
      <c r="BU476" s="133"/>
      <c r="BV476" s="133"/>
      <c r="BW476" s="133"/>
      <c r="BX476" s="133"/>
      <c r="BY476" s="133"/>
      <c r="BZ476" s="133"/>
      <c r="CA476" s="133"/>
      <c r="CB476" s="133"/>
      <c r="CC476" s="133"/>
      <c r="CD476" s="133"/>
      <c r="CE476" s="133"/>
      <c r="CF476" s="133"/>
      <c r="CG476" s="133"/>
      <c r="CH476" s="133"/>
      <c r="CI476" s="133"/>
      <c r="CJ476" s="133"/>
      <c r="CK476" s="133"/>
      <c r="CL476" s="133"/>
      <c r="CM476" s="133"/>
      <c r="CN476" s="133"/>
      <c r="CO476" s="133"/>
      <c r="CP476" s="133"/>
      <c r="CQ476" s="133"/>
      <c r="CR476" s="133"/>
      <c r="CS476" s="133"/>
      <c r="CT476" s="133"/>
      <c r="CU476" s="133"/>
      <c r="CV476" s="133"/>
      <c r="CW476" s="133"/>
      <c r="CX476" s="133"/>
      <c r="CY476" s="133"/>
      <c r="CZ476" s="133"/>
      <c r="DA476" s="133"/>
      <c r="DB476" s="133"/>
      <c r="DC476" s="133"/>
      <c r="DD476" s="133"/>
      <c r="DE476" s="133"/>
      <c r="DF476" s="133"/>
      <c r="DG476" s="133"/>
      <c r="DH476" s="133"/>
      <c r="DI476" s="133"/>
      <c r="DJ476" s="133"/>
      <c r="DK476" s="133"/>
      <c r="DL476" s="133"/>
      <c r="DM476" s="133"/>
      <c r="DN476" s="133"/>
      <c r="DO476" s="133"/>
      <c r="DP476" s="133"/>
      <c r="DQ476" s="133"/>
      <c r="DR476" s="133"/>
      <c r="DS476" s="133"/>
      <c r="DT476" s="133"/>
      <c r="DU476" s="133"/>
      <c r="DV476" s="133"/>
      <c r="DW476" s="133"/>
      <c r="DX476" s="133"/>
      <c r="DY476" s="133"/>
      <c r="DZ476" s="133"/>
      <c r="EA476" s="133"/>
      <c r="EB476" s="133"/>
      <c r="EC476" s="133"/>
      <c r="ED476" s="133"/>
      <c r="EE476" s="133"/>
      <c r="EF476" s="133"/>
      <c r="EG476" s="133"/>
      <c r="EH476" s="133"/>
      <c r="EI476" s="133"/>
      <c r="EJ476" s="133"/>
      <c r="EK476" s="133"/>
      <c r="EL476" s="133"/>
      <c r="EM476" s="133"/>
      <c r="EN476" s="133"/>
      <c r="EO476" s="133"/>
      <c r="EP476" s="133"/>
      <c r="EQ476" s="133"/>
      <c r="ER476" s="133"/>
      <c r="ES476" s="133"/>
      <c r="ET476" s="133"/>
      <c r="EU476" s="133"/>
      <c r="EV476" s="133"/>
      <c r="EW476" s="133"/>
      <c r="EX476" s="133"/>
      <c r="EY476" s="133"/>
      <c r="EZ476" s="133"/>
      <c r="FA476" s="133"/>
      <c r="FB476" s="133"/>
      <c r="FC476" s="133"/>
      <c r="FD476" s="133"/>
      <c r="FE476" s="133"/>
      <c r="FF476" s="133"/>
      <c r="FG476" s="133"/>
      <c r="FH476" s="133"/>
      <c r="FI476" s="133"/>
      <c r="FJ476" s="133"/>
      <c r="FK476" s="133"/>
      <c r="FL476" s="133"/>
      <c r="FM476" s="133"/>
      <c r="FN476" s="133"/>
      <c r="FO476" s="133"/>
      <c r="FP476" s="133"/>
      <c r="FQ476" s="133"/>
      <c r="FR476" s="133"/>
      <c r="FS476" s="133"/>
      <c r="FT476" s="133"/>
      <c r="FU476" s="133"/>
      <c r="FV476" s="133"/>
      <c r="FW476" s="133"/>
      <c r="FX476" s="133"/>
      <c r="FY476" s="133"/>
      <c r="FZ476" s="133"/>
      <c r="GA476" s="133"/>
      <c r="GB476" s="133"/>
      <c r="GC476" s="133"/>
      <c r="GD476" s="133"/>
      <c r="GE476" s="133"/>
      <c r="GF476" s="133"/>
      <c r="GG476" s="133"/>
      <c r="GH476" s="133"/>
      <c r="GI476" s="133"/>
    </row>
    <row r="477" spans="1:191" s="133" customFormat="1">
      <c r="P477" s="168"/>
      <c r="Q477" s="168"/>
      <c r="R477" s="168"/>
      <c r="BO477" s="174"/>
    </row>
    <row r="478" spans="1:191" s="133" customFormat="1">
      <c r="P478" s="168"/>
      <c r="Q478" s="168"/>
      <c r="R478" s="168"/>
      <c r="BO478" s="174"/>
    </row>
    <row r="479" spans="1:191" s="133" customFormat="1">
      <c r="P479" s="168"/>
      <c r="Q479" s="168"/>
      <c r="R479" s="168"/>
      <c r="BO479" s="174"/>
    </row>
    <row r="480" spans="1:191" s="133" customFormat="1">
      <c r="P480" s="168"/>
      <c r="Q480" s="168"/>
      <c r="R480" s="168"/>
      <c r="BO480" s="174"/>
    </row>
    <row r="481" spans="1:191" s="133" customFormat="1">
      <c r="P481" s="168"/>
      <c r="Q481" s="168"/>
      <c r="R481" s="168"/>
      <c r="BO481" s="174"/>
    </row>
    <row r="482" spans="1:191" s="270" customFormat="1" ht="15" thickBot="1">
      <c r="A482" s="133"/>
      <c r="B482" s="133"/>
      <c r="C482" s="133"/>
      <c r="D482" s="133"/>
      <c r="E482" s="133"/>
      <c r="F482" s="133"/>
      <c r="G482" s="133"/>
      <c r="H482" s="133"/>
      <c r="I482" s="133"/>
      <c r="J482" s="133"/>
      <c r="K482" s="133"/>
      <c r="L482" s="133"/>
      <c r="M482" s="133"/>
      <c r="N482" s="133"/>
      <c r="O482" s="133"/>
      <c r="P482" s="168"/>
      <c r="Q482" s="168"/>
      <c r="R482" s="168"/>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3"/>
      <c r="AY482" s="133"/>
      <c r="AZ482" s="133"/>
      <c r="BA482" s="133"/>
      <c r="BB482" s="133"/>
      <c r="BC482" s="133"/>
      <c r="BD482" s="133"/>
      <c r="BE482" s="133"/>
      <c r="BF482" s="133"/>
      <c r="BG482" s="133"/>
      <c r="BH482" s="133"/>
      <c r="BI482" s="133"/>
      <c r="BJ482" s="133"/>
      <c r="BK482" s="133"/>
      <c r="BL482" s="133"/>
      <c r="BM482" s="133"/>
      <c r="BN482" s="133"/>
      <c r="BO482" s="174"/>
      <c r="BP482" s="133"/>
      <c r="BQ482" s="133"/>
      <c r="BR482" s="133"/>
      <c r="BS482" s="133"/>
      <c r="BT482" s="133"/>
      <c r="BU482" s="133"/>
      <c r="BV482" s="133"/>
      <c r="BW482" s="133"/>
      <c r="BX482" s="133"/>
      <c r="BY482" s="133"/>
      <c r="BZ482" s="133"/>
      <c r="CA482" s="133"/>
      <c r="CB482" s="133"/>
      <c r="CC482" s="133"/>
      <c r="CD482" s="133"/>
      <c r="CE482" s="133"/>
      <c r="CF482" s="133"/>
      <c r="CG482" s="133"/>
      <c r="CH482" s="133"/>
      <c r="CI482" s="133"/>
      <c r="CJ482" s="133"/>
      <c r="CK482" s="133"/>
      <c r="CL482" s="133"/>
      <c r="CM482" s="133"/>
      <c r="CN482" s="133"/>
      <c r="CO482" s="133"/>
      <c r="CP482" s="133"/>
      <c r="CQ482" s="133"/>
      <c r="CR482" s="133"/>
      <c r="CS482" s="133"/>
      <c r="CT482" s="133"/>
      <c r="CU482" s="133"/>
      <c r="CV482" s="133"/>
      <c r="CW482" s="133"/>
      <c r="CX482" s="133"/>
      <c r="CY482" s="133"/>
      <c r="CZ482" s="133"/>
      <c r="DA482" s="133"/>
      <c r="DB482" s="133"/>
      <c r="DC482" s="133"/>
      <c r="DD482" s="133"/>
      <c r="DE482" s="133"/>
      <c r="DF482" s="133"/>
      <c r="DG482" s="133"/>
      <c r="DH482" s="133"/>
      <c r="DI482" s="133"/>
      <c r="DJ482" s="133"/>
      <c r="DK482" s="133"/>
      <c r="DL482" s="133"/>
      <c r="DM482" s="133"/>
      <c r="DN482" s="133"/>
      <c r="DO482" s="133"/>
      <c r="DP482" s="133"/>
      <c r="DQ482" s="133"/>
      <c r="DR482" s="133"/>
      <c r="DS482" s="133"/>
      <c r="DT482" s="133"/>
      <c r="DU482" s="133"/>
      <c r="DV482" s="133"/>
      <c r="DW482" s="133"/>
      <c r="DX482" s="133"/>
      <c r="DY482" s="133"/>
      <c r="DZ482" s="133"/>
      <c r="EA482" s="133"/>
      <c r="EB482" s="133"/>
      <c r="EC482" s="133"/>
      <c r="ED482" s="133"/>
      <c r="EE482" s="133"/>
      <c r="EF482" s="133"/>
      <c r="EG482" s="133"/>
      <c r="EH482" s="133"/>
      <c r="EI482" s="133"/>
      <c r="EJ482" s="133"/>
      <c r="EK482" s="133"/>
      <c r="EL482" s="133"/>
      <c r="EM482" s="133"/>
      <c r="EN482" s="133"/>
      <c r="EO482" s="133"/>
      <c r="EP482" s="133"/>
      <c r="EQ482" s="133"/>
      <c r="ER482" s="133"/>
      <c r="ES482" s="133"/>
      <c r="ET482" s="133"/>
      <c r="EU482" s="133"/>
      <c r="EV482" s="133"/>
      <c r="EW482" s="133"/>
      <c r="EX482" s="133"/>
      <c r="EY482" s="133"/>
      <c r="EZ482" s="133"/>
      <c r="FA482" s="133"/>
      <c r="FB482" s="133"/>
      <c r="FC482" s="133"/>
      <c r="FD482" s="133"/>
      <c r="FE482" s="133"/>
      <c r="FF482" s="133"/>
      <c r="FG482" s="133"/>
      <c r="FH482" s="133"/>
      <c r="FI482" s="133"/>
      <c r="FJ482" s="133"/>
      <c r="FK482" s="133"/>
      <c r="FL482" s="133"/>
      <c r="FM482" s="133"/>
      <c r="FN482" s="133"/>
      <c r="FO482" s="133"/>
      <c r="FP482" s="133"/>
      <c r="FQ482" s="133"/>
      <c r="FR482" s="133"/>
      <c r="FS482" s="133"/>
      <c r="FT482" s="133"/>
      <c r="FU482" s="133"/>
      <c r="FV482" s="133"/>
      <c r="FW482" s="133"/>
      <c r="FX482" s="133"/>
      <c r="FY482" s="133"/>
      <c r="FZ482" s="133"/>
      <c r="GA482" s="133"/>
      <c r="GB482" s="133"/>
      <c r="GC482" s="133"/>
      <c r="GD482" s="133"/>
      <c r="GE482" s="133"/>
      <c r="GF482" s="133"/>
      <c r="GG482" s="133"/>
      <c r="GH482" s="133"/>
      <c r="GI482" s="133"/>
    </row>
    <row r="483" spans="1:191" s="133" customFormat="1">
      <c r="P483" s="168"/>
      <c r="Q483" s="168"/>
      <c r="R483" s="168"/>
      <c r="BO483" s="174"/>
    </row>
    <row r="484" spans="1:191" s="133" customFormat="1">
      <c r="P484" s="168"/>
      <c r="Q484" s="168"/>
      <c r="R484" s="168"/>
      <c r="S484" s="168"/>
      <c r="T484" s="168"/>
      <c r="U484" s="168"/>
      <c r="V484" s="168"/>
      <c r="BO484" s="174"/>
    </row>
    <row r="485" spans="1:191" s="133" customFormat="1">
      <c r="P485" s="168"/>
      <c r="Q485" s="168"/>
      <c r="R485" s="168"/>
      <c r="S485" s="168"/>
      <c r="T485" s="168"/>
      <c r="U485" s="168"/>
      <c r="V485" s="168"/>
      <c r="BO485" s="174"/>
    </row>
    <row r="486" spans="1:191" s="133" customFormat="1">
      <c r="P486" s="168"/>
      <c r="Q486" s="168"/>
      <c r="R486" s="168"/>
      <c r="S486" s="168"/>
      <c r="T486" s="168"/>
      <c r="U486" s="168"/>
      <c r="V486" s="168"/>
      <c r="BO486" s="174"/>
    </row>
    <row r="487" spans="1:191" s="133" customFormat="1">
      <c r="P487" s="168"/>
      <c r="Q487" s="168"/>
      <c r="R487" s="168"/>
      <c r="S487" s="168"/>
      <c r="T487" s="168"/>
      <c r="U487" s="168"/>
      <c r="V487" s="168"/>
      <c r="BO487" s="174"/>
    </row>
    <row r="488" spans="1:191" s="135" customFormat="1">
      <c r="A488" s="133"/>
      <c r="B488" s="133"/>
      <c r="C488" s="133"/>
      <c r="D488" s="133"/>
      <c r="E488" s="133"/>
      <c r="F488" s="133"/>
      <c r="G488" s="133"/>
      <c r="H488" s="133"/>
      <c r="I488" s="133"/>
      <c r="J488" s="133"/>
      <c r="K488" s="133"/>
      <c r="L488" s="133"/>
      <c r="M488" s="133"/>
      <c r="N488" s="133"/>
      <c r="O488" s="133"/>
      <c r="P488" s="168"/>
      <c r="Q488" s="168"/>
      <c r="R488" s="168"/>
      <c r="S488" s="168"/>
      <c r="T488" s="168"/>
      <c r="U488" s="168"/>
      <c r="V488" s="168"/>
      <c r="W488" s="133"/>
      <c r="X488" s="133"/>
      <c r="Y488" s="133"/>
      <c r="Z488" s="133"/>
      <c r="AA488" s="133"/>
      <c r="AB488" s="133"/>
      <c r="AC488" s="133"/>
      <c r="AD488" s="133"/>
      <c r="AE488" s="133"/>
      <c r="AF488" s="133"/>
      <c r="AG488" s="133"/>
      <c r="AH488" s="133"/>
      <c r="AI488" s="133"/>
      <c r="AJ488" s="133"/>
      <c r="AK488" s="133"/>
      <c r="AL488" s="133"/>
      <c r="AM488" s="133"/>
      <c r="AN488" s="133"/>
      <c r="AO488" s="133"/>
      <c r="AP488" s="133"/>
      <c r="AQ488" s="133"/>
      <c r="AR488" s="133"/>
      <c r="AS488" s="133"/>
      <c r="AT488" s="133"/>
      <c r="AU488" s="133"/>
      <c r="AV488" s="133"/>
      <c r="AW488" s="133"/>
      <c r="AX488" s="133"/>
      <c r="AY488" s="133"/>
      <c r="AZ488" s="133"/>
      <c r="BA488" s="133"/>
      <c r="BB488" s="133"/>
      <c r="BC488" s="133"/>
      <c r="BD488" s="133"/>
      <c r="BE488" s="133"/>
      <c r="BF488" s="133"/>
      <c r="BG488" s="133"/>
      <c r="BH488" s="133"/>
      <c r="BI488" s="133"/>
      <c r="BJ488" s="133"/>
      <c r="BK488" s="133"/>
      <c r="BL488" s="133"/>
      <c r="BM488" s="133"/>
      <c r="BN488" s="133"/>
      <c r="BO488" s="174"/>
      <c r="BP488" s="133"/>
      <c r="BQ488" s="133"/>
      <c r="BR488" s="133"/>
      <c r="BS488" s="133"/>
      <c r="BT488" s="133"/>
      <c r="BU488" s="133"/>
      <c r="BV488" s="133"/>
      <c r="BW488" s="133"/>
      <c r="BX488" s="133"/>
      <c r="BY488" s="133"/>
      <c r="BZ488" s="133"/>
      <c r="CA488" s="133"/>
      <c r="CB488" s="133"/>
      <c r="CC488" s="133"/>
      <c r="CD488" s="133"/>
      <c r="CE488" s="133"/>
      <c r="CF488" s="133"/>
      <c r="CG488" s="133"/>
      <c r="CH488" s="133"/>
      <c r="CI488" s="133"/>
      <c r="CJ488" s="133"/>
      <c r="CK488" s="133"/>
      <c r="CL488" s="133"/>
      <c r="CM488" s="133"/>
      <c r="CN488" s="133"/>
      <c r="CO488" s="133"/>
      <c r="CP488" s="133"/>
      <c r="CQ488" s="133"/>
      <c r="CR488" s="133"/>
      <c r="CS488" s="133"/>
      <c r="CT488" s="133"/>
      <c r="CU488" s="133"/>
      <c r="CV488" s="133"/>
      <c r="CW488" s="133"/>
      <c r="CX488" s="133"/>
      <c r="CY488" s="133"/>
      <c r="CZ488" s="133"/>
      <c r="DA488" s="133"/>
      <c r="DB488" s="133"/>
      <c r="DC488" s="133"/>
      <c r="DD488" s="133"/>
      <c r="DE488" s="133"/>
      <c r="DF488" s="133"/>
      <c r="DG488" s="133"/>
      <c r="DH488" s="133"/>
      <c r="DI488" s="133"/>
      <c r="DJ488" s="133"/>
      <c r="DK488" s="133"/>
      <c r="DL488" s="133"/>
      <c r="DM488" s="133"/>
      <c r="DN488" s="133"/>
      <c r="DO488" s="133"/>
      <c r="DP488" s="133"/>
      <c r="DQ488" s="133"/>
      <c r="DR488" s="133"/>
      <c r="DS488" s="133"/>
      <c r="DT488" s="133"/>
      <c r="DU488" s="133"/>
      <c r="DV488" s="133"/>
      <c r="DW488" s="133"/>
      <c r="DX488" s="133"/>
      <c r="DY488" s="133"/>
      <c r="DZ488" s="133"/>
      <c r="EA488" s="133"/>
      <c r="EB488" s="133"/>
      <c r="EC488" s="133"/>
      <c r="ED488" s="133"/>
      <c r="EE488" s="133"/>
      <c r="EF488" s="133"/>
      <c r="EG488" s="133"/>
      <c r="EH488" s="133"/>
      <c r="EI488" s="133"/>
      <c r="EJ488" s="133"/>
      <c r="EK488" s="133"/>
      <c r="EL488" s="133"/>
      <c r="EM488" s="133"/>
      <c r="EN488" s="133"/>
      <c r="EO488" s="133"/>
      <c r="EP488" s="133"/>
      <c r="EQ488" s="133"/>
      <c r="ER488" s="133"/>
      <c r="ES488" s="133"/>
      <c r="ET488" s="133"/>
      <c r="EU488" s="133"/>
      <c r="EV488" s="133"/>
      <c r="EW488" s="133"/>
      <c r="EX488" s="133"/>
      <c r="EY488" s="133"/>
      <c r="EZ488" s="133"/>
      <c r="FA488" s="133"/>
      <c r="FB488" s="133"/>
      <c r="FC488" s="133"/>
      <c r="FD488" s="133"/>
      <c r="FE488" s="133"/>
      <c r="FF488" s="133"/>
      <c r="FG488" s="133"/>
      <c r="FH488" s="133"/>
      <c r="FI488" s="133"/>
      <c r="FJ488" s="133"/>
      <c r="FK488" s="133"/>
      <c r="FL488" s="133"/>
      <c r="FM488" s="133"/>
      <c r="FN488" s="133"/>
      <c r="FO488" s="133"/>
      <c r="FP488" s="133"/>
      <c r="FQ488" s="133"/>
      <c r="FR488" s="133"/>
      <c r="FS488" s="133"/>
      <c r="FT488" s="133"/>
      <c r="FU488" s="133"/>
      <c r="FV488" s="133"/>
      <c r="FW488" s="133"/>
      <c r="FX488" s="133"/>
      <c r="FY488" s="133"/>
      <c r="FZ488" s="133"/>
      <c r="GA488" s="133"/>
      <c r="GB488" s="133"/>
      <c r="GC488" s="133"/>
      <c r="GD488" s="133"/>
      <c r="GE488" s="133"/>
      <c r="GF488" s="133"/>
      <c r="GG488" s="133"/>
      <c r="GH488" s="133"/>
      <c r="GI488" s="133"/>
    </row>
    <row r="489" spans="1:191" s="135" customFormat="1">
      <c r="A489" s="133"/>
      <c r="B489" s="133"/>
      <c r="C489" s="133"/>
      <c r="D489" s="133"/>
      <c r="E489" s="133"/>
      <c r="F489" s="133"/>
      <c r="G489" s="133"/>
      <c r="H489" s="133"/>
      <c r="I489" s="133"/>
      <c r="J489" s="133"/>
      <c r="K489" s="133"/>
      <c r="L489" s="133"/>
      <c r="M489" s="133"/>
      <c r="N489" s="133"/>
      <c r="O489" s="133"/>
      <c r="P489" s="168"/>
      <c r="Q489" s="168"/>
      <c r="R489" s="168"/>
      <c r="S489" s="168"/>
      <c r="T489" s="168"/>
      <c r="U489" s="168"/>
      <c r="V489" s="168"/>
      <c r="W489" s="133"/>
      <c r="X489" s="133"/>
      <c r="Y489" s="133"/>
      <c r="Z489" s="133"/>
      <c r="AA489" s="133"/>
      <c r="AB489" s="133"/>
      <c r="AC489" s="133"/>
      <c r="AD489" s="133"/>
      <c r="AE489" s="133"/>
      <c r="AF489" s="133"/>
      <c r="AG489" s="133"/>
      <c r="AH489" s="133"/>
      <c r="AI489" s="133"/>
      <c r="AJ489" s="133"/>
      <c r="AK489" s="133"/>
      <c r="AL489" s="133"/>
      <c r="AM489" s="133"/>
      <c r="AN489" s="133"/>
      <c r="AO489" s="133"/>
      <c r="AP489" s="133"/>
      <c r="AQ489" s="133"/>
      <c r="AR489" s="133"/>
      <c r="AS489" s="133"/>
      <c r="AT489" s="133"/>
      <c r="AU489" s="133"/>
      <c r="AV489" s="133"/>
      <c r="AW489" s="133"/>
      <c r="AX489" s="133"/>
      <c r="AY489" s="133"/>
      <c r="AZ489" s="133"/>
      <c r="BA489" s="133"/>
      <c r="BB489" s="133"/>
      <c r="BC489" s="133"/>
      <c r="BD489" s="133"/>
      <c r="BE489" s="133"/>
      <c r="BF489" s="133"/>
      <c r="BG489" s="133"/>
      <c r="BH489" s="133"/>
      <c r="BI489" s="133"/>
      <c r="BJ489" s="133"/>
      <c r="BK489" s="133"/>
      <c r="BL489" s="133"/>
      <c r="BM489" s="133"/>
      <c r="BN489" s="133"/>
      <c r="BO489" s="174"/>
      <c r="BP489" s="133"/>
      <c r="BQ489" s="133"/>
      <c r="BR489" s="133"/>
      <c r="BS489" s="133"/>
      <c r="BT489" s="133"/>
      <c r="BU489" s="133"/>
      <c r="BV489" s="133"/>
      <c r="BW489" s="133"/>
      <c r="BX489" s="133"/>
      <c r="BY489" s="133"/>
      <c r="BZ489" s="133"/>
      <c r="CA489" s="133"/>
      <c r="CB489" s="133"/>
      <c r="CC489" s="133"/>
      <c r="CD489" s="133"/>
      <c r="CE489" s="133"/>
      <c r="CF489" s="133"/>
      <c r="CG489" s="133"/>
      <c r="CH489" s="133"/>
      <c r="CI489" s="133"/>
      <c r="CJ489" s="133"/>
      <c r="CK489" s="133"/>
      <c r="CL489" s="133"/>
      <c r="CM489" s="133"/>
      <c r="CN489" s="133"/>
      <c r="CO489" s="133"/>
      <c r="CP489" s="133"/>
      <c r="CQ489" s="133"/>
      <c r="CR489" s="133"/>
      <c r="CS489" s="133"/>
      <c r="CT489" s="133"/>
      <c r="CU489" s="133"/>
      <c r="CV489" s="133"/>
      <c r="CW489" s="133"/>
      <c r="CX489" s="133"/>
      <c r="CY489" s="133"/>
      <c r="CZ489" s="133"/>
      <c r="DA489" s="133"/>
      <c r="DB489" s="133"/>
      <c r="DC489" s="133"/>
      <c r="DD489" s="133"/>
      <c r="DE489" s="133"/>
      <c r="DF489" s="133"/>
      <c r="DG489" s="133"/>
      <c r="DH489" s="133"/>
      <c r="DI489" s="133"/>
      <c r="DJ489" s="133"/>
      <c r="DK489" s="133"/>
      <c r="DL489" s="133"/>
      <c r="DM489" s="133"/>
      <c r="DN489" s="133"/>
      <c r="DO489" s="133"/>
      <c r="DP489" s="133"/>
      <c r="DQ489" s="133"/>
      <c r="DR489" s="133"/>
      <c r="DS489" s="133"/>
      <c r="DT489" s="133"/>
      <c r="DU489" s="133"/>
      <c r="DV489" s="133"/>
      <c r="DW489" s="133"/>
      <c r="DX489" s="133"/>
      <c r="DY489" s="133"/>
      <c r="DZ489" s="133"/>
      <c r="EA489" s="133"/>
      <c r="EB489" s="133"/>
      <c r="EC489" s="133"/>
      <c r="ED489" s="133"/>
      <c r="EE489" s="133"/>
      <c r="EF489" s="133"/>
      <c r="EG489" s="133"/>
      <c r="EH489" s="133"/>
      <c r="EI489" s="133"/>
      <c r="EJ489" s="133"/>
      <c r="EK489" s="133"/>
      <c r="EL489" s="133"/>
      <c r="EM489" s="133"/>
      <c r="EN489" s="133"/>
      <c r="EO489" s="133"/>
      <c r="EP489" s="133"/>
      <c r="EQ489" s="133"/>
      <c r="ER489" s="133"/>
      <c r="ES489" s="133"/>
      <c r="ET489" s="133"/>
      <c r="EU489" s="133"/>
      <c r="EV489" s="133"/>
      <c r="EW489" s="133"/>
      <c r="EX489" s="133"/>
      <c r="EY489" s="133"/>
      <c r="EZ489" s="133"/>
      <c r="FA489" s="133"/>
      <c r="FB489" s="133"/>
      <c r="FC489" s="133"/>
      <c r="FD489" s="133"/>
      <c r="FE489" s="133"/>
      <c r="FF489" s="133"/>
      <c r="FG489" s="133"/>
      <c r="FH489" s="133"/>
      <c r="FI489" s="133"/>
      <c r="FJ489" s="133"/>
      <c r="FK489" s="133"/>
      <c r="FL489" s="133"/>
      <c r="FM489" s="133"/>
      <c r="FN489" s="133"/>
      <c r="FO489" s="133"/>
      <c r="FP489" s="133"/>
      <c r="FQ489" s="133"/>
      <c r="FR489" s="133"/>
      <c r="FS489" s="133"/>
      <c r="FT489" s="133"/>
      <c r="FU489" s="133"/>
      <c r="FV489" s="133"/>
      <c r="FW489" s="133"/>
      <c r="FX489" s="133"/>
      <c r="FY489" s="133"/>
      <c r="FZ489" s="133"/>
      <c r="GA489" s="133"/>
      <c r="GB489" s="133"/>
      <c r="GC489" s="133"/>
      <c r="GD489" s="133"/>
      <c r="GE489" s="133"/>
      <c r="GF489" s="133"/>
      <c r="GG489" s="133"/>
      <c r="GH489" s="133"/>
      <c r="GI489" s="133"/>
    </row>
    <row r="490" spans="1:191" s="135" customFormat="1">
      <c r="A490" s="133"/>
      <c r="B490" s="133"/>
      <c r="C490" s="133"/>
      <c r="D490" s="133"/>
      <c r="E490" s="133"/>
      <c r="F490" s="133"/>
      <c r="G490" s="133"/>
      <c r="H490" s="133"/>
      <c r="I490" s="133"/>
      <c r="J490" s="133"/>
      <c r="K490" s="133"/>
      <c r="L490" s="133"/>
      <c r="M490" s="133"/>
      <c r="N490" s="133"/>
      <c r="O490" s="133"/>
      <c r="P490" s="168"/>
      <c r="Q490" s="168"/>
      <c r="R490" s="168"/>
      <c r="S490" s="168"/>
      <c r="T490" s="168"/>
      <c r="U490" s="168"/>
      <c r="V490" s="168"/>
      <c r="W490" s="133"/>
      <c r="X490" s="133"/>
      <c r="Y490" s="133"/>
      <c r="Z490" s="133"/>
      <c r="AA490" s="133"/>
      <c r="AB490" s="133"/>
      <c r="AC490" s="133"/>
      <c r="AD490" s="133"/>
      <c r="AE490" s="133"/>
      <c r="AF490" s="133"/>
      <c r="AG490" s="133"/>
      <c r="AH490" s="133"/>
      <c r="AI490" s="133"/>
      <c r="AJ490" s="133"/>
      <c r="AK490" s="133"/>
      <c r="AL490" s="133"/>
      <c r="AM490" s="133"/>
      <c r="AN490" s="133"/>
      <c r="AO490" s="133"/>
      <c r="AP490" s="133"/>
      <c r="AQ490" s="133"/>
      <c r="AR490" s="133"/>
      <c r="AS490" s="133"/>
      <c r="AT490" s="133"/>
      <c r="AU490" s="133"/>
      <c r="AV490" s="133"/>
      <c r="AW490" s="133"/>
      <c r="AX490" s="133"/>
      <c r="AY490" s="133"/>
      <c r="AZ490" s="133"/>
      <c r="BA490" s="133"/>
      <c r="BB490" s="133"/>
      <c r="BC490" s="133"/>
      <c r="BD490" s="133"/>
      <c r="BE490" s="133"/>
      <c r="BF490" s="133"/>
      <c r="BG490" s="133"/>
      <c r="BH490" s="133"/>
      <c r="BI490" s="133"/>
      <c r="BJ490" s="133"/>
      <c r="BK490" s="133"/>
      <c r="BL490" s="133"/>
      <c r="BM490" s="133"/>
      <c r="BN490" s="133"/>
      <c r="BO490" s="174"/>
      <c r="BP490" s="133"/>
      <c r="BQ490" s="133"/>
      <c r="BR490" s="133"/>
      <c r="BS490" s="133"/>
      <c r="BT490" s="133"/>
      <c r="BU490" s="133"/>
      <c r="BV490" s="133"/>
      <c r="BW490" s="133"/>
      <c r="BX490" s="133"/>
      <c r="BY490" s="133"/>
      <c r="BZ490" s="133"/>
      <c r="CA490" s="133"/>
      <c r="CB490" s="133"/>
      <c r="CC490" s="133"/>
      <c r="CD490" s="133"/>
      <c r="CE490" s="133"/>
      <c r="CF490" s="133"/>
      <c r="CG490" s="133"/>
      <c r="CH490" s="133"/>
      <c r="CI490" s="133"/>
      <c r="CJ490" s="133"/>
      <c r="CK490" s="133"/>
      <c r="CL490" s="133"/>
      <c r="CM490" s="133"/>
      <c r="CN490" s="133"/>
      <c r="CO490" s="133"/>
      <c r="CP490" s="133"/>
      <c r="CQ490" s="133"/>
      <c r="CR490" s="133"/>
      <c r="CS490" s="133"/>
      <c r="CT490" s="133"/>
      <c r="CU490" s="133"/>
      <c r="CV490" s="133"/>
      <c r="CW490" s="133"/>
      <c r="CX490" s="133"/>
      <c r="CY490" s="133"/>
      <c r="CZ490" s="133"/>
      <c r="DA490" s="133"/>
      <c r="DB490" s="133"/>
      <c r="DC490" s="133"/>
      <c r="DD490" s="133"/>
      <c r="DE490" s="133"/>
      <c r="DF490" s="133"/>
      <c r="DG490" s="133"/>
      <c r="DH490" s="133"/>
      <c r="DI490" s="133"/>
      <c r="DJ490" s="133"/>
      <c r="DK490" s="133"/>
      <c r="DL490" s="133"/>
      <c r="DM490" s="133"/>
      <c r="DN490" s="133"/>
      <c r="DO490" s="133"/>
      <c r="DP490" s="133"/>
      <c r="DQ490" s="133"/>
      <c r="DR490" s="133"/>
      <c r="DS490" s="133"/>
      <c r="DT490" s="133"/>
      <c r="DU490" s="133"/>
      <c r="DV490" s="133"/>
      <c r="DW490" s="133"/>
      <c r="DX490" s="133"/>
      <c r="DY490" s="133"/>
      <c r="DZ490" s="133"/>
      <c r="EA490" s="133"/>
      <c r="EB490" s="133"/>
      <c r="EC490" s="133"/>
      <c r="ED490" s="133"/>
      <c r="EE490" s="133"/>
      <c r="EF490" s="133"/>
      <c r="EG490" s="133"/>
      <c r="EH490" s="133"/>
      <c r="EI490" s="133"/>
      <c r="EJ490" s="133"/>
      <c r="EK490" s="133"/>
      <c r="EL490" s="133"/>
      <c r="EM490" s="133"/>
      <c r="EN490" s="133"/>
      <c r="EO490" s="133"/>
      <c r="EP490" s="133"/>
      <c r="EQ490" s="133"/>
      <c r="ER490" s="133"/>
      <c r="ES490" s="133"/>
      <c r="ET490" s="133"/>
      <c r="EU490" s="133"/>
      <c r="EV490" s="133"/>
      <c r="EW490" s="133"/>
      <c r="EX490" s="133"/>
      <c r="EY490" s="133"/>
      <c r="EZ490" s="133"/>
      <c r="FA490" s="133"/>
      <c r="FB490" s="133"/>
      <c r="FC490" s="133"/>
      <c r="FD490" s="133"/>
      <c r="FE490" s="133"/>
      <c r="FF490" s="133"/>
      <c r="FG490" s="133"/>
      <c r="FH490" s="133"/>
      <c r="FI490" s="133"/>
      <c r="FJ490" s="133"/>
      <c r="FK490" s="133"/>
      <c r="FL490" s="133"/>
      <c r="FM490" s="133"/>
      <c r="FN490" s="133"/>
      <c r="FO490" s="133"/>
      <c r="FP490" s="133"/>
      <c r="FQ490" s="133"/>
      <c r="FR490" s="133"/>
      <c r="FS490" s="133"/>
      <c r="FT490" s="133"/>
      <c r="FU490" s="133"/>
      <c r="FV490" s="133"/>
      <c r="FW490" s="133"/>
      <c r="FX490" s="133"/>
      <c r="FY490" s="133"/>
      <c r="FZ490" s="133"/>
      <c r="GA490" s="133"/>
      <c r="GB490" s="133"/>
      <c r="GC490" s="133"/>
      <c r="GD490" s="133"/>
      <c r="GE490" s="133"/>
      <c r="GF490" s="133"/>
      <c r="GG490" s="133"/>
      <c r="GH490" s="133"/>
      <c r="GI490" s="133"/>
    </row>
    <row r="491" spans="1:191" s="135" customFormat="1">
      <c r="A491" s="133"/>
      <c r="B491" s="133"/>
      <c r="C491" s="133"/>
      <c r="D491" s="133"/>
      <c r="E491" s="133"/>
      <c r="F491" s="133"/>
      <c r="G491" s="133"/>
      <c r="H491" s="133"/>
      <c r="I491" s="133"/>
      <c r="J491" s="133"/>
      <c r="K491" s="133"/>
      <c r="L491" s="133"/>
      <c r="M491" s="133"/>
      <c r="N491" s="133"/>
      <c r="O491" s="133"/>
      <c r="P491" s="168"/>
      <c r="Q491" s="168"/>
      <c r="R491" s="168"/>
      <c r="S491" s="168"/>
      <c r="T491" s="168"/>
      <c r="U491" s="168"/>
      <c r="V491" s="168"/>
      <c r="W491" s="133"/>
      <c r="X491" s="133"/>
      <c r="Y491" s="133"/>
      <c r="Z491" s="133"/>
      <c r="AA491" s="133"/>
      <c r="AB491" s="133"/>
      <c r="AC491" s="133"/>
      <c r="AD491" s="133"/>
      <c r="AE491" s="133"/>
      <c r="AF491" s="133"/>
      <c r="AG491" s="133"/>
      <c r="AH491" s="133"/>
      <c r="AI491" s="133"/>
      <c r="AJ491" s="133"/>
      <c r="AK491" s="133"/>
      <c r="AL491" s="133"/>
      <c r="AM491" s="133"/>
      <c r="AN491" s="133"/>
      <c r="AO491" s="133"/>
      <c r="AP491" s="133"/>
      <c r="AQ491" s="133"/>
      <c r="AR491" s="133"/>
      <c r="AS491" s="133"/>
      <c r="AT491" s="133"/>
      <c r="AU491" s="133"/>
      <c r="AV491" s="133"/>
      <c r="AW491" s="133"/>
      <c r="AX491" s="133"/>
      <c r="AY491" s="133"/>
      <c r="AZ491" s="133"/>
      <c r="BA491" s="133"/>
      <c r="BB491" s="133"/>
      <c r="BC491" s="133"/>
      <c r="BD491" s="133"/>
      <c r="BE491" s="133"/>
      <c r="BF491" s="133"/>
      <c r="BG491" s="133"/>
      <c r="BH491" s="133"/>
      <c r="BI491" s="133"/>
      <c r="BJ491" s="133"/>
      <c r="BK491" s="133"/>
      <c r="BL491" s="133"/>
      <c r="BM491" s="133"/>
      <c r="BN491" s="133"/>
      <c r="BO491" s="174"/>
      <c r="BP491" s="133"/>
      <c r="BQ491" s="133"/>
      <c r="BR491" s="133"/>
      <c r="BS491" s="133"/>
      <c r="BT491" s="133"/>
      <c r="BU491" s="133"/>
      <c r="BV491" s="133"/>
      <c r="BW491" s="133"/>
      <c r="BX491" s="133"/>
      <c r="BY491" s="133"/>
      <c r="BZ491" s="133"/>
      <c r="CA491" s="133"/>
      <c r="CB491" s="133"/>
      <c r="CC491" s="133"/>
      <c r="CD491" s="133"/>
      <c r="CE491" s="133"/>
      <c r="CF491" s="133"/>
      <c r="CG491" s="133"/>
      <c r="CH491" s="133"/>
      <c r="CI491" s="133"/>
      <c r="CJ491" s="133"/>
      <c r="CK491" s="133"/>
      <c r="CL491" s="133"/>
      <c r="CM491" s="133"/>
      <c r="CN491" s="133"/>
      <c r="CO491" s="133"/>
      <c r="CP491" s="133"/>
      <c r="CQ491" s="133"/>
      <c r="CR491" s="133"/>
      <c r="CS491" s="133"/>
      <c r="CT491" s="133"/>
      <c r="CU491" s="133"/>
      <c r="CV491" s="133"/>
      <c r="CW491" s="133"/>
      <c r="CX491" s="133"/>
      <c r="CY491" s="133"/>
      <c r="CZ491" s="133"/>
      <c r="DA491" s="133"/>
      <c r="DB491" s="133"/>
      <c r="DC491" s="133"/>
      <c r="DD491" s="133"/>
      <c r="DE491" s="133"/>
      <c r="DF491" s="133"/>
      <c r="DG491" s="133"/>
      <c r="DH491" s="133"/>
      <c r="DI491" s="133"/>
      <c r="DJ491" s="133"/>
      <c r="DK491" s="133"/>
      <c r="DL491" s="133"/>
      <c r="DM491" s="133"/>
      <c r="DN491" s="133"/>
      <c r="DO491" s="133"/>
      <c r="DP491" s="133"/>
      <c r="DQ491" s="133"/>
      <c r="DR491" s="133"/>
      <c r="DS491" s="133"/>
      <c r="DT491" s="133"/>
      <c r="DU491" s="133"/>
      <c r="DV491" s="133"/>
      <c r="DW491" s="133"/>
      <c r="DX491" s="133"/>
      <c r="DY491" s="133"/>
      <c r="DZ491" s="133"/>
      <c r="EA491" s="133"/>
      <c r="EB491" s="133"/>
      <c r="EC491" s="133"/>
      <c r="ED491" s="133"/>
      <c r="EE491" s="133"/>
      <c r="EF491" s="133"/>
      <c r="EG491" s="133"/>
      <c r="EH491" s="133"/>
      <c r="EI491" s="133"/>
      <c r="EJ491" s="133"/>
      <c r="EK491" s="133"/>
      <c r="EL491" s="133"/>
      <c r="EM491" s="133"/>
      <c r="EN491" s="133"/>
      <c r="EO491" s="133"/>
      <c r="EP491" s="133"/>
      <c r="EQ491" s="133"/>
      <c r="ER491" s="133"/>
      <c r="ES491" s="133"/>
      <c r="ET491" s="133"/>
      <c r="EU491" s="133"/>
      <c r="EV491" s="133"/>
      <c r="EW491" s="133"/>
      <c r="EX491" s="133"/>
      <c r="EY491" s="133"/>
      <c r="EZ491" s="133"/>
      <c r="FA491" s="133"/>
      <c r="FB491" s="133"/>
      <c r="FC491" s="133"/>
      <c r="FD491" s="133"/>
      <c r="FE491" s="133"/>
      <c r="FF491" s="133"/>
      <c r="FG491" s="133"/>
      <c r="FH491" s="133"/>
      <c r="FI491" s="133"/>
      <c r="FJ491" s="133"/>
      <c r="FK491" s="133"/>
      <c r="FL491" s="133"/>
      <c r="FM491" s="133"/>
      <c r="FN491" s="133"/>
      <c r="FO491" s="133"/>
      <c r="FP491" s="133"/>
      <c r="FQ491" s="133"/>
      <c r="FR491" s="133"/>
      <c r="FS491" s="133"/>
      <c r="FT491" s="133"/>
      <c r="FU491" s="133"/>
      <c r="FV491" s="133"/>
      <c r="FW491" s="133"/>
      <c r="FX491" s="133"/>
      <c r="FY491" s="133"/>
      <c r="FZ491" s="133"/>
      <c r="GA491" s="133"/>
      <c r="GB491" s="133"/>
      <c r="GC491" s="133"/>
      <c r="GD491" s="133"/>
      <c r="GE491" s="133"/>
      <c r="GF491" s="133"/>
      <c r="GG491" s="133"/>
      <c r="GH491" s="133"/>
      <c r="GI491" s="133"/>
    </row>
    <row r="492" spans="1:191" s="135" customFormat="1">
      <c r="A492" s="133"/>
      <c r="B492" s="133"/>
      <c r="C492" s="133"/>
      <c r="D492" s="133"/>
      <c r="E492" s="133"/>
      <c r="F492" s="133"/>
      <c r="G492" s="133"/>
      <c r="H492" s="133"/>
      <c r="I492" s="133"/>
      <c r="J492" s="133"/>
      <c r="K492" s="133"/>
      <c r="L492" s="133"/>
      <c r="M492" s="133"/>
      <c r="N492" s="133"/>
      <c r="O492" s="133"/>
      <c r="P492" s="168"/>
      <c r="Q492" s="168"/>
      <c r="R492" s="168"/>
      <c r="S492" s="168"/>
      <c r="T492" s="168"/>
      <c r="U492" s="168"/>
      <c r="V492" s="168"/>
      <c r="W492" s="133"/>
      <c r="X492" s="133"/>
      <c r="Y492" s="133"/>
      <c r="Z492" s="133"/>
      <c r="AA492" s="133"/>
      <c r="AB492" s="133"/>
      <c r="AC492" s="133"/>
      <c r="AD492" s="133"/>
      <c r="AE492" s="133"/>
      <c r="AF492" s="133"/>
      <c r="AG492" s="133"/>
      <c r="AH492" s="133"/>
      <c r="AI492" s="133"/>
      <c r="AJ492" s="133"/>
      <c r="AK492" s="133"/>
      <c r="AL492" s="133"/>
      <c r="AM492" s="133"/>
      <c r="AN492" s="133"/>
      <c r="AO492" s="133"/>
      <c r="AP492" s="133"/>
      <c r="AQ492" s="133"/>
      <c r="AR492" s="133"/>
      <c r="AS492" s="133"/>
      <c r="AT492" s="133"/>
      <c r="AU492" s="133"/>
      <c r="AV492" s="133"/>
      <c r="AW492" s="133"/>
      <c r="AX492" s="133"/>
      <c r="AY492" s="133"/>
      <c r="AZ492" s="133"/>
      <c r="BA492" s="133"/>
      <c r="BB492" s="133"/>
      <c r="BC492" s="133"/>
      <c r="BD492" s="133"/>
      <c r="BE492" s="133"/>
      <c r="BF492" s="133"/>
      <c r="BG492" s="133"/>
      <c r="BH492" s="133"/>
      <c r="BI492" s="133"/>
      <c r="BJ492" s="133"/>
      <c r="BK492" s="133"/>
      <c r="BL492" s="133"/>
      <c r="BM492" s="133"/>
      <c r="BN492" s="133"/>
      <c r="BO492" s="174"/>
      <c r="BP492" s="133"/>
      <c r="BQ492" s="133"/>
      <c r="BR492" s="133"/>
      <c r="BS492" s="133"/>
      <c r="BT492" s="133"/>
      <c r="BU492" s="133"/>
      <c r="BV492" s="133"/>
      <c r="BW492" s="133"/>
      <c r="BX492" s="133"/>
      <c r="BY492" s="133"/>
      <c r="BZ492" s="133"/>
      <c r="CA492" s="133"/>
      <c r="CB492" s="133"/>
      <c r="CC492" s="133"/>
      <c r="CD492" s="133"/>
      <c r="CE492" s="133"/>
      <c r="CF492" s="133"/>
      <c r="CG492" s="133"/>
      <c r="CH492" s="133"/>
      <c r="CI492" s="133"/>
      <c r="CJ492" s="133"/>
      <c r="CK492" s="133"/>
      <c r="CL492" s="133"/>
      <c r="CM492" s="133"/>
      <c r="CN492" s="133"/>
      <c r="CO492" s="133"/>
      <c r="CP492" s="133"/>
      <c r="CQ492" s="133"/>
      <c r="CR492" s="133"/>
      <c r="CS492" s="133"/>
      <c r="CT492" s="133"/>
      <c r="CU492" s="133"/>
      <c r="CV492" s="133"/>
      <c r="CW492" s="133"/>
      <c r="CX492" s="133"/>
      <c r="CY492" s="133"/>
      <c r="CZ492" s="133"/>
      <c r="DA492" s="133"/>
      <c r="DB492" s="133"/>
      <c r="DC492" s="133"/>
      <c r="DD492" s="133"/>
      <c r="DE492" s="133"/>
      <c r="DF492" s="133"/>
      <c r="DG492" s="133"/>
      <c r="DH492" s="133"/>
      <c r="DI492" s="133"/>
      <c r="DJ492" s="133"/>
      <c r="DK492" s="133"/>
      <c r="DL492" s="133"/>
      <c r="DM492" s="133"/>
      <c r="DN492" s="133"/>
      <c r="DO492" s="133"/>
      <c r="DP492" s="133"/>
      <c r="DQ492" s="133"/>
      <c r="DR492" s="133"/>
      <c r="DS492" s="133"/>
      <c r="DT492" s="133"/>
      <c r="DU492" s="133"/>
      <c r="DV492" s="133"/>
      <c r="DW492" s="133"/>
      <c r="DX492" s="133"/>
      <c r="DY492" s="133"/>
      <c r="DZ492" s="133"/>
      <c r="EA492" s="133"/>
      <c r="EB492" s="133"/>
      <c r="EC492" s="133"/>
      <c r="ED492" s="133"/>
      <c r="EE492" s="133"/>
      <c r="EF492" s="133"/>
      <c r="EG492" s="133"/>
      <c r="EH492" s="133"/>
      <c r="EI492" s="133"/>
      <c r="EJ492" s="133"/>
      <c r="EK492" s="133"/>
      <c r="EL492" s="133"/>
      <c r="EM492" s="133"/>
      <c r="EN492" s="133"/>
      <c r="EO492" s="133"/>
      <c r="EP492" s="133"/>
      <c r="EQ492" s="133"/>
      <c r="ER492" s="133"/>
      <c r="ES492" s="133"/>
      <c r="ET492" s="133"/>
      <c r="EU492" s="133"/>
      <c r="EV492" s="133"/>
      <c r="EW492" s="133"/>
      <c r="EX492" s="133"/>
      <c r="EY492" s="133"/>
      <c r="EZ492" s="133"/>
      <c r="FA492" s="133"/>
      <c r="FB492" s="133"/>
      <c r="FC492" s="133"/>
      <c r="FD492" s="133"/>
      <c r="FE492" s="133"/>
      <c r="FF492" s="133"/>
      <c r="FG492" s="133"/>
      <c r="FH492" s="133"/>
      <c r="FI492" s="133"/>
      <c r="FJ492" s="133"/>
      <c r="FK492" s="133"/>
      <c r="FL492" s="133"/>
      <c r="FM492" s="133"/>
      <c r="FN492" s="133"/>
      <c r="FO492" s="133"/>
      <c r="FP492" s="133"/>
      <c r="FQ492" s="133"/>
      <c r="FR492" s="133"/>
      <c r="FS492" s="133"/>
      <c r="FT492" s="133"/>
      <c r="FU492" s="133"/>
      <c r="FV492" s="133"/>
      <c r="FW492" s="133"/>
      <c r="FX492" s="133"/>
      <c r="FY492" s="133"/>
      <c r="FZ492" s="133"/>
      <c r="GA492" s="133"/>
      <c r="GB492" s="133"/>
      <c r="GC492" s="133"/>
      <c r="GD492" s="133"/>
      <c r="GE492" s="133"/>
      <c r="GF492" s="133"/>
      <c r="GG492" s="133"/>
      <c r="GH492" s="133"/>
      <c r="GI492" s="133"/>
    </row>
    <row r="493" spans="1:191" s="135" customFormat="1">
      <c r="A493" s="133"/>
      <c r="B493" s="133"/>
      <c r="C493" s="133"/>
      <c r="D493" s="133"/>
      <c r="E493" s="133"/>
      <c r="F493" s="133"/>
      <c r="G493" s="133"/>
      <c r="H493" s="133"/>
      <c r="I493" s="133"/>
      <c r="J493" s="133"/>
      <c r="K493" s="133"/>
      <c r="L493" s="133"/>
      <c r="M493" s="133"/>
      <c r="N493" s="133"/>
      <c r="O493" s="133"/>
      <c r="P493" s="168"/>
      <c r="Q493" s="168"/>
      <c r="R493" s="168"/>
      <c r="S493" s="168"/>
      <c r="T493" s="168"/>
      <c r="U493" s="168"/>
      <c r="V493" s="168"/>
      <c r="W493" s="133"/>
      <c r="X493" s="133"/>
      <c r="Y493" s="133"/>
      <c r="Z493" s="133"/>
      <c r="AA493" s="133"/>
      <c r="AB493" s="133"/>
      <c r="AC493" s="133"/>
      <c r="AD493" s="133"/>
      <c r="AE493" s="133"/>
      <c r="AF493" s="133"/>
      <c r="AG493" s="133"/>
      <c r="AH493" s="133"/>
      <c r="AI493" s="133"/>
      <c r="AJ493" s="133"/>
      <c r="AK493" s="133"/>
      <c r="AL493" s="133"/>
      <c r="AM493" s="133"/>
      <c r="AN493" s="133"/>
      <c r="AO493" s="133"/>
      <c r="AP493" s="133"/>
      <c r="AQ493" s="133"/>
      <c r="AR493" s="133"/>
      <c r="AS493" s="133"/>
      <c r="AT493" s="133"/>
      <c r="AU493" s="133"/>
      <c r="AV493" s="133"/>
      <c r="AW493" s="133"/>
      <c r="AX493" s="133"/>
      <c r="AY493" s="133"/>
      <c r="AZ493" s="133"/>
      <c r="BA493" s="133"/>
      <c r="BB493" s="133"/>
      <c r="BC493" s="133"/>
      <c r="BD493" s="133"/>
      <c r="BE493" s="133"/>
      <c r="BF493" s="133"/>
      <c r="BG493" s="133"/>
      <c r="BH493" s="133"/>
      <c r="BI493" s="133"/>
      <c r="BJ493" s="133"/>
      <c r="BK493" s="133"/>
      <c r="BL493" s="133"/>
      <c r="BM493" s="133"/>
      <c r="BN493" s="133"/>
      <c r="BO493" s="174"/>
      <c r="BP493" s="133"/>
      <c r="BQ493" s="133"/>
      <c r="BR493" s="133"/>
      <c r="BS493" s="133"/>
      <c r="BT493" s="133"/>
      <c r="BU493" s="133"/>
      <c r="BV493" s="133"/>
      <c r="BW493" s="133"/>
      <c r="BX493" s="133"/>
      <c r="BY493" s="133"/>
      <c r="BZ493" s="133"/>
      <c r="CA493" s="133"/>
      <c r="CB493" s="133"/>
      <c r="CC493" s="133"/>
      <c r="CD493" s="133"/>
      <c r="CE493" s="133"/>
      <c r="CF493" s="133"/>
      <c r="CG493" s="133"/>
      <c r="CH493" s="133"/>
      <c r="CI493" s="133"/>
      <c r="CJ493" s="133"/>
      <c r="CK493" s="133"/>
      <c r="CL493" s="133"/>
      <c r="CM493" s="133"/>
      <c r="CN493" s="133"/>
      <c r="CO493" s="133"/>
      <c r="CP493" s="133"/>
      <c r="CQ493" s="133"/>
      <c r="CR493" s="133"/>
      <c r="CS493" s="133"/>
      <c r="CT493" s="133"/>
      <c r="CU493" s="133"/>
      <c r="CV493" s="133"/>
      <c r="CW493" s="133"/>
      <c r="CX493" s="133"/>
      <c r="CY493" s="133"/>
      <c r="CZ493" s="133"/>
      <c r="DA493" s="133"/>
      <c r="DB493" s="133"/>
      <c r="DC493" s="133"/>
      <c r="DD493" s="133"/>
      <c r="DE493" s="133"/>
      <c r="DF493" s="133"/>
      <c r="DG493" s="133"/>
      <c r="DH493" s="133"/>
      <c r="DI493" s="133"/>
      <c r="DJ493" s="133"/>
      <c r="DK493" s="133"/>
      <c r="DL493" s="133"/>
      <c r="DM493" s="133"/>
      <c r="DN493" s="133"/>
      <c r="DO493" s="133"/>
      <c r="DP493" s="133"/>
      <c r="DQ493" s="133"/>
      <c r="DR493" s="133"/>
      <c r="DS493" s="133"/>
      <c r="DT493" s="133"/>
      <c r="DU493" s="133"/>
      <c r="DV493" s="133"/>
      <c r="DW493" s="133"/>
      <c r="DX493" s="133"/>
      <c r="DY493" s="133"/>
      <c r="DZ493" s="133"/>
      <c r="EA493" s="133"/>
      <c r="EB493" s="133"/>
      <c r="EC493" s="133"/>
      <c r="ED493" s="133"/>
      <c r="EE493" s="133"/>
      <c r="EF493" s="133"/>
      <c r="EG493" s="133"/>
      <c r="EH493" s="133"/>
      <c r="EI493" s="133"/>
      <c r="EJ493" s="133"/>
      <c r="EK493" s="133"/>
      <c r="EL493" s="133"/>
      <c r="EM493" s="133"/>
      <c r="EN493" s="133"/>
      <c r="EO493" s="133"/>
      <c r="EP493" s="133"/>
      <c r="EQ493" s="133"/>
      <c r="ER493" s="133"/>
      <c r="ES493" s="133"/>
      <c r="ET493" s="133"/>
      <c r="EU493" s="133"/>
      <c r="EV493" s="133"/>
      <c r="EW493" s="133"/>
      <c r="EX493" s="133"/>
      <c r="EY493" s="133"/>
      <c r="EZ493" s="133"/>
      <c r="FA493" s="133"/>
      <c r="FB493" s="133"/>
      <c r="FC493" s="133"/>
      <c r="FD493" s="133"/>
      <c r="FE493" s="133"/>
      <c r="FF493" s="133"/>
      <c r="FG493" s="133"/>
      <c r="FH493" s="133"/>
      <c r="FI493" s="133"/>
      <c r="FJ493" s="133"/>
      <c r="FK493" s="133"/>
      <c r="FL493" s="133"/>
      <c r="FM493" s="133"/>
      <c r="FN493" s="133"/>
      <c r="FO493" s="133"/>
      <c r="FP493" s="133"/>
      <c r="FQ493" s="133"/>
      <c r="FR493" s="133"/>
      <c r="FS493" s="133"/>
      <c r="FT493" s="133"/>
      <c r="FU493" s="133"/>
      <c r="FV493" s="133"/>
      <c r="FW493" s="133"/>
      <c r="FX493" s="133"/>
      <c r="FY493" s="133"/>
      <c r="FZ493" s="133"/>
      <c r="GA493" s="133"/>
      <c r="GB493" s="133"/>
      <c r="GC493" s="133"/>
      <c r="GD493" s="133"/>
      <c r="GE493" s="133"/>
      <c r="GF493" s="133"/>
      <c r="GG493" s="133"/>
      <c r="GH493" s="133"/>
      <c r="GI493" s="133"/>
    </row>
    <row r="494" spans="1:191" s="135" customFormat="1">
      <c r="A494" s="133"/>
      <c r="B494" s="133"/>
      <c r="C494" s="133"/>
      <c r="D494" s="133"/>
      <c r="E494" s="133"/>
      <c r="F494" s="133"/>
      <c r="G494" s="133"/>
      <c r="H494" s="133"/>
      <c r="I494" s="133"/>
      <c r="J494" s="133"/>
      <c r="K494" s="133"/>
      <c r="L494" s="133"/>
      <c r="M494" s="133"/>
      <c r="N494" s="133"/>
      <c r="O494" s="133"/>
      <c r="P494" s="168"/>
      <c r="Q494" s="168"/>
      <c r="R494" s="168"/>
      <c r="S494" s="168"/>
      <c r="T494" s="168"/>
      <c r="U494" s="168"/>
      <c r="V494" s="168"/>
      <c r="W494" s="133"/>
      <c r="X494" s="133"/>
      <c r="Y494" s="133"/>
      <c r="Z494" s="133"/>
      <c r="AA494" s="133"/>
      <c r="AB494" s="133"/>
      <c r="AC494" s="133"/>
      <c r="AD494" s="133"/>
      <c r="AE494" s="133"/>
      <c r="AF494" s="133"/>
      <c r="AG494" s="133"/>
      <c r="AH494" s="133"/>
      <c r="AI494" s="133"/>
      <c r="AJ494" s="133"/>
      <c r="AK494" s="133"/>
      <c r="AL494" s="133"/>
      <c r="AM494" s="133"/>
      <c r="AN494" s="133"/>
      <c r="AO494" s="133"/>
      <c r="AP494" s="133"/>
      <c r="AQ494" s="133"/>
      <c r="AR494" s="133"/>
      <c r="AS494" s="133"/>
      <c r="AT494" s="133"/>
      <c r="AU494" s="133"/>
      <c r="AV494" s="133"/>
      <c r="AW494" s="133"/>
      <c r="AX494" s="133"/>
      <c r="AY494" s="133"/>
      <c r="AZ494" s="133"/>
      <c r="BA494" s="133"/>
      <c r="BB494" s="133"/>
      <c r="BC494" s="133"/>
      <c r="BD494" s="133"/>
      <c r="BE494" s="133"/>
      <c r="BF494" s="133"/>
      <c r="BG494" s="133"/>
      <c r="BH494" s="133"/>
      <c r="BI494" s="133"/>
      <c r="BJ494" s="133"/>
      <c r="BK494" s="133"/>
      <c r="BL494" s="133"/>
      <c r="BM494" s="133"/>
      <c r="BN494" s="133"/>
      <c r="BO494" s="174"/>
      <c r="BP494" s="133"/>
      <c r="BQ494" s="133"/>
      <c r="BR494" s="133"/>
      <c r="BS494" s="133"/>
      <c r="BT494" s="133"/>
      <c r="BU494" s="133"/>
      <c r="BV494" s="133"/>
      <c r="BW494" s="133"/>
      <c r="BX494" s="133"/>
      <c r="BY494" s="133"/>
      <c r="BZ494" s="133"/>
      <c r="CA494" s="133"/>
      <c r="CB494" s="133"/>
      <c r="CC494" s="133"/>
      <c r="CD494" s="133"/>
      <c r="CE494" s="133"/>
      <c r="CF494" s="133"/>
      <c r="CG494" s="133"/>
      <c r="CH494" s="133"/>
      <c r="CI494" s="133"/>
      <c r="CJ494" s="133"/>
      <c r="CK494" s="133"/>
      <c r="CL494" s="133"/>
      <c r="CM494" s="133"/>
      <c r="CN494" s="133"/>
      <c r="CO494" s="133"/>
      <c r="CP494" s="133"/>
      <c r="CQ494" s="133"/>
      <c r="CR494" s="133"/>
      <c r="CS494" s="133"/>
      <c r="CT494" s="133"/>
      <c r="CU494" s="133"/>
      <c r="CV494" s="133"/>
      <c r="CW494" s="133"/>
      <c r="CX494" s="133"/>
      <c r="CY494" s="133"/>
      <c r="CZ494" s="133"/>
      <c r="DA494" s="133"/>
      <c r="DB494" s="133"/>
      <c r="DC494" s="133"/>
      <c r="DD494" s="133"/>
      <c r="DE494" s="133"/>
      <c r="DF494" s="133"/>
      <c r="DG494" s="133"/>
      <c r="DH494" s="133"/>
      <c r="DI494" s="133"/>
      <c r="DJ494" s="133"/>
      <c r="DK494" s="133"/>
      <c r="DL494" s="133"/>
      <c r="DM494" s="133"/>
      <c r="DN494" s="133"/>
      <c r="DO494" s="133"/>
      <c r="DP494" s="133"/>
      <c r="DQ494" s="133"/>
      <c r="DR494" s="133"/>
      <c r="DS494" s="133"/>
      <c r="DT494" s="133"/>
      <c r="DU494" s="133"/>
      <c r="DV494" s="133"/>
      <c r="DW494" s="133"/>
      <c r="DX494" s="133"/>
      <c r="DY494" s="133"/>
      <c r="DZ494" s="133"/>
      <c r="EA494" s="133"/>
      <c r="EB494" s="133"/>
      <c r="EC494" s="133"/>
      <c r="ED494" s="133"/>
      <c r="EE494" s="133"/>
      <c r="EF494" s="133"/>
      <c r="EG494" s="133"/>
      <c r="EH494" s="133"/>
      <c r="EI494" s="133"/>
      <c r="EJ494" s="133"/>
      <c r="EK494" s="133"/>
      <c r="EL494" s="133"/>
      <c r="EM494" s="133"/>
      <c r="EN494" s="133"/>
      <c r="EO494" s="133"/>
      <c r="EP494" s="133"/>
      <c r="EQ494" s="133"/>
      <c r="ER494" s="133"/>
      <c r="ES494" s="133"/>
      <c r="ET494" s="133"/>
      <c r="EU494" s="133"/>
      <c r="EV494" s="133"/>
      <c r="EW494" s="133"/>
      <c r="EX494" s="133"/>
      <c r="EY494" s="133"/>
      <c r="EZ494" s="133"/>
      <c r="FA494" s="133"/>
      <c r="FB494" s="133"/>
      <c r="FC494" s="133"/>
      <c r="FD494" s="133"/>
      <c r="FE494" s="133"/>
      <c r="FF494" s="133"/>
      <c r="FG494" s="133"/>
      <c r="FH494" s="133"/>
      <c r="FI494" s="133"/>
      <c r="FJ494" s="133"/>
      <c r="FK494" s="133"/>
      <c r="FL494" s="133"/>
      <c r="FM494" s="133"/>
      <c r="FN494" s="133"/>
      <c r="FO494" s="133"/>
      <c r="FP494" s="133"/>
      <c r="FQ494" s="133"/>
      <c r="FR494" s="133"/>
      <c r="FS494" s="133"/>
      <c r="FT494" s="133"/>
      <c r="FU494" s="133"/>
      <c r="FV494" s="133"/>
      <c r="FW494" s="133"/>
      <c r="FX494" s="133"/>
      <c r="FY494" s="133"/>
      <c r="FZ494" s="133"/>
      <c r="GA494" s="133"/>
      <c r="GB494" s="133"/>
      <c r="GC494" s="133"/>
      <c r="GD494" s="133"/>
      <c r="GE494" s="133"/>
      <c r="GF494" s="133"/>
      <c r="GG494" s="133"/>
      <c r="GH494" s="133"/>
      <c r="GI494" s="133"/>
    </row>
    <row r="495" spans="1:191" s="135" customFormat="1">
      <c r="A495" s="133"/>
      <c r="B495" s="133"/>
      <c r="C495" s="133"/>
      <c r="D495" s="133"/>
      <c r="E495" s="133"/>
      <c r="F495" s="133"/>
      <c r="G495" s="133"/>
      <c r="H495" s="133"/>
      <c r="I495" s="133"/>
      <c r="J495" s="133"/>
      <c r="K495" s="133"/>
      <c r="L495" s="133"/>
      <c r="M495" s="133"/>
      <c r="N495" s="133"/>
      <c r="O495" s="133"/>
      <c r="P495" s="168"/>
      <c r="Q495" s="168"/>
      <c r="R495" s="168"/>
      <c r="S495" s="168"/>
      <c r="T495" s="168"/>
      <c r="U495" s="168"/>
      <c r="V495" s="168"/>
      <c r="W495" s="133"/>
      <c r="X495" s="133"/>
      <c r="Y495" s="133"/>
      <c r="Z495" s="133"/>
      <c r="AA495" s="133"/>
      <c r="AB495" s="133"/>
      <c r="AC495" s="133"/>
      <c r="AD495" s="133"/>
      <c r="AE495" s="133"/>
      <c r="AF495" s="133"/>
      <c r="AG495" s="133"/>
      <c r="AH495" s="133"/>
      <c r="AI495" s="133"/>
      <c r="AJ495" s="133"/>
      <c r="AK495" s="133"/>
      <c r="AL495" s="133"/>
      <c r="AM495" s="133"/>
      <c r="AN495" s="133"/>
      <c r="AO495" s="133"/>
      <c r="AP495" s="133"/>
      <c r="AQ495" s="133"/>
      <c r="AR495" s="133"/>
      <c r="AS495" s="133"/>
      <c r="AT495" s="133"/>
      <c r="AU495" s="133"/>
      <c r="AV495" s="133"/>
      <c r="AW495" s="133"/>
      <c r="AX495" s="133"/>
      <c r="AY495" s="133"/>
      <c r="AZ495" s="133"/>
      <c r="BA495" s="133"/>
      <c r="BB495" s="133"/>
      <c r="BC495" s="133"/>
      <c r="BD495" s="133"/>
      <c r="BE495" s="133"/>
      <c r="BF495" s="133"/>
      <c r="BG495" s="133"/>
      <c r="BH495" s="133"/>
      <c r="BI495" s="133"/>
      <c r="BJ495" s="133"/>
      <c r="BK495" s="133"/>
      <c r="BL495" s="133"/>
      <c r="BM495" s="133"/>
      <c r="BN495" s="133"/>
      <c r="BO495" s="174"/>
      <c r="BP495" s="133"/>
      <c r="BQ495" s="133"/>
      <c r="BR495" s="133"/>
      <c r="BS495" s="133"/>
      <c r="BT495" s="133"/>
      <c r="BU495" s="133"/>
      <c r="BV495" s="133"/>
      <c r="BW495" s="133"/>
      <c r="BX495" s="133"/>
      <c r="BY495" s="133"/>
      <c r="BZ495" s="133"/>
      <c r="CA495" s="133"/>
      <c r="CB495" s="133"/>
      <c r="CC495" s="133"/>
      <c r="CD495" s="133"/>
      <c r="CE495" s="133"/>
      <c r="CF495" s="133"/>
      <c r="CG495" s="133"/>
      <c r="CH495" s="133"/>
      <c r="CI495" s="133"/>
      <c r="CJ495" s="133"/>
      <c r="CK495" s="133"/>
      <c r="CL495" s="133"/>
      <c r="CM495" s="133"/>
      <c r="CN495" s="133"/>
      <c r="CO495" s="133"/>
      <c r="CP495" s="133"/>
      <c r="CQ495" s="133"/>
      <c r="CR495" s="133"/>
      <c r="CS495" s="133"/>
      <c r="CT495" s="133"/>
      <c r="CU495" s="133"/>
      <c r="CV495" s="133"/>
      <c r="CW495" s="133"/>
      <c r="CX495" s="133"/>
      <c r="CY495" s="133"/>
      <c r="CZ495" s="133"/>
      <c r="DA495" s="133"/>
      <c r="DB495" s="133"/>
      <c r="DC495" s="133"/>
      <c r="DD495" s="133"/>
      <c r="DE495" s="133"/>
      <c r="DF495" s="133"/>
      <c r="DG495" s="133"/>
      <c r="DH495" s="133"/>
      <c r="DI495" s="133"/>
      <c r="DJ495" s="133"/>
      <c r="DK495" s="133"/>
      <c r="DL495" s="133"/>
      <c r="DM495" s="133"/>
      <c r="DN495" s="133"/>
      <c r="DO495" s="133"/>
      <c r="DP495" s="133"/>
      <c r="DQ495" s="133"/>
      <c r="DR495" s="133"/>
      <c r="DS495" s="133"/>
      <c r="DT495" s="133"/>
      <c r="DU495" s="133"/>
      <c r="DV495" s="133"/>
      <c r="DW495" s="133"/>
      <c r="DX495" s="133"/>
      <c r="DY495" s="133"/>
      <c r="DZ495" s="133"/>
      <c r="EA495" s="133"/>
      <c r="EB495" s="133"/>
      <c r="EC495" s="133"/>
      <c r="ED495" s="133"/>
      <c r="EE495" s="133"/>
      <c r="EF495" s="133"/>
      <c r="EG495" s="133"/>
      <c r="EH495" s="133"/>
      <c r="EI495" s="133"/>
      <c r="EJ495" s="133"/>
      <c r="EK495" s="133"/>
      <c r="EL495" s="133"/>
      <c r="EM495" s="133"/>
      <c r="EN495" s="133"/>
      <c r="EO495" s="133"/>
      <c r="EP495" s="133"/>
      <c r="EQ495" s="133"/>
      <c r="ER495" s="133"/>
      <c r="ES495" s="133"/>
      <c r="ET495" s="133"/>
      <c r="EU495" s="133"/>
      <c r="EV495" s="133"/>
      <c r="EW495" s="133"/>
      <c r="EX495" s="133"/>
      <c r="EY495" s="133"/>
      <c r="EZ495" s="133"/>
      <c r="FA495" s="133"/>
      <c r="FB495" s="133"/>
      <c r="FC495" s="133"/>
      <c r="FD495" s="133"/>
      <c r="FE495" s="133"/>
      <c r="FF495" s="133"/>
      <c r="FG495" s="133"/>
      <c r="FH495" s="133"/>
      <c r="FI495" s="133"/>
      <c r="FJ495" s="133"/>
      <c r="FK495" s="133"/>
      <c r="FL495" s="133"/>
      <c r="FM495" s="133"/>
      <c r="FN495" s="133"/>
      <c r="FO495" s="133"/>
      <c r="FP495" s="133"/>
      <c r="FQ495" s="133"/>
      <c r="FR495" s="133"/>
      <c r="FS495" s="133"/>
      <c r="FT495" s="133"/>
      <c r="FU495" s="133"/>
      <c r="FV495" s="133"/>
      <c r="FW495" s="133"/>
      <c r="FX495" s="133"/>
      <c r="FY495" s="133"/>
      <c r="FZ495" s="133"/>
      <c r="GA495" s="133"/>
      <c r="GB495" s="133"/>
      <c r="GC495" s="133"/>
      <c r="GD495" s="133"/>
      <c r="GE495" s="133"/>
      <c r="GF495" s="133"/>
      <c r="GG495" s="133"/>
      <c r="GH495" s="133"/>
      <c r="GI495" s="133"/>
    </row>
    <row r="496" spans="1:191" s="135" customFormat="1">
      <c r="A496" s="133"/>
      <c r="B496" s="133"/>
      <c r="C496" s="133"/>
      <c r="D496" s="133"/>
      <c r="E496" s="133"/>
      <c r="F496" s="133"/>
      <c r="G496" s="133"/>
      <c r="H496" s="133"/>
      <c r="I496" s="133"/>
      <c r="J496" s="133"/>
      <c r="K496" s="133"/>
      <c r="L496" s="133"/>
      <c r="M496" s="133"/>
      <c r="N496" s="133"/>
      <c r="O496" s="133"/>
      <c r="P496" s="168"/>
      <c r="Q496" s="168"/>
      <c r="R496" s="168"/>
      <c r="S496" s="168"/>
      <c r="T496" s="168"/>
      <c r="U496" s="168"/>
      <c r="V496" s="168"/>
      <c r="W496" s="133"/>
      <c r="X496" s="133"/>
      <c r="Y496" s="133"/>
      <c r="Z496" s="133"/>
      <c r="AA496" s="133"/>
      <c r="AB496" s="133"/>
      <c r="AC496" s="133"/>
      <c r="AD496" s="133"/>
      <c r="AE496" s="133"/>
      <c r="AF496" s="133"/>
      <c r="AG496" s="133"/>
      <c r="AH496" s="133"/>
      <c r="AI496" s="133"/>
      <c r="AJ496" s="133"/>
      <c r="AK496" s="133"/>
      <c r="AL496" s="133"/>
      <c r="AM496" s="133"/>
      <c r="AN496" s="133"/>
      <c r="AO496" s="133"/>
      <c r="AP496" s="133"/>
      <c r="AQ496" s="133"/>
      <c r="AR496" s="133"/>
      <c r="AS496" s="133"/>
      <c r="AT496" s="133"/>
      <c r="AU496" s="133"/>
      <c r="AV496" s="133"/>
      <c r="AW496" s="133"/>
      <c r="AX496" s="133"/>
      <c r="AY496" s="133"/>
      <c r="AZ496" s="133"/>
      <c r="BA496" s="133"/>
      <c r="BB496" s="133"/>
      <c r="BC496" s="133"/>
      <c r="BD496" s="133"/>
      <c r="BE496" s="133"/>
      <c r="BF496" s="133"/>
      <c r="BG496" s="133"/>
      <c r="BH496" s="133"/>
      <c r="BI496" s="133"/>
      <c r="BJ496" s="133"/>
      <c r="BK496" s="133"/>
      <c r="BL496" s="133"/>
      <c r="BM496" s="133"/>
      <c r="BN496" s="133"/>
      <c r="BO496" s="174"/>
      <c r="BP496" s="133"/>
      <c r="BQ496" s="133"/>
      <c r="BR496" s="133"/>
      <c r="BS496" s="133"/>
      <c r="BT496" s="133"/>
      <c r="BU496" s="133"/>
      <c r="BV496" s="133"/>
      <c r="BW496" s="133"/>
      <c r="BX496" s="133"/>
      <c r="BY496" s="133"/>
      <c r="BZ496" s="133"/>
      <c r="CA496" s="133"/>
      <c r="CB496" s="133"/>
      <c r="CC496" s="133"/>
      <c r="CD496" s="133"/>
      <c r="CE496" s="133"/>
      <c r="CF496" s="133"/>
      <c r="CG496" s="133"/>
      <c r="CH496" s="133"/>
      <c r="CI496" s="133"/>
      <c r="CJ496" s="133"/>
      <c r="CK496" s="133"/>
      <c r="CL496" s="133"/>
      <c r="CM496" s="133"/>
      <c r="CN496" s="133"/>
      <c r="CO496" s="133"/>
      <c r="CP496" s="133"/>
      <c r="CQ496" s="133"/>
      <c r="CR496" s="133"/>
      <c r="CS496" s="133"/>
      <c r="CT496" s="133"/>
      <c r="CU496" s="133"/>
      <c r="CV496" s="133"/>
      <c r="CW496" s="133"/>
      <c r="CX496" s="133"/>
      <c r="CY496" s="133"/>
      <c r="CZ496" s="133"/>
      <c r="DA496" s="133"/>
      <c r="DB496" s="133"/>
      <c r="DC496" s="133"/>
      <c r="DD496" s="133"/>
      <c r="DE496" s="133"/>
      <c r="DF496" s="133"/>
      <c r="DG496" s="133"/>
      <c r="DH496" s="133"/>
      <c r="DI496" s="133"/>
      <c r="DJ496" s="133"/>
      <c r="DK496" s="133"/>
      <c r="DL496" s="133"/>
      <c r="DM496" s="133"/>
      <c r="DN496" s="133"/>
      <c r="DO496" s="133"/>
      <c r="DP496" s="133"/>
      <c r="DQ496" s="133"/>
      <c r="DR496" s="133"/>
      <c r="DS496" s="133"/>
      <c r="DT496" s="133"/>
      <c r="DU496" s="133"/>
      <c r="DV496" s="133"/>
      <c r="DW496" s="133"/>
      <c r="DX496" s="133"/>
      <c r="DY496" s="133"/>
      <c r="DZ496" s="133"/>
      <c r="EA496" s="133"/>
      <c r="EB496" s="133"/>
      <c r="EC496" s="133"/>
      <c r="ED496" s="133"/>
      <c r="EE496" s="133"/>
      <c r="EF496" s="133"/>
      <c r="EG496" s="133"/>
      <c r="EH496" s="133"/>
      <c r="EI496" s="133"/>
      <c r="EJ496" s="133"/>
      <c r="EK496" s="133"/>
      <c r="EL496" s="133"/>
      <c r="EM496" s="133"/>
      <c r="EN496" s="133"/>
      <c r="EO496" s="133"/>
      <c r="EP496" s="133"/>
      <c r="EQ496" s="133"/>
      <c r="ER496" s="133"/>
      <c r="ES496" s="133"/>
      <c r="ET496" s="133"/>
      <c r="EU496" s="133"/>
      <c r="EV496" s="133"/>
      <c r="EW496" s="133"/>
      <c r="EX496" s="133"/>
      <c r="EY496" s="133"/>
      <c r="EZ496" s="133"/>
      <c r="FA496" s="133"/>
      <c r="FB496" s="133"/>
      <c r="FC496" s="133"/>
      <c r="FD496" s="133"/>
      <c r="FE496" s="133"/>
      <c r="FF496" s="133"/>
      <c r="FG496" s="133"/>
      <c r="FH496" s="133"/>
      <c r="FI496" s="133"/>
      <c r="FJ496" s="133"/>
      <c r="FK496" s="133"/>
      <c r="FL496" s="133"/>
      <c r="FM496" s="133"/>
      <c r="FN496" s="133"/>
      <c r="FO496" s="133"/>
      <c r="FP496" s="133"/>
      <c r="FQ496" s="133"/>
      <c r="FR496" s="133"/>
      <c r="FS496" s="133"/>
      <c r="FT496" s="133"/>
      <c r="FU496" s="133"/>
      <c r="FV496" s="133"/>
      <c r="FW496" s="133"/>
      <c r="FX496" s="133"/>
      <c r="FY496" s="133"/>
      <c r="FZ496" s="133"/>
      <c r="GA496" s="133"/>
      <c r="GB496" s="133"/>
      <c r="GC496" s="133"/>
      <c r="GD496" s="133"/>
      <c r="GE496" s="133"/>
      <c r="GF496" s="133"/>
      <c r="GG496" s="133"/>
      <c r="GH496" s="133"/>
      <c r="GI496" s="133"/>
    </row>
    <row r="497" spans="1:191" s="135" customFormat="1">
      <c r="A497" s="133"/>
      <c r="B497" s="133"/>
      <c r="C497" s="133"/>
      <c r="D497" s="133"/>
      <c r="E497" s="133"/>
      <c r="F497" s="133"/>
      <c r="G497" s="133"/>
      <c r="H497" s="133"/>
      <c r="I497" s="133"/>
      <c r="J497" s="133"/>
      <c r="K497" s="133"/>
      <c r="L497" s="133"/>
      <c r="M497" s="133"/>
      <c r="N497" s="133"/>
      <c r="O497" s="133"/>
      <c r="P497" s="168"/>
      <c r="Q497" s="168"/>
      <c r="R497" s="168"/>
      <c r="S497" s="168"/>
      <c r="T497" s="168"/>
      <c r="U497" s="168"/>
      <c r="V497" s="168"/>
      <c r="W497" s="133"/>
      <c r="X497" s="133"/>
      <c r="Y497" s="133"/>
      <c r="Z497" s="133"/>
      <c r="AA497" s="133"/>
      <c r="AB497" s="133"/>
      <c r="AC497" s="133"/>
      <c r="AD497" s="133"/>
      <c r="AE497" s="133"/>
      <c r="AF497" s="133"/>
      <c r="AG497" s="133"/>
      <c r="AH497" s="133"/>
      <c r="AI497" s="133"/>
      <c r="AJ497" s="133"/>
      <c r="AK497" s="133"/>
      <c r="AL497" s="133"/>
      <c r="AM497" s="133"/>
      <c r="AN497" s="133"/>
      <c r="AO497" s="133"/>
      <c r="AP497" s="133"/>
      <c r="AQ497" s="133"/>
      <c r="AR497" s="133"/>
      <c r="AS497" s="133"/>
      <c r="AT497" s="133"/>
      <c r="AU497" s="133"/>
      <c r="AV497" s="133"/>
      <c r="AW497" s="133"/>
      <c r="AX497" s="133"/>
      <c r="AY497" s="133"/>
      <c r="AZ497" s="133"/>
      <c r="BA497" s="133"/>
      <c r="BB497" s="133"/>
      <c r="BC497" s="133"/>
      <c r="BD497" s="133"/>
      <c r="BE497" s="133"/>
      <c r="BF497" s="133"/>
      <c r="BG497" s="133"/>
      <c r="BH497" s="133"/>
      <c r="BI497" s="133"/>
      <c r="BJ497" s="133"/>
      <c r="BK497" s="133"/>
      <c r="BL497" s="133"/>
      <c r="BM497" s="133"/>
      <c r="BN497" s="133"/>
      <c r="BO497" s="174"/>
      <c r="BP497" s="133"/>
      <c r="BQ497" s="133"/>
      <c r="BR497" s="133"/>
      <c r="BS497" s="133"/>
      <c r="BT497" s="133"/>
      <c r="BU497" s="133"/>
      <c r="BV497" s="133"/>
      <c r="BW497" s="133"/>
      <c r="BX497" s="133"/>
      <c r="BY497" s="133"/>
      <c r="BZ497" s="133"/>
      <c r="CA497" s="133"/>
      <c r="CB497" s="133"/>
      <c r="CC497" s="133"/>
      <c r="CD497" s="133"/>
      <c r="CE497" s="133"/>
      <c r="CF497" s="133"/>
      <c r="CG497" s="133"/>
      <c r="CH497" s="133"/>
      <c r="CI497" s="133"/>
      <c r="CJ497" s="133"/>
      <c r="CK497" s="133"/>
      <c r="CL497" s="133"/>
      <c r="CM497" s="133"/>
      <c r="CN497" s="133"/>
      <c r="CO497" s="133"/>
      <c r="CP497" s="133"/>
      <c r="CQ497" s="133"/>
      <c r="CR497" s="133"/>
      <c r="CS497" s="133"/>
      <c r="CT497" s="133"/>
      <c r="CU497" s="133"/>
      <c r="CV497" s="133"/>
      <c r="CW497" s="133"/>
      <c r="CX497" s="133"/>
      <c r="CY497" s="133"/>
      <c r="CZ497" s="133"/>
      <c r="DA497" s="133"/>
      <c r="DB497" s="133"/>
      <c r="DC497" s="133"/>
      <c r="DD497" s="133"/>
      <c r="DE497" s="133"/>
      <c r="DF497" s="133"/>
      <c r="DG497" s="133"/>
      <c r="DH497" s="133"/>
      <c r="DI497" s="133"/>
      <c r="DJ497" s="133"/>
      <c r="DK497" s="133"/>
      <c r="DL497" s="133"/>
      <c r="DM497" s="133"/>
      <c r="DN497" s="133"/>
      <c r="DO497" s="133"/>
      <c r="DP497" s="133"/>
      <c r="DQ497" s="133"/>
      <c r="DR497" s="133"/>
      <c r="DS497" s="133"/>
      <c r="DT497" s="133"/>
      <c r="DU497" s="133"/>
      <c r="DV497" s="133"/>
      <c r="DW497" s="133"/>
      <c r="DX497" s="133"/>
      <c r="DY497" s="133"/>
      <c r="DZ497" s="133"/>
      <c r="EA497" s="133"/>
      <c r="EB497" s="133"/>
      <c r="EC497" s="133"/>
      <c r="ED497" s="133"/>
      <c r="EE497" s="133"/>
      <c r="EF497" s="133"/>
      <c r="EG497" s="133"/>
      <c r="EH497" s="133"/>
      <c r="EI497" s="133"/>
      <c r="EJ497" s="133"/>
      <c r="EK497" s="133"/>
      <c r="EL497" s="133"/>
      <c r="EM497" s="133"/>
      <c r="EN497" s="133"/>
      <c r="EO497" s="133"/>
      <c r="EP497" s="133"/>
      <c r="EQ497" s="133"/>
      <c r="ER497" s="133"/>
      <c r="ES497" s="133"/>
      <c r="ET497" s="133"/>
      <c r="EU497" s="133"/>
      <c r="EV497" s="133"/>
      <c r="EW497" s="133"/>
      <c r="EX497" s="133"/>
      <c r="EY497" s="133"/>
      <c r="EZ497" s="133"/>
      <c r="FA497" s="133"/>
      <c r="FB497" s="133"/>
      <c r="FC497" s="133"/>
      <c r="FD497" s="133"/>
      <c r="FE497" s="133"/>
      <c r="FF497" s="133"/>
      <c r="FG497" s="133"/>
      <c r="FH497" s="133"/>
      <c r="FI497" s="133"/>
      <c r="FJ497" s="133"/>
      <c r="FK497" s="133"/>
      <c r="FL497" s="133"/>
      <c r="FM497" s="133"/>
      <c r="FN497" s="133"/>
      <c r="FO497" s="133"/>
      <c r="FP497" s="133"/>
      <c r="FQ497" s="133"/>
      <c r="FR497" s="133"/>
      <c r="FS497" s="133"/>
      <c r="FT497" s="133"/>
      <c r="FU497" s="133"/>
      <c r="FV497" s="133"/>
      <c r="FW497" s="133"/>
      <c r="FX497" s="133"/>
      <c r="FY497" s="133"/>
      <c r="FZ497" s="133"/>
      <c r="GA497" s="133"/>
      <c r="GB497" s="133"/>
      <c r="GC497" s="133"/>
      <c r="GD497" s="133"/>
      <c r="GE497" s="133"/>
      <c r="GF497" s="133"/>
      <c r="GG497" s="133"/>
      <c r="GH497" s="133"/>
      <c r="GI497" s="133"/>
    </row>
    <row r="498" spans="1:191" s="135" customFormat="1">
      <c r="A498" s="133"/>
      <c r="B498" s="133"/>
      <c r="C498" s="133"/>
      <c r="D498" s="133"/>
      <c r="E498" s="133"/>
      <c r="F498" s="133"/>
      <c r="G498" s="133"/>
      <c r="H498" s="133"/>
      <c r="I498" s="133"/>
      <c r="J498" s="133"/>
      <c r="K498" s="133"/>
      <c r="L498" s="133"/>
      <c r="M498" s="133"/>
      <c r="N498" s="133"/>
      <c r="O498" s="133"/>
      <c r="P498" s="168"/>
      <c r="Q498" s="168"/>
      <c r="R498" s="168"/>
      <c r="S498" s="168"/>
      <c r="T498" s="168"/>
      <c r="U498" s="168"/>
      <c r="V498" s="168"/>
      <c r="W498" s="133"/>
      <c r="X498" s="133"/>
      <c r="Y498" s="133"/>
      <c r="Z498" s="133"/>
      <c r="AA498" s="133"/>
      <c r="AB498" s="133"/>
      <c r="AC498" s="133"/>
      <c r="AD498" s="133"/>
      <c r="AE498" s="133"/>
      <c r="AF498" s="133"/>
      <c r="AG498" s="133"/>
      <c r="AH498" s="133"/>
      <c r="AI498" s="133"/>
      <c r="AJ498" s="133"/>
      <c r="AK498" s="133"/>
      <c r="AL498" s="133"/>
      <c r="AM498" s="133"/>
      <c r="AN498" s="133"/>
      <c r="AO498" s="133"/>
      <c r="AP498" s="133"/>
      <c r="AQ498" s="133"/>
      <c r="AR498" s="133"/>
      <c r="AS498" s="133"/>
      <c r="AT498" s="133"/>
      <c r="AU498" s="133"/>
      <c r="AV498" s="133"/>
      <c r="AW498" s="133"/>
      <c r="AX498" s="133"/>
      <c r="AY498" s="133"/>
      <c r="AZ498" s="133"/>
      <c r="BA498" s="133"/>
      <c r="BB498" s="133"/>
      <c r="BC498" s="133"/>
      <c r="BD498" s="133"/>
      <c r="BE498" s="133"/>
      <c r="BF498" s="133"/>
      <c r="BG498" s="133"/>
      <c r="BH498" s="133"/>
      <c r="BI498" s="133"/>
      <c r="BJ498" s="133"/>
      <c r="BK498" s="133"/>
      <c r="BL498" s="133"/>
      <c r="BM498" s="133"/>
      <c r="BN498" s="133"/>
      <c r="BO498" s="174"/>
      <c r="BP498" s="133"/>
      <c r="BQ498" s="133"/>
      <c r="BR498" s="133"/>
      <c r="BS498" s="133"/>
      <c r="BT498" s="133"/>
      <c r="BU498" s="133"/>
      <c r="BV498" s="133"/>
      <c r="BW498" s="133"/>
      <c r="BX498" s="133"/>
      <c r="BY498" s="133"/>
      <c r="BZ498" s="133"/>
      <c r="CA498" s="133"/>
      <c r="CB498" s="133"/>
      <c r="CC498" s="133"/>
      <c r="CD498" s="133"/>
      <c r="CE498" s="133"/>
      <c r="CF498" s="133"/>
      <c r="CG498" s="133"/>
      <c r="CH498" s="133"/>
      <c r="CI498" s="133"/>
      <c r="CJ498" s="133"/>
      <c r="CK498" s="133"/>
      <c r="CL498" s="133"/>
      <c r="CM498" s="133"/>
      <c r="CN498" s="133"/>
      <c r="CO498" s="133"/>
      <c r="CP498" s="133"/>
      <c r="CQ498" s="133"/>
      <c r="CR498" s="133"/>
      <c r="CS498" s="133"/>
      <c r="CT498" s="133"/>
      <c r="CU498" s="133"/>
      <c r="CV498" s="133"/>
      <c r="CW498" s="133"/>
      <c r="CX498" s="133"/>
      <c r="CY498" s="133"/>
      <c r="CZ498" s="133"/>
      <c r="DA498" s="133"/>
      <c r="DB498" s="133"/>
      <c r="DC498" s="133"/>
      <c r="DD498" s="133"/>
      <c r="DE498" s="133"/>
      <c r="DF498" s="133"/>
      <c r="DG498" s="133"/>
      <c r="DH498" s="133"/>
      <c r="DI498" s="133"/>
      <c r="DJ498" s="133"/>
      <c r="DK498" s="133"/>
      <c r="DL498" s="133"/>
      <c r="DM498" s="133"/>
      <c r="DN498" s="133"/>
      <c r="DO498" s="133"/>
      <c r="DP498" s="133"/>
      <c r="DQ498" s="133"/>
      <c r="DR498" s="133"/>
      <c r="DS498" s="133"/>
      <c r="DT498" s="133"/>
      <c r="DU498" s="133"/>
      <c r="DV498" s="133"/>
      <c r="DW498" s="133"/>
      <c r="DX498" s="133"/>
      <c r="DY498" s="133"/>
      <c r="DZ498" s="133"/>
      <c r="EA498" s="133"/>
      <c r="EB498" s="133"/>
      <c r="EC498" s="133"/>
      <c r="ED498" s="133"/>
      <c r="EE498" s="133"/>
      <c r="EF498" s="133"/>
      <c r="EG498" s="133"/>
      <c r="EH498" s="133"/>
      <c r="EI498" s="133"/>
      <c r="EJ498" s="133"/>
      <c r="EK498" s="133"/>
      <c r="EL498" s="133"/>
      <c r="EM498" s="133"/>
      <c r="EN498" s="133"/>
      <c r="EO498" s="133"/>
      <c r="EP498" s="133"/>
      <c r="EQ498" s="133"/>
      <c r="ER498" s="133"/>
      <c r="ES498" s="133"/>
      <c r="ET498" s="133"/>
      <c r="EU498" s="133"/>
      <c r="EV498" s="133"/>
      <c r="EW498" s="133"/>
      <c r="EX498" s="133"/>
      <c r="EY498" s="133"/>
      <c r="EZ498" s="133"/>
      <c r="FA498" s="133"/>
      <c r="FB498" s="133"/>
      <c r="FC498" s="133"/>
      <c r="FD498" s="133"/>
      <c r="FE498" s="133"/>
      <c r="FF498" s="133"/>
      <c r="FG498" s="133"/>
      <c r="FH498" s="133"/>
      <c r="FI498" s="133"/>
      <c r="FJ498" s="133"/>
      <c r="FK498" s="133"/>
      <c r="FL498" s="133"/>
      <c r="FM498" s="133"/>
      <c r="FN498" s="133"/>
      <c r="FO498" s="133"/>
      <c r="FP498" s="133"/>
      <c r="FQ498" s="133"/>
      <c r="FR498" s="133"/>
      <c r="FS498" s="133"/>
      <c r="FT498" s="133"/>
      <c r="FU498" s="133"/>
      <c r="FV498" s="133"/>
      <c r="FW498" s="133"/>
      <c r="FX498" s="133"/>
      <c r="FY498" s="133"/>
      <c r="FZ498" s="133"/>
      <c r="GA498" s="133"/>
      <c r="GB498" s="133"/>
      <c r="GC498" s="133"/>
      <c r="GD498" s="133"/>
      <c r="GE498" s="133"/>
      <c r="GF498" s="133"/>
      <c r="GG498" s="133"/>
      <c r="GH498" s="133"/>
      <c r="GI498" s="133"/>
    </row>
    <row r="499" spans="1:191" s="135" customFormat="1">
      <c r="A499" s="133"/>
      <c r="B499" s="133"/>
      <c r="C499" s="133"/>
      <c r="D499" s="133"/>
      <c r="E499" s="133"/>
      <c r="F499" s="133"/>
      <c r="G499" s="133"/>
      <c r="H499" s="133"/>
      <c r="I499" s="133"/>
      <c r="J499" s="133"/>
      <c r="K499" s="133"/>
      <c r="L499" s="133"/>
      <c r="M499" s="133"/>
      <c r="N499" s="133"/>
      <c r="O499" s="133"/>
      <c r="P499" s="168"/>
      <c r="Q499" s="168"/>
      <c r="R499" s="168"/>
      <c r="S499" s="168"/>
      <c r="T499" s="168"/>
      <c r="U499" s="168"/>
      <c r="V499" s="168"/>
      <c r="W499" s="133"/>
      <c r="X499" s="133"/>
      <c r="Y499" s="133"/>
      <c r="Z499" s="133"/>
      <c r="AA499" s="133"/>
      <c r="AB499" s="133"/>
      <c r="AC499" s="133"/>
      <c r="AD499" s="133"/>
      <c r="AE499" s="133"/>
      <c r="AF499" s="133"/>
      <c r="AG499" s="133"/>
      <c r="AH499" s="133"/>
      <c r="AI499" s="133"/>
      <c r="AJ499" s="133"/>
      <c r="AK499" s="133"/>
      <c r="AL499" s="133"/>
      <c r="AM499" s="133"/>
      <c r="AN499" s="133"/>
      <c r="AO499" s="133"/>
      <c r="AP499" s="133"/>
      <c r="AQ499" s="133"/>
      <c r="AR499" s="133"/>
      <c r="AS499" s="133"/>
      <c r="AT499" s="133"/>
      <c r="AU499" s="133"/>
      <c r="AV499" s="133"/>
      <c r="AW499" s="133"/>
      <c r="AX499" s="133"/>
      <c r="AY499" s="133"/>
      <c r="AZ499" s="133"/>
      <c r="BA499" s="133"/>
      <c r="BB499" s="133"/>
      <c r="BC499" s="133"/>
      <c r="BD499" s="133"/>
      <c r="BE499" s="133"/>
      <c r="BF499" s="133"/>
      <c r="BG499" s="133"/>
      <c r="BH499" s="133"/>
      <c r="BI499" s="133"/>
      <c r="BJ499" s="133"/>
      <c r="BK499" s="133"/>
      <c r="BL499" s="133"/>
      <c r="BM499" s="133"/>
      <c r="BN499" s="133"/>
      <c r="BO499" s="174"/>
      <c r="BP499" s="133"/>
      <c r="BQ499" s="133"/>
      <c r="BR499" s="133"/>
      <c r="BS499" s="133"/>
      <c r="BT499" s="133"/>
      <c r="BU499" s="133"/>
      <c r="BV499" s="133"/>
      <c r="BW499" s="133"/>
      <c r="BX499" s="133"/>
      <c r="BY499" s="133"/>
      <c r="BZ499" s="133"/>
      <c r="CA499" s="133"/>
      <c r="CB499" s="133"/>
      <c r="CC499" s="133"/>
      <c r="CD499" s="133"/>
      <c r="CE499" s="133"/>
      <c r="CF499" s="133"/>
      <c r="CG499" s="133"/>
      <c r="CH499" s="133"/>
      <c r="CI499" s="133"/>
      <c r="CJ499" s="133"/>
      <c r="CK499" s="133"/>
      <c r="CL499" s="133"/>
      <c r="CM499" s="133"/>
      <c r="CN499" s="133"/>
      <c r="CO499" s="133"/>
      <c r="CP499" s="133"/>
      <c r="CQ499" s="133"/>
      <c r="CR499" s="133"/>
      <c r="CS499" s="133"/>
      <c r="CT499" s="133"/>
      <c r="CU499" s="133"/>
      <c r="CV499" s="133"/>
      <c r="CW499" s="133"/>
      <c r="CX499" s="133"/>
      <c r="CY499" s="133"/>
      <c r="CZ499" s="133"/>
      <c r="DA499" s="133"/>
      <c r="DB499" s="133"/>
      <c r="DC499" s="133"/>
      <c r="DD499" s="133"/>
      <c r="DE499" s="133"/>
      <c r="DF499" s="133"/>
      <c r="DG499" s="133"/>
      <c r="DH499" s="133"/>
      <c r="DI499" s="133"/>
      <c r="DJ499" s="133"/>
      <c r="DK499" s="133"/>
      <c r="DL499" s="133"/>
      <c r="DM499" s="133"/>
      <c r="DN499" s="133"/>
      <c r="DO499" s="133"/>
      <c r="DP499" s="133"/>
      <c r="DQ499" s="133"/>
      <c r="DR499" s="133"/>
      <c r="DS499" s="133"/>
      <c r="DT499" s="133"/>
      <c r="DU499" s="133"/>
      <c r="DV499" s="133"/>
      <c r="DW499" s="133"/>
      <c r="DX499" s="133"/>
      <c r="DY499" s="133"/>
      <c r="DZ499" s="133"/>
      <c r="EA499" s="133"/>
      <c r="EB499" s="133"/>
      <c r="EC499" s="133"/>
      <c r="ED499" s="133"/>
      <c r="EE499" s="133"/>
      <c r="EF499" s="133"/>
      <c r="EG499" s="133"/>
      <c r="EH499" s="133"/>
      <c r="EI499" s="133"/>
      <c r="EJ499" s="133"/>
      <c r="EK499" s="133"/>
      <c r="EL499" s="133"/>
      <c r="EM499" s="133"/>
      <c r="EN499" s="133"/>
      <c r="EO499" s="133"/>
      <c r="EP499" s="133"/>
      <c r="EQ499" s="133"/>
      <c r="ER499" s="133"/>
      <c r="ES499" s="133"/>
      <c r="ET499" s="133"/>
      <c r="EU499" s="133"/>
      <c r="EV499" s="133"/>
      <c r="EW499" s="133"/>
      <c r="EX499" s="133"/>
      <c r="EY499" s="133"/>
      <c r="EZ499" s="133"/>
      <c r="FA499" s="133"/>
      <c r="FB499" s="133"/>
      <c r="FC499" s="133"/>
      <c r="FD499" s="133"/>
      <c r="FE499" s="133"/>
      <c r="FF499" s="133"/>
      <c r="FG499" s="133"/>
      <c r="FH499" s="133"/>
      <c r="FI499" s="133"/>
      <c r="FJ499" s="133"/>
      <c r="FK499" s="133"/>
      <c r="FL499" s="133"/>
      <c r="FM499" s="133"/>
      <c r="FN499" s="133"/>
      <c r="FO499" s="133"/>
      <c r="FP499" s="133"/>
      <c r="FQ499" s="133"/>
      <c r="FR499" s="133"/>
      <c r="FS499" s="133"/>
      <c r="FT499" s="133"/>
      <c r="FU499" s="133"/>
      <c r="FV499" s="133"/>
      <c r="FW499" s="133"/>
      <c r="FX499" s="133"/>
      <c r="FY499" s="133"/>
      <c r="FZ499" s="133"/>
      <c r="GA499" s="133"/>
      <c r="GB499" s="133"/>
      <c r="GC499" s="133"/>
      <c r="GD499" s="133"/>
      <c r="GE499" s="133"/>
      <c r="GF499" s="133"/>
      <c r="GG499" s="133"/>
      <c r="GH499" s="133"/>
      <c r="GI499" s="133"/>
    </row>
    <row r="500" spans="1:191" s="135" customFormat="1">
      <c r="A500" s="133"/>
      <c r="B500" s="133"/>
      <c r="C500" s="133"/>
      <c r="D500" s="133"/>
      <c r="E500" s="133"/>
      <c r="F500" s="133"/>
      <c r="G500" s="133"/>
      <c r="H500" s="133"/>
      <c r="I500" s="133"/>
      <c r="J500" s="133"/>
      <c r="K500" s="133"/>
      <c r="L500" s="133"/>
      <c r="M500" s="133"/>
      <c r="N500" s="133"/>
      <c r="O500" s="133"/>
      <c r="P500" s="168"/>
      <c r="Q500" s="168"/>
      <c r="R500" s="168"/>
      <c r="S500" s="168"/>
      <c r="T500" s="168"/>
      <c r="U500" s="168"/>
      <c r="V500" s="168"/>
      <c r="W500" s="133"/>
      <c r="X500" s="133"/>
      <c r="Y500" s="133"/>
      <c r="Z500" s="133"/>
      <c r="AA500" s="133"/>
      <c r="AB500" s="133"/>
      <c r="AC500" s="133"/>
      <c r="AD500" s="133"/>
      <c r="AE500" s="133"/>
      <c r="AF500" s="133"/>
      <c r="AG500" s="133"/>
      <c r="AH500" s="133"/>
      <c r="AI500" s="133"/>
      <c r="AJ500" s="133"/>
      <c r="AK500" s="133"/>
      <c r="AL500" s="133"/>
      <c r="AM500" s="133"/>
      <c r="AN500" s="133"/>
      <c r="AO500" s="133"/>
      <c r="AP500" s="133"/>
      <c r="AQ500" s="133"/>
      <c r="AR500" s="133"/>
      <c r="AS500" s="133"/>
      <c r="AT500" s="133"/>
      <c r="AU500" s="133"/>
      <c r="AV500" s="133"/>
      <c r="AW500" s="133"/>
      <c r="AX500" s="133"/>
      <c r="AY500" s="133"/>
      <c r="AZ500" s="133"/>
      <c r="BA500" s="133"/>
      <c r="BB500" s="133"/>
      <c r="BC500" s="133"/>
      <c r="BD500" s="133"/>
      <c r="BE500" s="133"/>
      <c r="BF500" s="133"/>
      <c r="BG500" s="133"/>
      <c r="BH500" s="133"/>
      <c r="BI500" s="133"/>
      <c r="BJ500" s="133"/>
      <c r="BK500" s="133"/>
      <c r="BL500" s="133"/>
      <c r="BM500" s="133"/>
      <c r="BN500" s="133"/>
      <c r="BO500" s="174"/>
      <c r="BP500" s="133"/>
      <c r="BQ500" s="133"/>
      <c r="BR500" s="133"/>
      <c r="BS500" s="133"/>
      <c r="BT500" s="133"/>
      <c r="BU500" s="133"/>
      <c r="BV500" s="133"/>
      <c r="BW500" s="133"/>
      <c r="BX500" s="133"/>
      <c r="BY500" s="133"/>
      <c r="BZ500" s="133"/>
      <c r="CA500" s="133"/>
      <c r="CB500" s="133"/>
      <c r="CC500" s="133"/>
      <c r="CD500" s="133"/>
      <c r="CE500" s="133"/>
      <c r="CF500" s="133"/>
      <c r="CG500" s="133"/>
      <c r="CH500" s="133"/>
      <c r="CI500" s="133"/>
      <c r="CJ500" s="133"/>
      <c r="CK500" s="133"/>
      <c r="CL500" s="133"/>
      <c r="CM500" s="133"/>
      <c r="CN500" s="133"/>
      <c r="CO500" s="133"/>
      <c r="CP500" s="133"/>
      <c r="CQ500" s="133"/>
      <c r="CR500" s="133"/>
      <c r="CS500" s="133"/>
      <c r="CT500" s="133"/>
      <c r="CU500" s="133"/>
      <c r="CV500" s="133"/>
      <c r="CW500" s="133"/>
      <c r="CX500" s="133"/>
      <c r="CY500" s="133"/>
      <c r="CZ500" s="133"/>
      <c r="DA500" s="133"/>
      <c r="DB500" s="133"/>
      <c r="DC500" s="133"/>
      <c r="DD500" s="133"/>
      <c r="DE500" s="133"/>
      <c r="DF500" s="133"/>
      <c r="DG500" s="133"/>
      <c r="DH500" s="133"/>
      <c r="DI500" s="133"/>
      <c r="DJ500" s="133"/>
      <c r="DK500" s="133"/>
      <c r="DL500" s="133"/>
      <c r="DM500" s="133"/>
      <c r="DN500" s="133"/>
      <c r="DO500" s="133"/>
      <c r="DP500" s="133"/>
      <c r="DQ500" s="133"/>
      <c r="DR500" s="133"/>
      <c r="DS500" s="133"/>
      <c r="DT500" s="133"/>
      <c r="DU500" s="133"/>
      <c r="DV500" s="133"/>
      <c r="DW500" s="133"/>
      <c r="DX500" s="133"/>
      <c r="DY500" s="133"/>
      <c r="DZ500" s="133"/>
      <c r="EA500" s="133"/>
      <c r="EB500" s="133"/>
      <c r="EC500" s="133"/>
      <c r="ED500" s="133"/>
      <c r="EE500" s="133"/>
      <c r="EF500" s="133"/>
      <c r="EG500" s="133"/>
      <c r="EH500" s="133"/>
      <c r="EI500" s="133"/>
      <c r="EJ500" s="133"/>
      <c r="EK500" s="133"/>
      <c r="EL500" s="133"/>
      <c r="EM500" s="133"/>
      <c r="EN500" s="133"/>
      <c r="EO500" s="133"/>
      <c r="EP500" s="133"/>
      <c r="EQ500" s="133"/>
      <c r="ER500" s="133"/>
      <c r="ES500" s="133"/>
      <c r="ET500" s="133"/>
      <c r="EU500" s="133"/>
      <c r="EV500" s="133"/>
      <c r="EW500" s="133"/>
      <c r="EX500" s="133"/>
      <c r="EY500" s="133"/>
      <c r="EZ500" s="133"/>
      <c r="FA500" s="133"/>
      <c r="FB500" s="133"/>
      <c r="FC500" s="133"/>
      <c r="FD500" s="133"/>
      <c r="FE500" s="133"/>
      <c r="FF500" s="133"/>
      <c r="FG500" s="133"/>
      <c r="FH500" s="133"/>
      <c r="FI500" s="133"/>
      <c r="FJ500" s="133"/>
      <c r="FK500" s="133"/>
      <c r="FL500" s="133"/>
      <c r="FM500" s="133"/>
      <c r="FN500" s="133"/>
      <c r="FO500" s="133"/>
      <c r="FP500" s="133"/>
      <c r="FQ500" s="133"/>
      <c r="FR500" s="133"/>
      <c r="FS500" s="133"/>
      <c r="FT500" s="133"/>
      <c r="FU500" s="133"/>
      <c r="FV500" s="133"/>
      <c r="FW500" s="133"/>
      <c r="FX500" s="133"/>
      <c r="FY500" s="133"/>
      <c r="FZ500" s="133"/>
      <c r="GA500" s="133"/>
      <c r="GB500" s="133"/>
      <c r="GC500" s="133"/>
      <c r="GD500" s="133"/>
      <c r="GE500" s="133"/>
      <c r="GF500" s="133"/>
      <c r="GG500" s="133"/>
      <c r="GH500" s="133"/>
      <c r="GI500" s="133"/>
    </row>
    <row r="501" spans="1:191" s="135" customFormat="1">
      <c r="A501" s="133"/>
      <c r="B501" s="133"/>
      <c r="C501" s="133"/>
      <c r="D501" s="133"/>
      <c r="E501" s="133"/>
      <c r="F501" s="133"/>
      <c r="G501" s="133"/>
      <c r="H501" s="133"/>
      <c r="I501" s="133"/>
      <c r="J501" s="133"/>
      <c r="K501" s="133"/>
      <c r="L501" s="133"/>
      <c r="M501" s="133"/>
      <c r="N501" s="133"/>
      <c r="O501" s="133"/>
      <c r="P501" s="168"/>
      <c r="Q501" s="168"/>
      <c r="R501" s="168"/>
      <c r="S501" s="168"/>
      <c r="T501" s="168"/>
      <c r="U501" s="168"/>
      <c r="V501" s="168"/>
      <c r="W501" s="133"/>
      <c r="X501" s="133"/>
      <c r="Y501" s="133"/>
      <c r="Z501" s="133"/>
      <c r="AA501" s="133"/>
      <c r="AB501" s="133"/>
      <c r="AC501" s="133"/>
      <c r="AD501" s="133"/>
      <c r="AE501" s="133"/>
      <c r="AF501" s="133"/>
      <c r="AG501" s="133"/>
      <c r="AH501" s="133"/>
      <c r="AI501" s="133"/>
      <c r="AJ501" s="133"/>
      <c r="AK501" s="133"/>
      <c r="AL501" s="133"/>
      <c r="AM501" s="133"/>
      <c r="AN501" s="133"/>
      <c r="AO501" s="133"/>
      <c r="AP501" s="133"/>
      <c r="AQ501" s="133"/>
      <c r="AR501" s="133"/>
      <c r="AS501" s="133"/>
      <c r="AT501" s="133"/>
      <c r="AU501" s="133"/>
      <c r="AV501" s="133"/>
      <c r="AW501" s="133"/>
      <c r="AX501" s="133"/>
      <c r="AY501" s="133"/>
      <c r="AZ501" s="133"/>
      <c r="BA501" s="133"/>
      <c r="BB501" s="133"/>
      <c r="BC501" s="133"/>
      <c r="BD501" s="133"/>
      <c r="BE501" s="133"/>
      <c r="BF501" s="133"/>
      <c r="BG501" s="133"/>
      <c r="BH501" s="133"/>
      <c r="BI501" s="133"/>
      <c r="BJ501" s="133"/>
      <c r="BK501" s="133"/>
      <c r="BL501" s="133"/>
      <c r="BM501" s="133"/>
      <c r="BN501" s="133"/>
      <c r="BO501" s="174"/>
      <c r="BP501" s="133"/>
      <c r="BQ501" s="133"/>
      <c r="BR501" s="133"/>
      <c r="BS501" s="133"/>
      <c r="BT501" s="133"/>
      <c r="BU501" s="133"/>
      <c r="BV501" s="133"/>
      <c r="BW501" s="133"/>
      <c r="BX501" s="133"/>
      <c r="BY501" s="133"/>
      <c r="BZ501" s="133"/>
      <c r="CA501" s="133"/>
      <c r="CB501" s="133"/>
      <c r="CC501" s="133"/>
      <c r="CD501" s="133"/>
      <c r="CE501" s="133"/>
      <c r="CF501" s="133"/>
      <c r="CG501" s="133"/>
      <c r="CH501" s="133"/>
      <c r="CI501" s="133"/>
      <c r="CJ501" s="133"/>
      <c r="CK501" s="133"/>
      <c r="CL501" s="133"/>
      <c r="CM501" s="133"/>
      <c r="CN501" s="133"/>
      <c r="CO501" s="133"/>
      <c r="CP501" s="133"/>
      <c r="CQ501" s="133"/>
      <c r="CR501" s="133"/>
      <c r="CS501" s="133"/>
      <c r="CT501" s="133"/>
      <c r="CU501" s="133"/>
      <c r="CV501" s="133"/>
      <c r="CW501" s="133"/>
      <c r="CX501" s="133"/>
      <c r="CY501" s="133"/>
      <c r="CZ501" s="133"/>
      <c r="DA501" s="133"/>
      <c r="DB501" s="133"/>
      <c r="DC501" s="133"/>
      <c r="DD501" s="133"/>
      <c r="DE501" s="133"/>
      <c r="DF501" s="133"/>
      <c r="DG501" s="133"/>
      <c r="DH501" s="133"/>
      <c r="DI501" s="133"/>
      <c r="DJ501" s="133"/>
      <c r="DK501" s="133"/>
      <c r="DL501" s="133"/>
      <c r="DM501" s="133"/>
      <c r="DN501" s="133"/>
      <c r="DO501" s="133"/>
      <c r="DP501" s="133"/>
      <c r="DQ501" s="133"/>
      <c r="DR501" s="133"/>
      <c r="DS501" s="133"/>
      <c r="DT501" s="133"/>
      <c r="DU501" s="133"/>
      <c r="DV501" s="133"/>
      <c r="DW501" s="133"/>
      <c r="DX501" s="133"/>
      <c r="DY501" s="133"/>
      <c r="DZ501" s="133"/>
      <c r="EA501" s="133"/>
      <c r="EB501" s="133"/>
      <c r="EC501" s="133"/>
      <c r="ED501" s="133"/>
      <c r="EE501" s="133"/>
      <c r="EF501" s="133"/>
      <c r="EG501" s="133"/>
      <c r="EH501" s="133"/>
      <c r="EI501" s="133"/>
      <c r="EJ501" s="133"/>
      <c r="EK501" s="133"/>
      <c r="EL501" s="133"/>
      <c r="EM501" s="133"/>
      <c r="EN501" s="133"/>
      <c r="EO501" s="133"/>
      <c r="EP501" s="133"/>
      <c r="EQ501" s="133"/>
      <c r="ER501" s="133"/>
      <c r="ES501" s="133"/>
      <c r="ET501" s="133"/>
      <c r="EU501" s="133"/>
      <c r="EV501" s="133"/>
      <c r="EW501" s="133"/>
      <c r="EX501" s="133"/>
      <c r="EY501" s="133"/>
      <c r="EZ501" s="133"/>
      <c r="FA501" s="133"/>
      <c r="FB501" s="133"/>
      <c r="FC501" s="133"/>
      <c r="FD501" s="133"/>
      <c r="FE501" s="133"/>
      <c r="FF501" s="133"/>
      <c r="FG501" s="133"/>
      <c r="FH501" s="133"/>
      <c r="FI501" s="133"/>
      <c r="FJ501" s="133"/>
      <c r="FK501" s="133"/>
      <c r="FL501" s="133"/>
      <c r="FM501" s="133"/>
      <c r="FN501" s="133"/>
      <c r="FO501" s="133"/>
      <c r="FP501" s="133"/>
      <c r="FQ501" s="133"/>
      <c r="FR501" s="133"/>
      <c r="FS501" s="133"/>
      <c r="FT501" s="133"/>
      <c r="FU501" s="133"/>
      <c r="FV501" s="133"/>
      <c r="FW501" s="133"/>
      <c r="FX501" s="133"/>
      <c r="FY501" s="133"/>
      <c r="FZ501" s="133"/>
      <c r="GA501" s="133"/>
      <c r="GB501" s="133"/>
      <c r="GC501" s="133"/>
      <c r="GD501" s="133"/>
      <c r="GE501" s="133"/>
      <c r="GF501" s="133"/>
      <c r="GG501" s="133"/>
      <c r="GH501" s="133"/>
      <c r="GI501" s="133"/>
    </row>
    <row r="502" spans="1:191" s="135" customFormat="1">
      <c r="A502" s="133"/>
      <c r="B502" s="133"/>
      <c r="C502" s="133"/>
      <c r="D502" s="133"/>
      <c r="E502" s="133"/>
      <c r="F502" s="133"/>
      <c r="G502" s="133"/>
      <c r="H502" s="133"/>
      <c r="I502" s="133"/>
      <c r="J502" s="133"/>
      <c r="K502" s="133"/>
      <c r="L502" s="133"/>
      <c r="M502" s="133"/>
      <c r="N502" s="133"/>
      <c r="O502" s="133"/>
      <c r="P502" s="168"/>
      <c r="Q502" s="168"/>
      <c r="R502" s="168"/>
      <c r="S502" s="168"/>
      <c r="T502" s="168"/>
      <c r="U502" s="168"/>
      <c r="V502" s="168"/>
      <c r="W502" s="133"/>
      <c r="X502" s="133"/>
      <c r="Y502" s="133"/>
      <c r="Z502" s="133"/>
      <c r="AA502" s="133"/>
      <c r="AB502" s="133"/>
      <c r="AC502" s="133"/>
      <c r="AD502" s="133"/>
      <c r="AE502" s="133"/>
      <c r="AF502" s="133"/>
      <c r="AG502" s="133"/>
      <c r="AH502" s="133"/>
      <c r="AI502" s="133"/>
      <c r="AJ502" s="133"/>
      <c r="AK502" s="133"/>
      <c r="AL502" s="133"/>
      <c r="AM502" s="133"/>
      <c r="AN502" s="133"/>
      <c r="AO502" s="133"/>
      <c r="AP502" s="133"/>
      <c r="AQ502" s="133"/>
      <c r="AR502" s="133"/>
      <c r="AS502" s="133"/>
      <c r="AT502" s="133"/>
      <c r="AU502" s="133"/>
      <c r="AV502" s="133"/>
      <c r="AW502" s="133"/>
      <c r="AX502" s="133"/>
      <c r="AY502" s="133"/>
      <c r="AZ502" s="133"/>
      <c r="BA502" s="133"/>
      <c r="BB502" s="133"/>
      <c r="BC502" s="133"/>
      <c r="BD502" s="133"/>
      <c r="BE502" s="133"/>
      <c r="BF502" s="133"/>
      <c r="BG502" s="133"/>
      <c r="BH502" s="133"/>
      <c r="BI502" s="133"/>
      <c r="BJ502" s="133"/>
      <c r="BK502" s="133"/>
      <c r="BL502" s="133"/>
      <c r="BM502" s="133"/>
      <c r="BN502" s="133"/>
      <c r="BO502" s="174"/>
      <c r="BP502" s="133"/>
      <c r="BQ502" s="133"/>
      <c r="BR502" s="133"/>
      <c r="BS502" s="133"/>
      <c r="BT502" s="133"/>
      <c r="BU502" s="133"/>
      <c r="BV502" s="133"/>
      <c r="BW502" s="133"/>
      <c r="BX502" s="133"/>
      <c r="BY502" s="133"/>
      <c r="BZ502" s="133"/>
      <c r="CA502" s="133"/>
      <c r="CB502" s="133"/>
      <c r="CC502" s="133"/>
      <c r="CD502" s="133"/>
      <c r="CE502" s="133"/>
      <c r="CF502" s="133"/>
      <c r="CG502" s="133"/>
      <c r="CH502" s="133"/>
      <c r="CI502" s="133"/>
      <c r="CJ502" s="133"/>
      <c r="CK502" s="133"/>
      <c r="CL502" s="133"/>
      <c r="CM502" s="133"/>
      <c r="CN502" s="133"/>
      <c r="CO502" s="133"/>
      <c r="CP502" s="133"/>
      <c r="CQ502" s="133"/>
      <c r="CR502" s="133"/>
      <c r="CS502" s="133"/>
      <c r="CT502" s="133"/>
      <c r="CU502" s="133"/>
      <c r="CV502" s="133"/>
      <c r="CW502" s="133"/>
      <c r="CX502" s="133"/>
      <c r="CY502" s="133"/>
      <c r="CZ502" s="133"/>
      <c r="DA502" s="133"/>
      <c r="DB502" s="133"/>
      <c r="DC502" s="133"/>
      <c r="DD502" s="133"/>
      <c r="DE502" s="133"/>
      <c r="DF502" s="133"/>
      <c r="DG502" s="133"/>
      <c r="DH502" s="133"/>
      <c r="DI502" s="133"/>
      <c r="DJ502" s="133"/>
      <c r="DK502" s="133"/>
      <c r="DL502" s="133"/>
      <c r="DM502" s="133"/>
      <c r="DN502" s="133"/>
      <c r="DO502" s="133"/>
      <c r="DP502" s="133"/>
      <c r="DQ502" s="133"/>
      <c r="DR502" s="133"/>
      <c r="DS502" s="133"/>
      <c r="DT502" s="133"/>
      <c r="DU502" s="133"/>
      <c r="DV502" s="133"/>
      <c r="DW502" s="133"/>
      <c r="DX502" s="133"/>
      <c r="DY502" s="133"/>
      <c r="DZ502" s="133"/>
      <c r="EA502" s="133"/>
      <c r="EB502" s="133"/>
      <c r="EC502" s="133"/>
      <c r="ED502" s="133"/>
      <c r="EE502" s="133"/>
      <c r="EF502" s="133"/>
      <c r="EG502" s="133"/>
      <c r="EH502" s="133"/>
      <c r="EI502" s="133"/>
      <c r="EJ502" s="133"/>
      <c r="EK502" s="133"/>
      <c r="EL502" s="133"/>
      <c r="EM502" s="133"/>
      <c r="EN502" s="133"/>
      <c r="EO502" s="133"/>
      <c r="EP502" s="133"/>
      <c r="EQ502" s="133"/>
      <c r="ER502" s="133"/>
      <c r="ES502" s="133"/>
      <c r="ET502" s="133"/>
      <c r="EU502" s="133"/>
      <c r="EV502" s="133"/>
      <c r="EW502" s="133"/>
      <c r="EX502" s="133"/>
      <c r="EY502" s="133"/>
      <c r="EZ502" s="133"/>
      <c r="FA502" s="133"/>
      <c r="FB502" s="133"/>
      <c r="FC502" s="133"/>
      <c r="FD502" s="133"/>
      <c r="FE502" s="133"/>
      <c r="FF502" s="133"/>
      <c r="FG502" s="133"/>
      <c r="FH502" s="133"/>
      <c r="FI502" s="133"/>
      <c r="FJ502" s="133"/>
      <c r="FK502" s="133"/>
      <c r="FL502" s="133"/>
      <c r="FM502" s="133"/>
      <c r="FN502" s="133"/>
      <c r="FO502" s="133"/>
      <c r="FP502" s="133"/>
      <c r="FQ502" s="133"/>
      <c r="FR502" s="133"/>
      <c r="FS502" s="133"/>
      <c r="FT502" s="133"/>
      <c r="FU502" s="133"/>
      <c r="FV502" s="133"/>
      <c r="FW502" s="133"/>
      <c r="FX502" s="133"/>
      <c r="FY502" s="133"/>
      <c r="FZ502" s="133"/>
      <c r="GA502" s="133"/>
      <c r="GB502" s="133"/>
      <c r="GC502" s="133"/>
      <c r="GD502" s="133"/>
      <c r="GE502" s="133"/>
      <c r="GF502" s="133"/>
      <c r="GG502" s="133"/>
      <c r="GH502" s="133"/>
      <c r="GI502" s="133"/>
    </row>
    <row r="503" spans="1:191" s="135" customFormat="1">
      <c r="A503" s="133"/>
      <c r="B503" s="133"/>
      <c r="C503" s="133"/>
      <c r="D503" s="133"/>
      <c r="E503" s="133"/>
      <c r="F503" s="133"/>
      <c r="G503" s="133"/>
      <c r="H503" s="133"/>
      <c r="I503" s="133"/>
      <c r="J503" s="133"/>
      <c r="K503" s="133"/>
      <c r="L503" s="133"/>
      <c r="M503" s="133"/>
      <c r="N503" s="133"/>
      <c r="O503" s="133"/>
      <c r="P503" s="168"/>
      <c r="Q503" s="168"/>
      <c r="R503" s="168"/>
      <c r="S503" s="168"/>
      <c r="T503" s="168"/>
      <c r="U503" s="168"/>
      <c r="V503" s="168"/>
      <c r="W503" s="133"/>
      <c r="X503" s="133"/>
      <c r="Y503" s="133"/>
      <c r="Z503" s="133"/>
      <c r="AA503" s="133"/>
      <c r="AB503" s="133"/>
      <c r="AC503" s="133"/>
      <c r="AD503" s="133"/>
      <c r="AE503" s="133"/>
      <c r="AF503" s="133"/>
      <c r="AG503" s="133"/>
      <c r="AH503" s="133"/>
      <c r="AI503" s="133"/>
      <c r="AJ503" s="133"/>
      <c r="AK503" s="133"/>
      <c r="AL503" s="133"/>
      <c r="AM503" s="133"/>
      <c r="AN503" s="133"/>
      <c r="AO503" s="133"/>
      <c r="AP503" s="133"/>
      <c r="AQ503" s="133"/>
      <c r="AR503" s="133"/>
      <c r="AS503" s="133"/>
      <c r="AT503" s="133"/>
      <c r="AU503" s="133"/>
      <c r="AV503" s="133"/>
      <c r="AW503" s="133"/>
      <c r="AX503" s="133"/>
      <c r="AY503" s="133"/>
      <c r="AZ503" s="133"/>
      <c r="BA503" s="133"/>
      <c r="BB503" s="133"/>
      <c r="BC503" s="133"/>
      <c r="BD503" s="133"/>
      <c r="BE503" s="133"/>
      <c r="BF503" s="133"/>
      <c r="BG503" s="133"/>
      <c r="BH503" s="133"/>
      <c r="BI503" s="133"/>
      <c r="BJ503" s="133"/>
      <c r="BK503" s="133"/>
      <c r="BL503" s="133"/>
      <c r="BM503" s="133"/>
      <c r="BN503" s="133"/>
      <c r="BO503" s="174"/>
      <c r="BP503" s="133"/>
      <c r="BQ503" s="133"/>
      <c r="BR503" s="133"/>
      <c r="BS503" s="133"/>
      <c r="BT503" s="133"/>
      <c r="BU503" s="133"/>
      <c r="BV503" s="133"/>
      <c r="BW503" s="133"/>
      <c r="BX503" s="133"/>
      <c r="BY503" s="133"/>
      <c r="BZ503" s="133"/>
      <c r="CA503" s="133"/>
      <c r="CB503" s="133"/>
      <c r="CC503" s="133"/>
      <c r="CD503" s="133"/>
      <c r="CE503" s="133"/>
      <c r="CF503" s="133"/>
      <c r="CG503" s="133"/>
      <c r="CH503" s="133"/>
      <c r="CI503" s="133"/>
      <c r="CJ503" s="133"/>
      <c r="CK503" s="133"/>
      <c r="CL503" s="133"/>
      <c r="CM503" s="133"/>
      <c r="CN503" s="133"/>
      <c r="CO503" s="133"/>
      <c r="CP503" s="133"/>
      <c r="CQ503" s="133"/>
      <c r="CR503" s="133"/>
      <c r="CS503" s="133"/>
      <c r="CT503" s="133"/>
      <c r="CU503" s="133"/>
      <c r="CV503" s="133"/>
      <c r="CW503" s="133"/>
      <c r="CX503" s="133"/>
      <c r="CY503" s="133"/>
      <c r="CZ503" s="133"/>
      <c r="DA503" s="133"/>
      <c r="DB503" s="133"/>
      <c r="DC503" s="133"/>
      <c r="DD503" s="133"/>
      <c r="DE503" s="133"/>
      <c r="DF503" s="133"/>
      <c r="DG503" s="133"/>
      <c r="DH503" s="133"/>
      <c r="DI503" s="133"/>
      <c r="DJ503" s="133"/>
      <c r="DK503" s="133"/>
      <c r="DL503" s="133"/>
      <c r="DM503" s="133"/>
      <c r="DN503" s="133"/>
      <c r="DO503" s="133"/>
      <c r="DP503" s="133"/>
      <c r="DQ503" s="133"/>
      <c r="DR503" s="133"/>
      <c r="DS503" s="133"/>
      <c r="DT503" s="133"/>
      <c r="DU503" s="133"/>
      <c r="DV503" s="133"/>
      <c r="DW503" s="133"/>
      <c r="DX503" s="133"/>
      <c r="DY503" s="133"/>
      <c r="DZ503" s="133"/>
      <c r="EA503" s="133"/>
      <c r="EB503" s="133"/>
      <c r="EC503" s="133"/>
      <c r="ED503" s="133"/>
      <c r="EE503" s="133"/>
      <c r="EF503" s="133"/>
      <c r="EG503" s="133"/>
      <c r="EH503" s="133"/>
      <c r="EI503" s="133"/>
      <c r="EJ503" s="133"/>
      <c r="EK503" s="133"/>
      <c r="EL503" s="133"/>
      <c r="EM503" s="133"/>
      <c r="EN503" s="133"/>
      <c r="EO503" s="133"/>
      <c r="EP503" s="133"/>
      <c r="EQ503" s="133"/>
      <c r="ER503" s="133"/>
      <c r="ES503" s="133"/>
      <c r="ET503" s="133"/>
      <c r="EU503" s="133"/>
      <c r="EV503" s="133"/>
      <c r="EW503" s="133"/>
      <c r="EX503" s="133"/>
      <c r="EY503" s="133"/>
      <c r="EZ503" s="133"/>
      <c r="FA503" s="133"/>
      <c r="FB503" s="133"/>
      <c r="FC503" s="133"/>
      <c r="FD503" s="133"/>
      <c r="FE503" s="133"/>
      <c r="FF503" s="133"/>
      <c r="FG503" s="133"/>
      <c r="FH503" s="133"/>
      <c r="FI503" s="133"/>
      <c r="FJ503" s="133"/>
      <c r="FK503" s="133"/>
      <c r="FL503" s="133"/>
      <c r="FM503" s="133"/>
      <c r="FN503" s="133"/>
      <c r="FO503" s="133"/>
      <c r="FP503" s="133"/>
      <c r="FQ503" s="133"/>
      <c r="FR503" s="133"/>
      <c r="FS503" s="133"/>
      <c r="FT503" s="133"/>
      <c r="FU503" s="133"/>
      <c r="FV503" s="133"/>
      <c r="FW503" s="133"/>
      <c r="FX503" s="133"/>
      <c r="FY503" s="133"/>
      <c r="FZ503" s="133"/>
      <c r="GA503" s="133"/>
      <c r="GB503" s="133"/>
      <c r="GC503" s="133"/>
      <c r="GD503" s="133"/>
      <c r="GE503" s="133"/>
      <c r="GF503" s="133"/>
      <c r="GG503" s="133"/>
      <c r="GH503" s="133"/>
      <c r="GI503" s="133"/>
    </row>
    <row r="504" spans="1:191" s="135" customFormat="1">
      <c r="A504" s="133"/>
      <c r="B504" s="133"/>
      <c r="C504" s="133"/>
      <c r="D504" s="133"/>
      <c r="E504" s="133"/>
      <c r="F504" s="133"/>
      <c r="G504" s="133"/>
      <c r="H504" s="133"/>
      <c r="I504" s="133"/>
      <c r="J504" s="133"/>
      <c r="K504" s="133"/>
      <c r="L504" s="133"/>
      <c r="M504" s="133"/>
      <c r="N504" s="133"/>
      <c r="O504" s="133"/>
      <c r="P504" s="168"/>
      <c r="Q504" s="168"/>
      <c r="R504" s="168"/>
      <c r="S504" s="168"/>
      <c r="T504" s="168"/>
      <c r="U504" s="168"/>
      <c r="V504" s="168"/>
      <c r="W504" s="133"/>
      <c r="X504" s="133"/>
      <c r="Y504" s="133"/>
      <c r="Z504" s="133"/>
      <c r="AA504" s="133"/>
      <c r="AB504" s="133"/>
      <c r="AC504" s="133"/>
      <c r="AD504" s="133"/>
      <c r="AE504" s="133"/>
      <c r="AF504" s="133"/>
      <c r="AG504" s="133"/>
      <c r="AH504" s="133"/>
      <c r="AI504" s="133"/>
      <c r="AJ504" s="133"/>
      <c r="AK504" s="133"/>
      <c r="AL504" s="133"/>
      <c r="AM504" s="133"/>
      <c r="AN504" s="133"/>
      <c r="AO504" s="133"/>
      <c r="AP504" s="133"/>
      <c r="AQ504" s="133"/>
      <c r="AR504" s="133"/>
      <c r="AS504" s="133"/>
      <c r="AT504" s="133"/>
      <c r="AU504" s="133"/>
      <c r="AV504" s="133"/>
      <c r="AW504" s="133"/>
      <c r="AX504" s="133"/>
      <c r="AY504" s="133"/>
      <c r="AZ504" s="133"/>
      <c r="BA504" s="133"/>
      <c r="BB504" s="133"/>
      <c r="BC504" s="133"/>
      <c r="BD504" s="133"/>
      <c r="BE504" s="133"/>
      <c r="BF504" s="133"/>
      <c r="BG504" s="133"/>
      <c r="BH504" s="133"/>
      <c r="BI504" s="133"/>
      <c r="BJ504" s="133"/>
      <c r="BK504" s="133"/>
      <c r="BL504" s="133"/>
      <c r="BM504" s="133"/>
      <c r="BN504" s="133"/>
      <c r="BO504" s="174"/>
      <c r="BP504" s="133"/>
      <c r="BQ504" s="133"/>
      <c r="BR504" s="133"/>
      <c r="BS504" s="133"/>
      <c r="BT504" s="133"/>
      <c r="BU504" s="133"/>
      <c r="BV504" s="133"/>
      <c r="BW504" s="133"/>
      <c r="BX504" s="133"/>
      <c r="BY504" s="133"/>
      <c r="BZ504" s="133"/>
      <c r="CA504" s="133"/>
      <c r="CB504" s="133"/>
      <c r="CC504" s="133"/>
      <c r="CD504" s="133"/>
      <c r="CE504" s="133"/>
      <c r="CF504" s="133"/>
      <c r="CG504" s="133"/>
      <c r="CH504" s="133"/>
      <c r="CI504" s="133"/>
      <c r="CJ504" s="133"/>
      <c r="CK504" s="133"/>
      <c r="CL504" s="133"/>
      <c r="CM504" s="133"/>
      <c r="CN504" s="133"/>
      <c r="CO504" s="133"/>
      <c r="CP504" s="133"/>
      <c r="CQ504" s="133"/>
      <c r="CR504" s="133"/>
      <c r="CS504" s="133"/>
      <c r="CT504" s="133"/>
      <c r="CU504" s="133"/>
      <c r="CV504" s="133"/>
      <c r="CW504" s="133"/>
      <c r="CX504" s="133"/>
      <c r="CY504" s="133"/>
      <c r="CZ504" s="133"/>
      <c r="DA504" s="133"/>
      <c r="DB504" s="133"/>
      <c r="DC504" s="133"/>
      <c r="DD504" s="133"/>
      <c r="DE504" s="133"/>
      <c r="DF504" s="133"/>
      <c r="DG504" s="133"/>
      <c r="DH504" s="133"/>
      <c r="DI504" s="133"/>
      <c r="DJ504" s="133"/>
      <c r="DK504" s="133"/>
      <c r="DL504" s="133"/>
      <c r="DM504" s="133"/>
      <c r="DN504" s="133"/>
      <c r="DO504" s="133"/>
      <c r="DP504" s="133"/>
      <c r="DQ504" s="133"/>
      <c r="DR504" s="133"/>
      <c r="DS504" s="133"/>
      <c r="DT504" s="133"/>
      <c r="DU504" s="133"/>
      <c r="DV504" s="133"/>
      <c r="DW504" s="133"/>
      <c r="DX504" s="133"/>
      <c r="DY504" s="133"/>
      <c r="DZ504" s="133"/>
      <c r="EA504" s="133"/>
      <c r="EB504" s="133"/>
      <c r="EC504" s="133"/>
      <c r="ED504" s="133"/>
      <c r="EE504" s="133"/>
      <c r="EF504" s="133"/>
      <c r="EG504" s="133"/>
      <c r="EH504" s="133"/>
      <c r="EI504" s="133"/>
      <c r="EJ504" s="133"/>
      <c r="EK504" s="133"/>
      <c r="EL504" s="133"/>
      <c r="EM504" s="133"/>
      <c r="EN504" s="133"/>
      <c r="EO504" s="133"/>
      <c r="EP504" s="133"/>
      <c r="EQ504" s="133"/>
      <c r="ER504" s="133"/>
      <c r="ES504" s="133"/>
      <c r="ET504" s="133"/>
      <c r="EU504" s="133"/>
      <c r="EV504" s="133"/>
      <c r="EW504" s="133"/>
      <c r="EX504" s="133"/>
      <c r="EY504" s="133"/>
      <c r="EZ504" s="133"/>
      <c r="FA504" s="133"/>
      <c r="FB504" s="133"/>
      <c r="FC504" s="133"/>
      <c r="FD504" s="133"/>
      <c r="FE504" s="133"/>
      <c r="FF504" s="133"/>
      <c r="FG504" s="133"/>
      <c r="FH504" s="133"/>
      <c r="FI504" s="133"/>
      <c r="FJ504" s="133"/>
      <c r="FK504" s="133"/>
      <c r="FL504" s="133"/>
      <c r="FM504" s="133"/>
      <c r="FN504" s="133"/>
      <c r="FO504" s="133"/>
      <c r="FP504" s="133"/>
      <c r="FQ504" s="133"/>
      <c r="FR504" s="133"/>
      <c r="FS504" s="133"/>
      <c r="FT504" s="133"/>
      <c r="FU504" s="133"/>
      <c r="FV504" s="133"/>
      <c r="FW504" s="133"/>
      <c r="FX504" s="133"/>
      <c r="FY504" s="133"/>
      <c r="FZ504" s="133"/>
      <c r="GA504" s="133"/>
      <c r="GB504" s="133"/>
      <c r="GC504" s="133"/>
      <c r="GD504" s="133"/>
      <c r="GE504" s="133"/>
      <c r="GF504" s="133"/>
      <c r="GG504" s="133"/>
      <c r="GH504" s="133"/>
      <c r="GI504" s="133"/>
    </row>
    <row r="505" spans="1:191" s="135" customFormat="1">
      <c r="A505" s="133"/>
      <c r="B505" s="133"/>
      <c r="C505" s="133"/>
      <c r="D505" s="133"/>
      <c r="E505" s="133"/>
      <c r="F505" s="133"/>
      <c r="G505" s="133"/>
      <c r="H505" s="133"/>
      <c r="I505" s="133"/>
      <c r="J505" s="133"/>
      <c r="K505" s="133"/>
      <c r="L505" s="133"/>
      <c r="M505" s="133"/>
      <c r="N505" s="133"/>
      <c r="O505" s="133"/>
      <c r="P505" s="168"/>
      <c r="Q505" s="168"/>
      <c r="R505" s="168"/>
      <c r="S505" s="168"/>
      <c r="T505" s="168"/>
      <c r="U505" s="168"/>
      <c r="V505" s="168"/>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c r="BB505" s="133"/>
      <c r="BC505" s="133"/>
      <c r="BD505" s="133"/>
      <c r="BE505" s="133"/>
      <c r="BF505" s="133"/>
      <c r="BG505" s="133"/>
      <c r="BH505" s="133"/>
      <c r="BI505" s="133"/>
      <c r="BJ505" s="133"/>
      <c r="BK505" s="133"/>
      <c r="BL505" s="133"/>
      <c r="BM505" s="133"/>
      <c r="BN505" s="133"/>
      <c r="BO505" s="174"/>
      <c r="BP505" s="133"/>
      <c r="BQ505" s="133"/>
      <c r="BR505" s="133"/>
      <c r="BS505" s="133"/>
      <c r="BT505" s="133"/>
      <c r="BU505" s="133"/>
      <c r="BV505" s="133"/>
      <c r="BW505" s="133"/>
      <c r="BX505" s="133"/>
      <c r="BY505" s="133"/>
      <c r="BZ505" s="133"/>
      <c r="CA505" s="133"/>
      <c r="CB505" s="133"/>
      <c r="CC505" s="133"/>
      <c r="CD505" s="133"/>
      <c r="CE505" s="133"/>
      <c r="CF505" s="133"/>
      <c r="CG505" s="133"/>
      <c r="CH505" s="133"/>
      <c r="CI505" s="133"/>
      <c r="CJ505" s="133"/>
      <c r="CK505" s="133"/>
      <c r="CL505" s="133"/>
      <c r="CM505" s="133"/>
      <c r="CN505" s="133"/>
      <c r="CO505" s="133"/>
      <c r="CP505" s="133"/>
      <c r="CQ505" s="133"/>
      <c r="CR505" s="133"/>
      <c r="CS505" s="133"/>
      <c r="CT505" s="133"/>
      <c r="CU505" s="133"/>
      <c r="CV505" s="133"/>
      <c r="CW505" s="133"/>
      <c r="CX505" s="133"/>
      <c r="CY505" s="133"/>
      <c r="CZ505" s="133"/>
      <c r="DA505" s="133"/>
      <c r="DB505" s="133"/>
      <c r="DC505" s="133"/>
      <c r="DD505" s="133"/>
      <c r="DE505" s="133"/>
      <c r="DF505" s="133"/>
      <c r="DG505" s="133"/>
      <c r="DH505" s="133"/>
      <c r="DI505" s="133"/>
      <c r="DJ505" s="133"/>
      <c r="DK505" s="133"/>
      <c r="DL505" s="133"/>
      <c r="DM505" s="133"/>
      <c r="DN505" s="133"/>
      <c r="DO505" s="133"/>
      <c r="DP505" s="133"/>
      <c r="DQ505" s="133"/>
      <c r="DR505" s="133"/>
      <c r="DS505" s="133"/>
      <c r="DT505" s="133"/>
      <c r="DU505" s="133"/>
      <c r="DV505" s="133"/>
      <c r="DW505" s="133"/>
      <c r="DX505" s="133"/>
      <c r="DY505" s="133"/>
      <c r="DZ505" s="133"/>
      <c r="EA505" s="133"/>
      <c r="EB505" s="133"/>
      <c r="EC505" s="133"/>
      <c r="ED505" s="133"/>
      <c r="EE505" s="133"/>
      <c r="EF505" s="133"/>
      <c r="EG505" s="133"/>
      <c r="EH505" s="133"/>
      <c r="EI505" s="133"/>
      <c r="EJ505" s="133"/>
      <c r="EK505" s="133"/>
      <c r="EL505" s="133"/>
      <c r="EM505" s="133"/>
      <c r="EN505" s="133"/>
      <c r="EO505" s="133"/>
      <c r="EP505" s="133"/>
      <c r="EQ505" s="133"/>
      <c r="ER505" s="133"/>
      <c r="ES505" s="133"/>
      <c r="ET505" s="133"/>
      <c r="EU505" s="133"/>
      <c r="EV505" s="133"/>
      <c r="EW505" s="133"/>
      <c r="EX505" s="133"/>
      <c r="EY505" s="133"/>
      <c r="EZ505" s="133"/>
      <c r="FA505" s="133"/>
      <c r="FB505" s="133"/>
      <c r="FC505" s="133"/>
      <c r="FD505" s="133"/>
      <c r="FE505" s="133"/>
      <c r="FF505" s="133"/>
      <c r="FG505" s="133"/>
      <c r="FH505" s="133"/>
      <c r="FI505" s="133"/>
      <c r="FJ505" s="133"/>
      <c r="FK505" s="133"/>
      <c r="FL505" s="133"/>
      <c r="FM505" s="133"/>
      <c r="FN505" s="133"/>
      <c r="FO505" s="133"/>
      <c r="FP505" s="133"/>
      <c r="FQ505" s="133"/>
      <c r="FR505" s="133"/>
      <c r="FS505" s="133"/>
      <c r="FT505" s="133"/>
      <c r="FU505" s="133"/>
      <c r="FV505" s="133"/>
      <c r="FW505" s="133"/>
      <c r="FX505" s="133"/>
      <c r="FY505" s="133"/>
      <c r="FZ505" s="133"/>
      <c r="GA505" s="133"/>
      <c r="GB505" s="133"/>
      <c r="GC505" s="133"/>
      <c r="GD505" s="133"/>
      <c r="GE505" s="133"/>
      <c r="GF505" s="133"/>
      <c r="GG505" s="133"/>
      <c r="GH505" s="133"/>
      <c r="GI505" s="133"/>
    </row>
    <row r="506" spans="1:191" s="135" customFormat="1">
      <c r="A506" s="133"/>
      <c r="B506" s="133"/>
      <c r="C506" s="133"/>
      <c r="D506" s="133"/>
      <c r="E506" s="133"/>
      <c r="F506" s="133"/>
      <c r="G506" s="133"/>
      <c r="H506" s="133"/>
      <c r="I506" s="133"/>
      <c r="J506" s="133"/>
      <c r="K506" s="133"/>
      <c r="L506" s="133"/>
      <c r="M506" s="133"/>
      <c r="N506" s="133"/>
      <c r="O506" s="133"/>
      <c r="P506" s="168"/>
      <c r="Q506" s="168"/>
      <c r="R506" s="168"/>
      <c r="S506" s="168"/>
      <c r="T506" s="168"/>
      <c r="U506" s="168"/>
      <c r="V506" s="168"/>
      <c r="W506" s="168"/>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c r="BB506" s="133"/>
      <c r="BC506" s="133"/>
      <c r="BD506" s="133"/>
      <c r="BE506" s="133"/>
      <c r="BF506" s="133"/>
      <c r="BG506" s="133"/>
      <c r="BH506" s="133"/>
      <c r="BI506" s="133"/>
      <c r="BJ506" s="133"/>
      <c r="BK506" s="133"/>
      <c r="BL506" s="133"/>
      <c r="BM506" s="133"/>
      <c r="BN506" s="133"/>
      <c r="BO506" s="174"/>
      <c r="BP506" s="133"/>
      <c r="BQ506" s="133"/>
      <c r="BR506" s="133"/>
      <c r="BS506" s="133"/>
      <c r="BT506" s="133"/>
      <c r="BU506" s="133"/>
      <c r="BV506" s="133"/>
      <c r="BW506" s="133"/>
      <c r="BX506" s="133"/>
      <c r="BY506" s="133"/>
      <c r="BZ506" s="133"/>
      <c r="CA506" s="133"/>
      <c r="CB506" s="133"/>
      <c r="CC506" s="133"/>
      <c r="CD506" s="133"/>
      <c r="CE506" s="133"/>
      <c r="CF506" s="133"/>
      <c r="CG506" s="133"/>
      <c r="CH506" s="133"/>
      <c r="CI506" s="133"/>
      <c r="CJ506" s="133"/>
      <c r="CK506" s="133"/>
      <c r="CL506" s="133"/>
      <c r="CM506" s="133"/>
      <c r="CN506" s="133"/>
      <c r="CO506" s="133"/>
      <c r="CP506" s="133"/>
      <c r="CQ506" s="133"/>
      <c r="CR506" s="133"/>
      <c r="CS506" s="133"/>
      <c r="CT506" s="133"/>
      <c r="CU506" s="133"/>
      <c r="CV506" s="133"/>
      <c r="CW506" s="133"/>
      <c r="CX506" s="133"/>
      <c r="CY506" s="133"/>
      <c r="CZ506" s="133"/>
      <c r="DA506" s="133"/>
      <c r="DB506" s="133"/>
      <c r="DC506" s="133"/>
      <c r="DD506" s="133"/>
      <c r="DE506" s="133"/>
      <c r="DF506" s="133"/>
      <c r="DG506" s="133"/>
      <c r="DH506" s="133"/>
      <c r="DI506" s="133"/>
      <c r="DJ506" s="133"/>
      <c r="DK506" s="133"/>
      <c r="DL506" s="133"/>
      <c r="DM506" s="133"/>
      <c r="DN506" s="133"/>
      <c r="DO506" s="133"/>
      <c r="DP506" s="133"/>
      <c r="DQ506" s="133"/>
      <c r="DR506" s="133"/>
      <c r="DS506" s="133"/>
      <c r="DT506" s="133"/>
      <c r="DU506" s="133"/>
      <c r="DV506" s="133"/>
      <c r="DW506" s="133"/>
      <c r="DX506" s="133"/>
      <c r="DY506" s="133"/>
      <c r="DZ506" s="133"/>
      <c r="EA506" s="133"/>
      <c r="EB506" s="133"/>
      <c r="EC506" s="133"/>
      <c r="ED506" s="133"/>
      <c r="EE506" s="133"/>
      <c r="EF506" s="133"/>
      <c r="EG506" s="133"/>
      <c r="EH506" s="133"/>
      <c r="EI506" s="133"/>
      <c r="EJ506" s="133"/>
      <c r="EK506" s="133"/>
      <c r="EL506" s="133"/>
      <c r="EM506" s="133"/>
      <c r="EN506" s="133"/>
      <c r="EO506" s="133"/>
      <c r="EP506" s="133"/>
      <c r="EQ506" s="133"/>
      <c r="ER506" s="133"/>
      <c r="ES506" s="133"/>
      <c r="ET506" s="133"/>
      <c r="EU506" s="133"/>
      <c r="EV506" s="133"/>
      <c r="EW506" s="133"/>
      <c r="EX506" s="133"/>
      <c r="EY506" s="133"/>
      <c r="EZ506" s="133"/>
      <c r="FA506" s="133"/>
      <c r="FB506" s="133"/>
      <c r="FC506" s="133"/>
      <c r="FD506" s="133"/>
      <c r="FE506" s="133"/>
      <c r="FF506" s="133"/>
      <c r="FG506" s="133"/>
      <c r="FH506" s="133"/>
      <c r="FI506" s="133"/>
      <c r="FJ506" s="133"/>
      <c r="FK506" s="133"/>
      <c r="FL506" s="133"/>
      <c r="FM506" s="133"/>
      <c r="FN506" s="133"/>
      <c r="FO506" s="133"/>
      <c r="FP506" s="133"/>
      <c r="FQ506" s="133"/>
      <c r="FR506" s="133"/>
      <c r="FS506" s="133"/>
      <c r="FT506" s="133"/>
      <c r="FU506" s="133"/>
      <c r="FV506" s="133"/>
      <c r="FW506" s="133"/>
      <c r="FX506" s="133"/>
      <c r="FY506" s="133"/>
      <c r="FZ506" s="133"/>
      <c r="GA506" s="133"/>
      <c r="GB506" s="133"/>
      <c r="GC506" s="133"/>
      <c r="GD506" s="133"/>
      <c r="GE506" s="133"/>
      <c r="GF506" s="133"/>
      <c r="GG506" s="133"/>
      <c r="GH506" s="133"/>
      <c r="GI506" s="133"/>
    </row>
    <row r="507" spans="1:191" s="133" customFormat="1">
      <c r="P507" s="168"/>
      <c r="Q507" s="168"/>
      <c r="R507" s="168"/>
      <c r="S507" s="168"/>
      <c r="T507" s="168"/>
      <c r="U507" s="168"/>
      <c r="V507" s="168"/>
      <c r="W507" s="168"/>
      <c r="BO507" s="174"/>
    </row>
    <row r="508" spans="1:191" s="133" customFormat="1">
      <c r="P508" s="168"/>
      <c r="Q508" s="168"/>
      <c r="R508" s="168"/>
      <c r="S508" s="168"/>
      <c r="T508" s="168"/>
      <c r="U508" s="168"/>
      <c r="V508" s="168"/>
      <c r="W508" s="168"/>
      <c r="BO508" s="174"/>
    </row>
    <row r="509" spans="1:191" s="133" customFormat="1">
      <c r="P509" s="168"/>
      <c r="Q509" s="168"/>
      <c r="R509" s="168"/>
      <c r="S509" s="168"/>
      <c r="T509" s="168"/>
      <c r="U509" s="168"/>
      <c r="V509" s="168"/>
      <c r="W509" s="168"/>
      <c r="BO509" s="174"/>
    </row>
    <row r="510" spans="1:191" s="133" customFormat="1">
      <c r="P510" s="168"/>
      <c r="Q510" s="168"/>
      <c r="R510" s="168"/>
      <c r="S510" s="168"/>
      <c r="T510" s="168"/>
      <c r="U510" s="168"/>
      <c r="V510" s="168"/>
      <c r="W510" s="168"/>
      <c r="BO510" s="174"/>
    </row>
    <row r="511" spans="1:191" s="133" customFormat="1">
      <c r="P511" s="168"/>
      <c r="Q511" s="168"/>
      <c r="R511" s="168"/>
      <c r="S511" s="168"/>
      <c r="T511" s="168"/>
      <c r="U511" s="168"/>
      <c r="V511" s="168"/>
      <c r="W511" s="168"/>
      <c r="BO511" s="174"/>
    </row>
    <row r="512" spans="1:191" s="133" customFormat="1">
      <c r="P512" s="168"/>
      <c r="Q512" s="168"/>
      <c r="R512" s="168"/>
      <c r="S512" s="168"/>
      <c r="T512" s="168"/>
      <c r="U512" s="168"/>
      <c r="V512" s="168"/>
      <c r="W512" s="168"/>
      <c r="BO512" s="174"/>
    </row>
    <row r="513" spans="1:191" s="133" customFormat="1">
      <c r="P513" s="168"/>
      <c r="Q513" s="168"/>
      <c r="R513" s="168"/>
      <c r="S513" s="168"/>
      <c r="T513" s="168"/>
      <c r="U513" s="168"/>
      <c r="V513" s="168"/>
      <c r="W513" s="168"/>
      <c r="BO513" s="174"/>
    </row>
    <row r="514" spans="1:191" s="133" customFormat="1">
      <c r="P514" s="168"/>
      <c r="Q514" s="168"/>
      <c r="R514" s="168"/>
      <c r="S514" s="168"/>
      <c r="T514" s="168"/>
      <c r="U514" s="168"/>
      <c r="V514" s="168"/>
      <c r="W514" s="168"/>
      <c r="BO514" s="174"/>
    </row>
    <row r="515" spans="1:191" s="133" customFormat="1">
      <c r="P515" s="168"/>
      <c r="Q515" s="168"/>
      <c r="R515" s="168"/>
      <c r="S515" s="168"/>
      <c r="T515" s="168"/>
      <c r="U515" s="168"/>
      <c r="V515" s="168"/>
      <c r="W515" s="168"/>
      <c r="BO515" s="174"/>
    </row>
    <row r="516" spans="1:191" s="133" customFormat="1" ht="30" customHeight="1">
      <c r="P516" s="168"/>
      <c r="Q516" s="168"/>
      <c r="R516" s="168"/>
      <c r="S516" s="168"/>
      <c r="T516" s="168"/>
      <c r="U516" s="168"/>
      <c r="V516" s="168"/>
      <c r="W516" s="168"/>
      <c r="BO516" s="174"/>
    </row>
    <row r="517" spans="1:191" s="133" customFormat="1">
      <c r="P517" s="168"/>
      <c r="Q517" s="168"/>
      <c r="R517" s="168"/>
      <c r="S517" s="168"/>
      <c r="T517" s="168"/>
      <c r="U517" s="168"/>
      <c r="V517" s="168"/>
      <c r="W517" s="168"/>
      <c r="BO517" s="174"/>
    </row>
    <row r="518" spans="1:191" s="133" customFormat="1">
      <c r="P518" s="168"/>
      <c r="Q518" s="168"/>
      <c r="R518" s="168"/>
      <c r="S518" s="168"/>
      <c r="T518" s="168"/>
      <c r="U518" s="168"/>
      <c r="V518" s="168"/>
      <c r="W518" s="168"/>
      <c r="BO518" s="174"/>
    </row>
    <row r="519" spans="1:191" s="133" customFormat="1">
      <c r="P519" s="168"/>
      <c r="Q519" s="168"/>
      <c r="R519" s="168"/>
      <c r="S519" s="168"/>
      <c r="T519" s="168"/>
      <c r="U519" s="168"/>
      <c r="V519" s="168"/>
      <c r="W519" s="168"/>
      <c r="BO519" s="174"/>
    </row>
    <row r="520" spans="1:191" s="133" customFormat="1">
      <c r="P520" s="168"/>
      <c r="Q520" s="168"/>
      <c r="R520" s="168"/>
      <c r="S520" s="168"/>
      <c r="T520" s="168"/>
      <c r="U520" s="168"/>
      <c r="V520" s="168"/>
      <c r="W520" s="168"/>
      <c r="BO520" s="174"/>
    </row>
    <row r="521" spans="1:191" s="133" customFormat="1" ht="30" customHeight="1">
      <c r="P521" s="168"/>
      <c r="Q521" s="168"/>
      <c r="R521" s="168"/>
      <c r="S521" s="168"/>
      <c r="T521" s="168"/>
      <c r="U521" s="168"/>
      <c r="V521" s="168"/>
      <c r="W521" s="168"/>
      <c r="BO521" s="174"/>
    </row>
    <row r="522" spans="1:191" s="133" customFormat="1">
      <c r="P522" s="168"/>
      <c r="Q522" s="168"/>
      <c r="R522" s="168"/>
      <c r="S522" s="168"/>
      <c r="T522" s="168"/>
      <c r="U522" s="168"/>
      <c r="V522" s="168"/>
      <c r="W522" s="168"/>
      <c r="BO522" s="174"/>
    </row>
    <row r="523" spans="1:191" s="133" customFormat="1">
      <c r="P523" s="168"/>
      <c r="Q523" s="168"/>
      <c r="R523" s="168"/>
      <c r="S523" s="168"/>
      <c r="T523" s="168"/>
      <c r="U523" s="168"/>
      <c r="V523" s="168"/>
      <c r="W523" s="168"/>
      <c r="BO523" s="174"/>
    </row>
    <row r="524" spans="1:191" s="133" customFormat="1">
      <c r="P524" s="168"/>
      <c r="Q524" s="168"/>
      <c r="R524" s="168"/>
      <c r="S524" s="168"/>
      <c r="T524" s="168"/>
      <c r="U524" s="168"/>
      <c r="V524" s="168"/>
      <c r="W524" s="168"/>
      <c r="BO524" s="174"/>
    </row>
    <row r="525" spans="1:191" s="135" customFormat="1">
      <c r="A525" s="133"/>
      <c r="B525" s="133"/>
      <c r="C525" s="133"/>
      <c r="D525" s="133"/>
      <c r="E525" s="133"/>
      <c r="F525" s="133"/>
      <c r="G525" s="133"/>
      <c r="H525" s="133"/>
      <c r="I525" s="133"/>
      <c r="J525" s="133"/>
      <c r="K525" s="133"/>
      <c r="L525" s="133"/>
      <c r="M525" s="133"/>
      <c r="N525" s="133"/>
      <c r="O525" s="133"/>
      <c r="P525" s="168"/>
      <c r="Q525" s="168"/>
      <c r="R525" s="168"/>
      <c r="S525" s="168"/>
      <c r="T525" s="168"/>
      <c r="U525" s="168"/>
      <c r="V525" s="168"/>
      <c r="W525" s="168"/>
      <c r="X525" s="133"/>
      <c r="Y525" s="133"/>
      <c r="Z525" s="133"/>
      <c r="AA525" s="133"/>
      <c r="AB525" s="133"/>
      <c r="AC525" s="133"/>
      <c r="AD525" s="133"/>
      <c r="AE525" s="133"/>
      <c r="AF525" s="133"/>
      <c r="AG525" s="133"/>
      <c r="AH525" s="133"/>
      <c r="AI525" s="133"/>
      <c r="AJ525" s="133"/>
      <c r="AK525" s="133"/>
      <c r="AL525" s="133"/>
      <c r="AM525" s="133"/>
      <c r="AN525" s="133"/>
      <c r="AO525" s="133"/>
      <c r="AP525" s="133"/>
      <c r="AQ525" s="133"/>
      <c r="AR525" s="133"/>
      <c r="AS525" s="133"/>
      <c r="AT525" s="133"/>
      <c r="AU525" s="133"/>
      <c r="AV525" s="133"/>
      <c r="AW525" s="133"/>
      <c r="AX525" s="133"/>
      <c r="AY525" s="133"/>
      <c r="AZ525" s="133"/>
      <c r="BA525" s="133"/>
      <c r="BB525" s="133"/>
      <c r="BC525" s="133"/>
      <c r="BD525" s="133"/>
      <c r="BE525" s="133"/>
      <c r="BF525" s="133"/>
      <c r="BG525" s="133"/>
      <c r="BH525" s="133"/>
      <c r="BI525" s="133"/>
      <c r="BJ525" s="133"/>
      <c r="BK525" s="133"/>
      <c r="BL525" s="133"/>
      <c r="BM525" s="133"/>
      <c r="BN525" s="133"/>
      <c r="BO525" s="174"/>
      <c r="BP525" s="133"/>
      <c r="BQ525" s="133"/>
      <c r="BR525" s="133"/>
      <c r="BS525" s="133"/>
      <c r="BT525" s="133"/>
      <c r="BU525" s="133"/>
      <c r="BV525" s="133"/>
      <c r="BW525" s="133"/>
      <c r="BX525" s="133"/>
      <c r="BY525" s="133"/>
      <c r="BZ525" s="133"/>
      <c r="CA525" s="133"/>
      <c r="CB525" s="133"/>
      <c r="CC525" s="133"/>
      <c r="CD525" s="133"/>
      <c r="CE525" s="133"/>
      <c r="CF525" s="133"/>
      <c r="CG525" s="133"/>
      <c r="CH525" s="133"/>
      <c r="CI525" s="133"/>
      <c r="CJ525" s="133"/>
      <c r="CK525" s="133"/>
      <c r="CL525" s="133"/>
      <c r="CM525" s="133"/>
      <c r="CN525" s="133"/>
      <c r="CO525" s="133"/>
      <c r="CP525" s="133"/>
      <c r="CQ525" s="133"/>
      <c r="CR525" s="133"/>
      <c r="CS525" s="133"/>
      <c r="CT525" s="133"/>
      <c r="CU525" s="133"/>
      <c r="CV525" s="133"/>
      <c r="CW525" s="133"/>
      <c r="CX525" s="133"/>
      <c r="CY525" s="133"/>
      <c r="CZ525" s="133"/>
      <c r="DA525" s="133"/>
      <c r="DB525" s="133"/>
      <c r="DC525" s="133"/>
      <c r="DD525" s="133"/>
      <c r="DE525" s="133"/>
      <c r="DF525" s="133"/>
      <c r="DG525" s="133"/>
      <c r="DH525" s="133"/>
      <c r="DI525" s="133"/>
      <c r="DJ525" s="133"/>
      <c r="DK525" s="133"/>
      <c r="DL525" s="133"/>
      <c r="DM525" s="133"/>
      <c r="DN525" s="133"/>
      <c r="DO525" s="133"/>
      <c r="DP525" s="133"/>
      <c r="DQ525" s="133"/>
      <c r="DR525" s="133"/>
      <c r="DS525" s="133"/>
      <c r="DT525" s="133"/>
      <c r="DU525" s="133"/>
      <c r="DV525" s="133"/>
      <c r="DW525" s="133"/>
      <c r="DX525" s="133"/>
      <c r="DY525" s="133"/>
      <c r="DZ525" s="133"/>
      <c r="EA525" s="133"/>
      <c r="EB525" s="133"/>
      <c r="EC525" s="133"/>
      <c r="ED525" s="133"/>
      <c r="EE525" s="133"/>
      <c r="EF525" s="133"/>
      <c r="EG525" s="133"/>
      <c r="EH525" s="133"/>
      <c r="EI525" s="133"/>
      <c r="EJ525" s="133"/>
      <c r="EK525" s="133"/>
      <c r="EL525" s="133"/>
      <c r="EM525" s="133"/>
      <c r="EN525" s="133"/>
      <c r="EO525" s="133"/>
      <c r="EP525" s="133"/>
      <c r="EQ525" s="133"/>
      <c r="ER525" s="133"/>
      <c r="ES525" s="133"/>
      <c r="ET525" s="133"/>
      <c r="EU525" s="133"/>
      <c r="EV525" s="133"/>
      <c r="EW525" s="133"/>
      <c r="EX525" s="133"/>
      <c r="EY525" s="133"/>
      <c r="EZ525" s="133"/>
      <c r="FA525" s="133"/>
      <c r="FB525" s="133"/>
      <c r="FC525" s="133"/>
      <c r="FD525" s="133"/>
      <c r="FE525" s="133"/>
      <c r="FF525" s="133"/>
      <c r="FG525" s="133"/>
      <c r="FH525" s="133"/>
      <c r="FI525" s="133"/>
      <c r="FJ525" s="133"/>
      <c r="FK525" s="133"/>
      <c r="FL525" s="133"/>
      <c r="FM525" s="133"/>
      <c r="FN525" s="133"/>
      <c r="FO525" s="133"/>
      <c r="FP525" s="133"/>
      <c r="FQ525" s="133"/>
      <c r="FR525" s="133"/>
      <c r="FS525" s="133"/>
      <c r="FT525" s="133"/>
      <c r="FU525" s="133"/>
      <c r="FV525" s="133"/>
      <c r="FW525" s="133"/>
      <c r="FX525" s="133"/>
      <c r="FY525" s="133"/>
      <c r="FZ525" s="133"/>
      <c r="GA525" s="133"/>
      <c r="GB525" s="133"/>
      <c r="GC525" s="133"/>
      <c r="GD525" s="133"/>
      <c r="GE525" s="133"/>
      <c r="GF525" s="133"/>
      <c r="GG525" s="133"/>
      <c r="GH525" s="133"/>
      <c r="GI525" s="133"/>
    </row>
    <row r="526" spans="1:191" s="135" customFormat="1">
      <c r="A526" s="133"/>
      <c r="B526" s="133"/>
      <c r="C526" s="133"/>
      <c r="D526" s="133"/>
      <c r="E526" s="133"/>
      <c r="F526" s="133"/>
      <c r="G526" s="133"/>
      <c r="H526" s="133"/>
      <c r="I526" s="133"/>
      <c r="J526" s="133"/>
      <c r="K526" s="133"/>
      <c r="L526" s="133"/>
      <c r="M526" s="133"/>
      <c r="N526" s="133"/>
      <c r="O526" s="133"/>
      <c r="P526" s="168"/>
      <c r="Q526" s="168"/>
      <c r="R526" s="168"/>
      <c r="S526" s="168"/>
      <c r="T526" s="168"/>
      <c r="U526" s="168"/>
      <c r="V526" s="168"/>
      <c r="W526" s="168"/>
      <c r="X526" s="133"/>
      <c r="Y526" s="133"/>
      <c r="Z526" s="133"/>
      <c r="AA526" s="133"/>
      <c r="AB526" s="133"/>
      <c r="AC526" s="133"/>
      <c r="AD526" s="133"/>
      <c r="AE526" s="133"/>
      <c r="AF526" s="133"/>
      <c r="AG526" s="133"/>
      <c r="AH526" s="133"/>
      <c r="AI526" s="133"/>
      <c r="AJ526" s="133"/>
      <c r="AK526" s="133"/>
      <c r="AL526" s="133"/>
      <c r="AM526" s="133"/>
      <c r="AN526" s="133"/>
      <c r="AO526" s="133"/>
      <c r="AP526" s="133"/>
      <c r="AQ526" s="133"/>
      <c r="AR526" s="133"/>
      <c r="AS526" s="133"/>
      <c r="AT526" s="133"/>
      <c r="AU526" s="133"/>
      <c r="AV526" s="133"/>
      <c r="AW526" s="133"/>
      <c r="AX526" s="133"/>
      <c r="AY526" s="133"/>
      <c r="AZ526" s="133"/>
      <c r="BA526" s="133"/>
      <c r="BB526" s="133"/>
      <c r="BC526" s="133"/>
      <c r="BD526" s="133"/>
      <c r="BE526" s="133"/>
      <c r="BF526" s="133"/>
      <c r="BG526" s="133"/>
      <c r="BH526" s="133"/>
      <c r="BI526" s="133"/>
      <c r="BJ526" s="133"/>
      <c r="BK526" s="133"/>
      <c r="BL526" s="133"/>
      <c r="BM526" s="133"/>
      <c r="BN526" s="133"/>
      <c r="BO526" s="174"/>
      <c r="BP526" s="133"/>
      <c r="BQ526" s="133"/>
      <c r="BR526" s="133"/>
      <c r="BS526" s="133"/>
      <c r="BT526" s="133"/>
      <c r="BU526" s="133"/>
      <c r="BV526" s="133"/>
      <c r="BW526" s="133"/>
      <c r="BX526" s="133"/>
      <c r="BY526" s="133"/>
      <c r="BZ526" s="133"/>
      <c r="CA526" s="133"/>
      <c r="CB526" s="133"/>
      <c r="CC526" s="133"/>
      <c r="CD526" s="133"/>
      <c r="CE526" s="133"/>
      <c r="CF526" s="133"/>
      <c r="CG526" s="133"/>
      <c r="CH526" s="133"/>
      <c r="CI526" s="133"/>
      <c r="CJ526" s="133"/>
      <c r="CK526" s="133"/>
      <c r="CL526" s="133"/>
      <c r="CM526" s="133"/>
      <c r="CN526" s="133"/>
      <c r="CO526" s="133"/>
      <c r="CP526" s="133"/>
      <c r="CQ526" s="133"/>
      <c r="CR526" s="133"/>
      <c r="CS526" s="133"/>
      <c r="CT526" s="133"/>
      <c r="CU526" s="133"/>
      <c r="CV526" s="133"/>
      <c r="CW526" s="133"/>
      <c r="CX526" s="133"/>
      <c r="CY526" s="133"/>
      <c r="CZ526" s="133"/>
      <c r="DA526" s="133"/>
      <c r="DB526" s="133"/>
      <c r="DC526" s="133"/>
      <c r="DD526" s="133"/>
      <c r="DE526" s="133"/>
      <c r="DF526" s="133"/>
      <c r="DG526" s="133"/>
      <c r="DH526" s="133"/>
      <c r="DI526" s="133"/>
      <c r="DJ526" s="133"/>
      <c r="DK526" s="133"/>
      <c r="DL526" s="133"/>
      <c r="DM526" s="133"/>
      <c r="DN526" s="133"/>
      <c r="DO526" s="133"/>
      <c r="DP526" s="133"/>
      <c r="DQ526" s="133"/>
      <c r="DR526" s="133"/>
      <c r="DS526" s="133"/>
      <c r="DT526" s="133"/>
      <c r="DU526" s="133"/>
      <c r="DV526" s="133"/>
      <c r="DW526" s="133"/>
      <c r="DX526" s="133"/>
      <c r="DY526" s="133"/>
      <c r="DZ526" s="133"/>
      <c r="EA526" s="133"/>
      <c r="EB526" s="133"/>
      <c r="EC526" s="133"/>
      <c r="ED526" s="133"/>
      <c r="EE526" s="133"/>
      <c r="EF526" s="133"/>
      <c r="EG526" s="133"/>
      <c r="EH526" s="133"/>
      <c r="EI526" s="133"/>
      <c r="EJ526" s="133"/>
      <c r="EK526" s="133"/>
      <c r="EL526" s="133"/>
      <c r="EM526" s="133"/>
      <c r="EN526" s="133"/>
      <c r="EO526" s="133"/>
      <c r="EP526" s="133"/>
      <c r="EQ526" s="133"/>
      <c r="ER526" s="133"/>
      <c r="ES526" s="133"/>
      <c r="ET526" s="133"/>
      <c r="EU526" s="133"/>
      <c r="EV526" s="133"/>
      <c r="EW526" s="133"/>
      <c r="EX526" s="133"/>
      <c r="EY526" s="133"/>
      <c r="EZ526" s="133"/>
      <c r="FA526" s="133"/>
      <c r="FB526" s="133"/>
      <c r="FC526" s="133"/>
      <c r="FD526" s="133"/>
      <c r="FE526" s="133"/>
      <c r="FF526" s="133"/>
      <c r="FG526" s="133"/>
      <c r="FH526" s="133"/>
      <c r="FI526" s="133"/>
      <c r="FJ526" s="133"/>
      <c r="FK526" s="133"/>
      <c r="FL526" s="133"/>
      <c r="FM526" s="133"/>
      <c r="FN526" s="133"/>
      <c r="FO526" s="133"/>
      <c r="FP526" s="133"/>
      <c r="FQ526" s="133"/>
      <c r="FR526" s="133"/>
      <c r="FS526" s="133"/>
      <c r="FT526" s="133"/>
      <c r="FU526" s="133"/>
      <c r="FV526" s="133"/>
      <c r="FW526" s="133"/>
      <c r="FX526" s="133"/>
      <c r="FY526" s="133"/>
      <c r="FZ526" s="133"/>
      <c r="GA526" s="133"/>
      <c r="GB526" s="133"/>
      <c r="GC526" s="133"/>
      <c r="GD526" s="133"/>
      <c r="GE526" s="133"/>
      <c r="GF526" s="133"/>
      <c r="GG526" s="133"/>
      <c r="GH526" s="133"/>
      <c r="GI526" s="133"/>
    </row>
    <row r="527" spans="1:191" s="133" customFormat="1">
      <c r="P527" s="168"/>
      <c r="Q527" s="168"/>
      <c r="R527" s="168"/>
      <c r="S527" s="168"/>
      <c r="T527" s="168"/>
      <c r="U527" s="168"/>
      <c r="V527" s="168"/>
      <c r="W527" s="168"/>
      <c r="BO527" s="174"/>
    </row>
    <row r="528" spans="1:191" s="133" customFormat="1">
      <c r="P528" s="168"/>
      <c r="Q528" s="168"/>
      <c r="R528" s="168"/>
      <c r="S528" s="168"/>
      <c r="T528" s="168"/>
      <c r="U528" s="168"/>
      <c r="V528" s="168"/>
      <c r="W528" s="168"/>
      <c r="BO528" s="174"/>
    </row>
    <row r="529" spans="1:191" s="133" customFormat="1">
      <c r="P529" s="168"/>
      <c r="Q529" s="168"/>
      <c r="R529" s="168"/>
      <c r="S529" s="168"/>
      <c r="T529" s="168"/>
      <c r="U529" s="168"/>
      <c r="V529" s="168"/>
      <c r="W529" s="168"/>
      <c r="BO529" s="174"/>
    </row>
    <row r="530" spans="1:191" s="133" customFormat="1">
      <c r="P530" s="168"/>
      <c r="Q530" s="168"/>
      <c r="R530" s="168"/>
      <c r="S530" s="168"/>
      <c r="T530" s="168"/>
      <c r="U530" s="168"/>
      <c r="V530" s="168"/>
      <c r="W530" s="168"/>
      <c r="BO530" s="174"/>
    </row>
    <row r="531" spans="1:191" s="133" customFormat="1">
      <c r="P531" s="168"/>
      <c r="Q531" s="168"/>
      <c r="R531" s="168"/>
      <c r="S531" s="168"/>
      <c r="T531" s="168"/>
      <c r="U531" s="168"/>
      <c r="V531" s="168"/>
      <c r="W531" s="168"/>
      <c r="BO531" s="174"/>
    </row>
    <row r="532" spans="1:191" s="133" customFormat="1">
      <c r="P532" s="168"/>
      <c r="Q532" s="168"/>
      <c r="R532" s="168"/>
      <c r="S532" s="168"/>
      <c r="T532" s="168"/>
      <c r="U532" s="168"/>
      <c r="V532" s="168"/>
      <c r="W532" s="168"/>
      <c r="BO532" s="174"/>
    </row>
    <row r="533" spans="1:191" s="133" customFormat="1">
      <c r="P533" s="168"/>
      <c r="Q533" s="168"/>
      <c r="R533" s="168"/>
      <c r="S533" s="168"/>
      <c r="T533" s="168"/>
      <c r="U533" s="168"/>
      <c r="V533" s="168"/>
      <c r="W533" s="168"/>
      <c r="BO533" s="174"/>
    </row>
    <row r="534" spans="1:191" s="133" customFormat="1">
      <c r="P534" s="168"/>
      <c r="Q534" s="168"/>
      <c r="R534" s="168"/>
      <c r="S534" s="168"/>
      <c r="T534" s="168"/>
      <c r="U534" s="168"/>
      <c r="V534" s="168"/>
      <c r="W534" s="168"/>
      <c r="BO534" s="174"/>
    </row>
    <row r="535" spans="1:191" s="133" customFormat="1">
      <c r="P535" s="168"/>
      <c r="Q535" s="168"/>
      <c r="R535" s="168"/>
      <c r="S535" s="168"/>
      <c r="T535" s="168"/>
      <c r="U535" s="168"/>
      <c r="V535" s="168"/>
      <c r="W535" s="168"/>
      <c r="BO535" s="174"/>
    </row>
    <row r="536" spans="1:191" s="133" customFormat="1">
      <c r="P536" s="168"/>
      <c r="Q536" s="168"/>
      <c r="R536" s="168"/>
      <c r="S536" s="168"/>
      <c r="T536" s="168"/>
      <c r="U536" s="168"/>
      <c r="V536" s="168"/>
      <c r="W536" s="168"/>
      <c r="BO536" s="174"/>
    </row>
    <row r="537" spans="1:191" s="133" customFormat="1">
      <c r="P537" s="168"/>
      <c r="Q537" s="168"/>
      <c r="R537" s="168"/>
      <c r="S537" s="168"/>
      <c r="T537" s="168"/>
      <c r="U537" s="168"/>
      <c r="V537" s="168"/>
      <c r="W537" s="168"/>
      <c r="BO537" s="174"/>
    </row>
    <row r="538" spans="1:191" s="133" customFormat="1">
      <c r="P538" s="168"/>
      <c r="Q538" s="168"/>
      <c r="R538" s="168"/>
      <c r="S538" s="168"/>
      <c r="T538" s="168"/>
      <c r="U538" s="168"/>
      <c r="V538" s="168"/>
      <c r="W538" s="168"/>
      <c r="BO538" s="174"/>
    </row>
    <row r="539" spans="1:191" s="133" customFormat="1">
      <c r="P539" s="168"/>
      <c r="Q539" s="168"/>
      <c r="R539" s="168"/>
      <c r="S539" s="168"/>
      <c r="T539" s="168"/>
      <c r="U539" s="168"/>
      <c r="V539" s="168"/>
      <c r="W539" s="168"/>
      <c r="BO539" s="174"/>
    </row>
    <row r="540" spans="1:191" s="133" customFormat="1">
      <c r="P540" s="168"/>
      <c r="Q540" s="168"/>
      <c r="R540" s="168"/>
      <c r="S540" s="168"/>
      <c r="T540" s="168"/>
      <c r="U540" s="168"/>
      <c r="V540" s="168"/>
      <c r="W540" s="168"/>
      <c r="BO540" s="174"/>
    </row>
    <row r="541" spans="1:191" s="133" customFormat="1">
      <c r="P541" s="168"/>
      <c r="Q541" s="168"/>
      <c r="R541" s="168"/>
      <c r="S541" s="168"/>
      <c r="T541" s="168"/>
      <c r="U541" s="168"/>
      <c r="V541" s="168"/>
      <c r="W541" s="168"/>
      <c r="BO541" s="174"/>
    </row>
    <row r="542" spans="1:191" s="133" customFormat="1">
      <c r="P542" s="168"/>
      <c r="Q542" s="168"/>
      <c r="R542" s="168"/>
      <c r="S542" s="168"/>
      <c r="T542" s="168"/>
      <c r="U542" s="168"/>
      <c r="V542" s="168"/>
      <c r="W542" s="168"/>
      <c r="X542" s="168"/>
      <c r="Y542" s="168"/>
      <c r="BO542" s="174"/>
    </row>
    <row r="543" spans="1:191" s="270" customFormat="1" ht="15" thickBot="1">
      <c r="A543" s="133"/>
      <c r="B543" s="133"/>
      <c r="C543" s="133"/>
      <c r="D543" s="133"/>
      <c r="E543" s="133"/>
      <c r="F543" s="133"/>
      <c r="G543" s="133"/>
      <c r="H543" s="133"/>
      <c r="I543" s="133"/>
      <c r="J543" s="133"/>
      <c r="K543" s="133"/>
      <c r="L543" s="133"/>
      <c r="M543" s="133"/>
      <c r="N543" s="133"/>
      <c r="O543" s="133"/>
      <c r="P543" s="168"/>
      <c r="Q543" s="168"/>
      <c r="R543" s="168"/>
      <c r="S543" s="168"/>
      <c r="T543" s="168"/>
      <c r="U543" s="168"/>
      <c r="V543" s="168"/>
      <c r="W543" s="168"/>
      <c r="X543" s="168"/>
      <c r="Y543" s="168"/>
      <c r="Z543" s="133"/>
      <c r="AA543" s="133"/>
      <c r="AB543" s="133"/>
      <c r="AC543" s="133"/>
      <c r="AD543" s="133"/>
      <c r="AE543" s="133"/>
      <c r="AF543" s="133"/>
      <c r="AG543" s="133"/>
      <c r="AH543" s="133"/>
      <c r="AI543" s="133"/>
      <c r="AJ543" s="133"/>
      <c r="AK543" s="133"/>
      <c r="AL543" s="133"/>
      <c r="AM543" s="133"/>
      <c r="AN543" s="133"/>
      <c r="AO543" s="133"/>
      <c r="AP543" s="133"/>
      <c r="AQ543" s="133"/>
      <c r="AR543" s="133"/>
      <c r="AS543" s="133"/>
      <c r="AT543" s="133"/>
      <c r="AU543" s="133"/>
      <c r="AV543" s="133"/>
      <c r="AW543" s="133"/>
      <c r="AX543" s="133"/>
      <c r="AY543" s="133"/>
      <c r="AZ543" s="133"/>
      <c r="BA543" s="133"/>
      <c r="BB543" s="133"/>
      <c r="BC543" s="133"/>
      <c r="BD543" s="133"/>
      <c r="BE543" s="133"/>
      <c r="BF543" s="133"/>
      <c r="BG543" s="133"/>
      <c r="BH543" s="133"/>
      <c r="BI543" s="133"/>
      <c r="BJ543" s="133"/>
      <c r="BK543" s="133"/>
      <c r="BL543" s="133"/>
      <c r="BM543" s="133"/>
      <c r="BN543" s="133"/>
      <c r="BO543" s="174"/>
      <c r="BP543" s="133"/>
      <c r="BQ543" s="133"/>
      <c r="BR543" s="133"/>
      <c r="BS543" s="133"/>
      <c r="BT543" s="133"/>
      <c r="BU543" s="133"/>
      <c r="BV543" s="133"/>
      <c r="BW543" s="133"/>
      <c r="BX543" s="133"/>
      <c r="BY543" s="133"/>
      <c r="BZ543" s="133"/>
      <c r="CA543" s="133"/>
      <c r="CB543" s="133"/>
      <c r="CC543" s="133"/>
      <c r="CD543" s="133"/>
      <c r="CE543" s="133"/>
      <c r="CF543" s="133"/>
      <c r="CG543" s="133"/>
      <c r="CH543" s="133"/>
      <c r="CI543" s="133"/>
      <c r="CJ543" s="133"/>
      <c r="CK543" s="133"/>
      <c r="CL543" s="133"/>
      <c r="CM543" s="133"/>
      <c r="CN543" s="133"/>
      <c r="CO543" s="133"/>
      <c r="CP543" s="133"/>
      <c r="CQ543" s="133"/>
      <c r="CR543" s="133"/>
      <c r="CS543" s="133"/>
      <c r="CT543" s="133"/>
      <c r="CU543" s="133"/>
      <c r="CV543" s="133"/>
      <c r="CW543" s="133"/>
      <c r="CX543" s="133"/>
      <c r="CY543" s="133"/>
      <c r="CZ543" s="133"/>
      <c r="DA543" s="133"/>
      <c r="DB543" s="133"/>
      <c r="DC543" s="133"/>
      <c r="DD543" s="133"/>
      <c r="DE543" s="133"/>
      <c r="DF543" s="133"/>
      <c r="DG543" s="133"/>
      <c r="DH543" s="133"/>
      <c r="DI543" s="133"/>
      <c r="DJ543" s="133"/>
      <c r="DK543" s="133"/>
      <c r="DL543" s="133"/>
      <c r="DM543" s="133"/>
      <c r="DN543" s="133"/>
      <c r="DO543" s="133"/>
      <c r="DP543" s="133"/>
      <c r="DQ543" s="133"/>
      <c r="DR543" s="133"/>
      <c r="DS543" s="133"/>
      <c r="DT543" s="133"/>
      <c r="DU543" s="133"/>
      <c r="DV543" s="133"/>
      <c r="DW543" s="133"/>
      <c r="DX543" s="133"/>
      <c r="DY543" s="133"/>
      <c r="DZ543" s="133"/>
      <c r="EA543" s="133"/>
      <c r="EB543" s="133"/>
      <c r="EC543" s="133"/>
      <c r="ED543" s="133"/>
      <c r="EE543" s="133"/>
      <c r="EF543" s="133"/>
      <c r="EG543" s="133"/>
      <c r="EH543" s="133"/>
      <c r="EI543" s="133"/>
      <c r="EJ543" s="133"/>
      <c r="EK543" s="133"/>
      <c r="EL543" s="133"/>
      <c r="EM543" s="133"/>
      <c r="EN543" s="133"/>
      <c r="EO543" s="133"/>
      <c r="EP543" s="133"/>
      <c r="EQ543" s="133"/>
      <c r="ER543" s="133"/>
      <c r="ES543" s="133"/>
      <c r="ET543" s="133"/>
      <c r="EU543" s="133"/>
      <c r="EV543" s="133"/>
      <c r="EW543" s="133"/>
      <c r="EX543" s="133"/>
      <c r="EY543" s="133"/>
      <c r="EZ543" s="133"/>
      <c r="FA543" s="133"/>
      <c r="FB543" s="133"/>
      <c r="FC543" s="133"/>
      <c r="FD543" s="133"/>
      <c r="FE543" s="133"/>
      <c r="FF543" s="133"/>
      <c r="FG543" s="133"/>
      <c r="FH543" s="133"/>
      <c r="FI543" s="133"/>
      <c r="FJ543" s="133"/>
      <c r="FK543" s="133"/>
      <c r="FL543" s="133"/>
      <c r="FM543" s="133"/>
      <c r="FN543" s="133"/>
      <c r="FO543" s="133"/>
      <c r="FP543" s="133"/>
      <c r="FQ543" s="133"/>
      <c r="FR543" s="133"/>
      <c r="FS543" s="133"/>
      <c r="FT543" s="133"/>
      <c r="FU543" s="133"/>
      <c r="FV543" s="133"/>
      <c r="FW543" s="133"/>
      <c r="FX543" s="133"/>
      <c r="FY543" s="133"/>
      <c r="FZ543" s="133"/>
      <c r="GA543" s="133"/>
      <c r="GB543" s="133"/>
      <c r="GC543" s="133"/>
      <c r="GD543" s="133"/>
      <c r="GE543" s="133"/>
      <c r="GF543" s="133"/>
      <c r="GG543" s="133"/>
      <c r="GH543" s="133"/>
      <c r="GI543" s="133"/>
    </row>
    <row r="544" spans="1:191" s="133" customFormat="1">
      <c r="P544" s="168"/>
      <c r="Q544" s="168"/>
      <c r="R544" s="168"/>
      <c r="S544" s="168"/>
      <c r="T544" s="168"/>
      <c r="U544" s="168"/>
      <c r="V544" s="168"/>
      <c r="W544" s="168"/>
      <c r="X544" s="168"/>
      <c r="Y544" s="168"/>
      <c r="BO544" s="174"/>
    </row>
    <row r="545" spans="16:67" s="133" customFormat="1">
      <c r="P545" s="168"/>
      <c r="Q545" s="168"/>
      <c r="R545" s="168"/>
      <c r="S545" s="168"/>
      <c r="T545" s="168"/>
      <c r="U545" s="168"/>
      <c r="V545" s="168"/>
      <c r="W545" s="168"/>
      <c r="X545" s="168"/>
      <c r="Y545" s="168"/>
      <c r="BO545" s="174"/>
    </row>
    <row r="546" spans="16:67" s="133" customFormat="1">
      <c r="P546" s="168"/>
      <c r="Q546" s="168"/>
      <c r="R546" s="168"/>
      <c r="S546" s="168"/>
      <c r="T546" s="168"/>
      <c r="U546" s="168"/>
      <c r="V546" s="168"/>
      <c r="W546" s="168"/>
      <c r="X546" s="168"/>
      <c r="Y546" s="168"/>
      <c r="BO546" s="174"/>
    </row>
    <row r="547" spans="16:67" s="133" customFormat="1">
      <c r="P547" s="168"/>
      <c r="Q547" s="168"/>
      <c r="R547" s="168"/>
      <c r="S547" s="168"/>
      <c r="T547" s="168"/>
      <c r="U547" s="168"/>
      <c r="V547" s="168"/>
      <c r="W547" s="168"/>
      <c r="X547" s="168"/>
      <c r="Y547" s="168"/>
      <c r="BO547" s="174"/>
    </row>
    <row r="548" spans="16:67" s="133" customFormat="1">
      <c r="P548" s="168"/>
      <c r="Q548" s="168"/>
      <c r="R548" s="168"/>
      <c r="S548" s="168"/>
      <c r="T548" s="168"/>
      <c r="U548" s="168"/>
      <c r="V548" s="168"/>
      <c r="W548" s="168"/>
      <c r="X548" s="168"/>
      <c r="Y548" s="168"/>
      <c r="BO548" s="174"/>
    </row>
    <row r="549" spans="16:67" s="133" customFormat="1">
      <c r="P549" s="168"/>
      <c r="Q549" s="168"/>
      <c r="R549" s="168"/>
      <c r="S549" s="168"/>
      <c r="T549" s="168"/>
      <c r="U549" s="168"/>
      <c r="V549" s="168"/>
      <c r="W549" s="168"/>
      <c r="X549" s="168"/>
      <c r="Y549" s="168"/>
      <c r="BO549" s="174"/>
    </row>
    <row r="550" spans="16:67" s="133" customFormat="1">
      <c r="P550" s="168"/>
      <c r="Q550" s="168"/>
      <c r="R550" s="168"/>
      <c r="S550" s="168"/>
      <c r="T550" s="168"/>
      <c r="U550" s="168"/>
      <c r="V550" s="168"/>
      <c r="W550" s="168"/>
      <c r="X550" s="168"/>
      <c r="Y550" s="168"/>
      <c r="BO550" s="174"/>
    </row>
    <row r="551" spans="16:67" s="133" customFormat="1">
      <c r="P551" s="168"/>
      <c r="Q551" s="168"/>
      <c r="R551" s="168"/>
      <c r="S551" s="168"/>
      <c r="T551" s="168"/>
      <c r="U551" s="168"/>
      <c r="V551" s="168"/>
      <c r="W551" s="168"/>
      <c r="X551" s="168"/>
      <c r="Y551" s="168"/>
      <c r="BO551" s="174"/>
    </row>
    <row r="552" spans="16:67" s="133" customFormat="1">
      <c r="P552" s="168"/>
      <c r="Q552" s="168"/>
      <c r="R552" s="168"/>
      <c r="S552" s="168"/>
      <c r="T552" s="168"/>
      <c r="U552" s="168"/>
      <c r="V552" s="168"/>
      <c r="W552" s="168"/>
      <c r="X552" s="168"/>
      <c r="Y552" s="168"/>
      <c r="BO552" s="174"/>
    </row>
    <row r="553" spans="16:67" s="133" customFormat="1">
      <c r="P553" s="168"/>
      <c r="Q553" s="168"/>
      <c r="R553" s="168"/>
      <c r="S553" s="168"/>
      <c r="T553" s="168"/>
      <c r="U553" s="168"/>
      <c r="V553" s="168"/>
      <c r="W553" s="168"/>
      <c r="X553" s="168"/>
      <c r="Y553" s="168"/>
      <c r="BO553" s="174"/>
    </row>
    <row r="554" spans="16:67" s="133" customFormat="1">
      <c r="P554" s="168"/>
      <c r="Q554" s="168"/>
      <c r="R554" s="168"/>
      <c r="S554" s="168"/>
      <c r="T554" s="168"/>
      <c r="U554" s="168"/>
      <c r="V554" s="168"/>
      <c r="W554" s="168"/>
      <c r="X554" s="168"/>
      <c r="Y554" s="168"/>
      <c r="BO554" s="174"/>
    </row>
    <row r="555" spans="16:67" s="133" customFormat="1">
      <c r="P555" s="168"/>
      <c r="Q555" s="168"/>
      <c r="R555" s="168"/>
      <c r="S555" s="168"/>
      <c r="T555" s="168"/>
      <c r="U555" s="168"/>
      <c r="V555" s="168"/>
      <c r="W555" s="168"/>
      <c r="X555" s="168"/>
      <c r="Y555" s="168"/>
      <c r="BO555" s="174"/>
    </row>
    <row r="556" spans="16:67" s="133" customFormat="1">
      <c r="P556" s="168"/>
      <c r="Q556" s="168"/>
      <c r="R556" s="168"/>
      <c r="S556" s="168"/>
      <c r="T556" s="168"/>
      <c r="U556" s="168"/>
      <c r="V556" s="168"/>
      <c r="W556" s="168"/>
      <c r="X556" s="168"/>
      <c r="Y556" s="168"/>
      <c r="BO556" s="174"/>
    </row>
    <row r="557" spans="16:67" s="133" customFormat="1">
      <c r="P557" s="168"/>
      <c r="Q557" s="168"/>
      <c r="R557" s="168"/>
      <c r="S557" s="168"/>
      <c r="T557" s="168"/>
      <c r="U557" s="168"/>
      <c r="V557" s="168"/>
      <c r="W557" s="168"/>
      <c r="X557" s="168"/>
      <c r="Y557" s="168"/>
      <c r="BO557" s="174"/>
    </row>
    <row r="558" spans="16:67" s="133" customFormat="1">
      <c r="P558" s="168"/>
      <c r="Q558" s="168"/>
      <c r="R558" s="168"/>
      <c r="S558" s="168"/>
      <c r="T558" s="168"/>
      <c r="U558" s="168"/>
      <c r="V558" s="168"/>
      <c r="W558" s="168"/>
      <c r="X558" s="168"/>
      <c r="Y558" s="168"/>
      <c r="BO558" s="174"/>
    </row>
    <row r="559" spans="16:67" s="133" customFormat="1">
      <c r="P559" s="168"/>
      <c r="Q559" s="168"/>
      <c r="R559" s="168"/>
      <c r="S559" s="168"/>
      <c r="T559" s="168"/>
      <c r="U559" s="168"/>
      <c r="V559" s="168"/>
      <c r="W559" s="168"/>
      <c r="X559" s="168"/>
      <c r="Y559" s="168"/>
      <c r="BO559" s="174"/>
    </row>
    <row r="560" spans="16:67" s="133" customFormat="1">
      <c r="P560" s="168"/>
      <c r="Q560" s="168"/>
      <c r="R560" s="168"/>
      <c r="S560" s="168"/>
      <c r="T560" s="168"/>
      <c r="U560" s="168"/>
      <c r="V560" s="168"/>
      <c r="W560" s="168"/>
      <c r="X560" s="168"/>
      <c r="Y560" s="168"/>
      <c r="BO560" s="174"/>
    </row>
    <row r="561" spans="16:191" s="133" customFormat="1">
      <c r="P561" s="168"/>
      <c r="Q561" s="168"/>
      <c r="R561" s="168"/>
      <c r="S561" s="168"/>
      <c r="T561" s="168"/>
      <c r="U561" s="168"/>
      <c r="V561" s="168"/>
      <c r="W561" s="168"/>
      <c r="X561" s="168"/>
      <c r="Y561" s="168"/>
      <c r="BO561" s="174"/>
    </row>
    <row r="562" spans="16:191" s="133" customFormat="1">
      <c r="P562" s="168"/>
      <c r="Q562" s="168"/>
      <c r="R562" s="168"/>
      <c r="S562" s="168"/>
      <c r="T562" s="168"/>
      <c r="U562" s="168"/>
      <c r="V562" s="168"/>
      <c r="W562" s="168"/>
      <c r="X562" s="168"/>
      <c r="Y562" s="168"/>
      <c r="BO562" s="174"/>
    </row>
    <row r="563" spans="16:191" s="133" customFormat="1">
      <c r="P563" s="168"/>
      <c r="Q563" s="168"/>
      <c r="R563" s="168"/>
      <c r="S563" s="168"/>
      <c r="T563" s="168"/>
      <c r="U563" s="168"/>
      <c r="V563" s="168"/>
      <c r="W563" s="168"/>
      <c r="X563" s="168"/>
      <c r="Y563" s="168"/>
      <c r="BO563" s="174"/>
    </row>
    <row r="564" spans="16:191" s="133" customFormat="1">
      <c r="P564" s="168"/>
      <c r="Q564" s="168"/>
      <c r="R564" s="168"/>
      <c r="S564" s="168"/>
      <c r="T564" s="168"/>
      <c r="U564" s="168"/>
      <c r="V564" s="168"/>
      <c r="W564" s="168"/>
      <c r="X564" s="168"/>
      <c r="Y564" s="168"/>
      <c r="BO564" s="174"/>
    </row>
    <row r="565" spans="16:191" s="133" customFormat="1">
      <c r="P565" s="168"/>
      <c r="Q565" s="168"/>
      <c r="R565" s="168"/>
      <c r="S565" s="168"/>
      <c r="T565" s="168"/>
      <c r="U565" s="168"/>
      <c r="V565" s="168"/>
      <c r="W565" s="168"/>
      <c r="X565" s="168"/>
      <c r="Y565" s="168"/>
      <c r="Z565" s="168"/>
      <c r="AA565" s="168"/>
      <c r="AB565" s="168"/>
      <c r="AC565" s="168"/>
      <c r="AD565" s="168"/>
      <c r="AE565" s="168"/>
      <c r="AF565" s="168"/>
      <c r="AG565" s="168"/>
      <c r="AH565" s="168"/>
      <c r="AI565" s="168"/>
      <c r="AJ565" s="168"/>
      <c r="AK565" s="168"/>
      <c r="AL565" s="168"/>
      <c r="AM565" s="168"/>
      <c r="AN565" s="168"/>
      <c r="AO565" s="168"/>
      <c r="AP565" s="168"/>
      <c r="AQ565" s="168"/>
      <c r="AR565" s="168"/>
      <c r="AS565" s="168"/>
      <c r="AT565" s="168"/>
      <c r="AU565" s="168"/>
      <c r="AV565" s="168"/>
      <c r="AW565" s="168"/>
      <c r="AX565" s="168"/>
      <c r="AY565" s="168"/>
      <c r="AZ565" s="168"/>
      <c r="BA565" s="168"/>
      <c r="BB565" s="168"/>
      <c r="BC565" s="168"/>
      <c r="BD565" s="168"/>
      <c r="BE565" s="168"/>
      <c r="BF565" s="168"/>
      <c r="BG565" s="168"/>
      <c r="BH565" s="168"/>
      <c r="BI565" s="168"/>
      <c r="BJ565" s="168"/>
      <c r="BK565" s="168"/>
      <c r="BL565" s="168"/>
      <c r="BM565" s="168"/>
      <c r="BN565" s="168"/>
      <c r="BO565" s="169"/>
      <c r="BP565" s="168"/>
      <c r="BQ565" s="168"/>
      <c r="BR565" s="168"/>
      <c r="BS565" s="168"/>
      <c r="BT565" s="168"/>
      <c r="BU565" s="168"/>
      <c r="BV565" s="168"/>
      <c r="BW565" s="168"/>
      <c r="BX565" s="168"/>
      <c r="BY565" s="168"/>
      <c r="BZ565" s="168"/>
      <c r="CA565" s="168"/>
      <c r="CB565" s="168"/>
      <c r="CC565" s="168"/>
      <c r="CD565" s="168"/>
      <c r="CE565" s="168"/>
      <c r="CF565" s="168"/>
      <c r="CG565" s="168"/>
      <c r="CH565" s="168"/>
      <c r="CI565" s="168"/>
      <c r="CJ565" s="168"/>
      <c r="CK565" s="168"/>
      <c r="CL565" s="168"/>
      <c r="CM565" s="168"/>
      <c r="CN565" s="168"/>
      <c r="CO565" s="168"/>
      <c r="CP565" s="168"/>
      <c r="CQ565" s="168"/>
      <c r="CR565" s="168"/>
      <c r="CS565" s="168"/>
      <c r="CT565" s="168"/>
      <c r="CU565" s="168"/>
      <c r="CV565" s="168"/>
      <c r="CW565" s="168"/>
      <c r="CX565" s="168"/>
      <c r="CY565" s="168"/>
      <c r="CZ565" s="168"/>
      <c r="DA565" s="168"/>
      <c r="DB565" s="168"/>
      <c r="DC565" s="168"/>
      <c r="DD565" s="168"/>
      <c r="DE565" s="168"/>
      <c r="DF565" s="168"/>
      <c r="DG565" s="168"/>
      <c r="DH565" s="168"/>
      <c r="DI565" s="168"/>
      <c r="DJ565" s="168"/>
      <c r="DK565" s="168"/>
      <c r="DL565" s="168"/>
      <c r="DM565" s="168"/>
      <c r="DN565" s="168"/>
      <c r="DO565" s="168"/>
      <c r="DP565" s="168"/>
      <c r="DQ565" s="168"/>
      <c r="DR565" s="168"/>
      <c r="DS565" s="168"/>
      <c r="DT565" s="168"/>
      <c r="DU565" s="168"/>
      <c r="DV565" s="168"/>
      <c r="DW565" s="168"/>
      <c r="DX565" s="168"/>
      <c r="DY565" s="168"/>
      <c r="DZ565" s="168"/>
      <c r="EA565" s="168"/>
      <c r="EB565" s="168"/>
      <c r="EC565" s="168"/>
      <c r="ED565" s="168"/>
      <c r="EE565" s="168"/>
      <c r="EF565" s="168"/>
      <c r="EG565" s="168"/>
      <c r="EH565" s="168"/>
      <c r="EI565" s="168"/>
      <c r="EJ565" s="168"/>
      <c r="EK565" s="168"/>
      <c r="EL565" s="168"/>
      <c r="EM565" s="168"/>
      <c r="EN565" s="168"/>
      <c r="EO565" s="168"/>
      <c r="EP565" s="168"/>
      <c r="EQ565" s="168"/>
      <c r="ER565" s="168"/>
      <c r="ES565" s="168"/>
      <c r="ET565" s="168"/>
      <c r="EU565" s="168"/>
      <c r="EV565" s="168"/>
      <c r="EW565" s="168"/>
      <c r="EX565" s="168"/>
      <c r="EY565" s="168"/>
      <c r="EZ565" s="168"/>
      <c r="FA565" s="168"/>
      <c r="FB565" s="168"/>
      <c r="FC565" s="168"/>
      <c r="FD565" s="168"/>
      <c r="FE565" s="168"/>
      <c r="FF565" s="168"/>
      <c r="FG565" s="168"/>
      <c r="FH565" s="168"/>
      <c r="FI565" s="168"/>
      <c r="FJ565" s="168"/>
      <c r="FK565" s="168"/>
      <c r="FL565" s="168"/>
      <c r="FM565" s="168"/>
      <c r="FN565" s="168"/>
      <c r="FO565" s="168"/>
      <c r="FP565" s="168"/>
      <c r="FQ565" s="168"/>
      <c r="FR565" s="168"/>
      <c r="FS565" s="168"/>
      <c r="FT565" s="168"/>
      <c r="FU565" s="168"/>
      <c r="FV565" s="168"/>
      <c r="FW565" s="168"/>
      <c r="FX565" s="168"/>
      <c r="FY565" s="168"/>
      <c r="FZ565" s="168"/>
      <c r="GA565" s="168"/>
      <c r="GB565" s="168"/>
      <c r="GC565" s="168"/>
      <c r="GD565" s="168"/>
      <c r="GE565" s="168"/>
      <c r="GF565" s="168"/>
      <c r="GG565" s="168"/>
      <c r="GH565" s="168"/>
      <c r="GI565" s="168"/>
    </row>
    <row r="566" spans="16:191" s="133" customFormat="1">
      <c r="P566" s="168"/>
      <c r="Q566" s="168"/>
      <c r="R566" s="168"/>
      <c r="S566" s="168"/>
      <c r="T566" s="168"/>
      <c r="U566" s="168"/>
      <c r="V566" s="168"/>
      <c r="W566" s="168"/>
      <c r="X566" s="168"/>
      <c r="Y566" s="168"/>
      <c r="Z566" s="168"/>
      <c r="AA566" s="168"/>
      <c r="AB566" s="168"/>
      <c r="AC566" s="168"/>
      <c r="AD566" s="168"/>
      <c r="AE566" s="168"/>
      <c r="AF566" s="168"/>
      <c r="AG566" s="168"/>
      <c r="AH566" s="168"/>
      <c r="AI566" s="168"/>
      <c r="AJ566" s="168"/>
      <c r="AK566" s="168"/>
      <c r="AL566" s="168"/>
      <c r="AM566" s="168"/>
      <c r="AN566" s="168"/>
      <c r="AO566" s="168"/>
      <c r="AP566" s="168"/>
      <c r="AQ566" s="168"/>
      <c r="AR566" s="168"/>
      <c r="AS566" s="168"/>
      <c r="AT566" s="168"/>
      <c r="AU566" s="168"/>
      <c r="AV566" s="168"/>
      <c r="AW566" s="168"/>
      <c r="AX566" s="168"/>
      <c r="AY566" s="168"/>
      <c r="AZ566" s="168"/>
      <c r="BA566" s="168"/>
      <c r="BB566" s="168"/>
      <c r="BC566" s="168"/>
      <c r="BD566" s="168"/>
      <c r="BE566" s="168"/>
      <c r="BF566" s="168"/>
      <c r="BG566" s="168"/>
      <c r="BH566" s="168"/>
      <c r="BI566" s="168"/>
      <c r="BJ566" s="168"/>
      <c r="BK566" s="168"/>
      <c r="BL566" s="168"/>
      <c r="BM566" s="168"/>
      <c r="BN566" s="168"/>
      <c r="BO566" s="169"/>
      <c r="BP566" s="168"/>
      <c r="BQ566" s="168"/>
      <c r="BR566" s="168"/>
      <c r="BS566" s="168"/>
      <c r="BT566" s="168"/>
      <c r="BU566" s="168"/>
      <c r="BV566" s="168"/>
      <c r="BW566" s="168"/>
      <c r="BX566" s="168"/>
      <c r="BY566" s="168"/>
      <c r="BZ566" s="168"/>
      <c r="CA566" s="168"/>
      <c r="CB566" s="168"/>
      <c r="CC566" s="168"/>
      <c r="CD566" s="168"/>
      <c r="CE566" s="168"/>
      <c r="CF566" s="168"/>
      <c r="CG566" s="168"/>
      <c r="CH566" s="168"/>
      <c r="CI566" s="168"/>
      <c r="CJ566" s="168"/>
      <c r="CK566" s="168"/>
      <c r="CL566" s="168"/>
      <c r="CM566" s="168"/>
      <c r="CN566" s="168"/>
      <c r="CO566" s="168"/>
      <c r="CP566" s="168"/>
      <c r="CQ566" s="168"/>
      <c r="CR566" s="168"/>
      <c r="CS566" s="168"/>
      <c r="CT566" s="168"/>
      <c r="CU566" s="168"/>
      <c r="CV566" s="168"/>
      <c r="CW566" s="168"/>
      <c r="CX566" s="168"/>
      <c r="CY566" s="168"/>
      <c r="CZ566" s="168"/>
      <c r="DA566" s="168"/>
      <c r="DB566" s="168"/>
      <c r="DC566" s="168"/>
      <c r="DD566" s="168"/>
      <c r="DE566" s="168"/>
      <c r="DF566" s="168"/>
      <c r="DG566" s="168"/>
      <c r="DH566" s="168"/>
      <c r="DI566" s="168"/>
      <c r="DJ566" s="168"/>
      <c r="DK566" s="168"/>
      <c r="DL566" s="168"/>
      <c r="DM566" s="168"/>
      <c r="DN566" s="168"/>
      <c r="DO566" s="168"/>
      <c r="DP566" s="168"/>
      <c r="DQ566" s="168"/>
      <c r="DR566" s="168"/>
      <c r="DS566" s="168"/>
      <c r="DT566" s="168"/>
      <c r="DU566" s="168"/>
      <c r="DV566" s="168"/>
      <c r="DW566" s="168"/>
      <c r="DX566" s="168"/>
      <c r="DY566" s="168"/>
      <c r="DZ566" s="168"/>
      <c r="EA566" s="168"/>
      <c r="EB566" s="168"/>
      <c r="EC566" s="168"/>
      <c r="ED566" s="168"/>
      <c r="EE566" s="168"/>
      <c r="EF566" s="168"/>
      <c r="EG566" s="168"/>
      <c r="EH566" s="168"/>
      <c r="EI566" s="168"/>
      <c r="EJ566" s="168"/>
      <c r="EK566" s="168"/>
      <c r="EL566" s="168"/>
      <c r="EM566" s="168"/>
      <c r="EN566" s="168"/>
      <c r="EO566" s="168"/>
      <c r="EP566" s="168"/>
      <c r="EQ566" s="168"/>
      <c r="ER566" s="168"/>
      <c r="ES566" s="168"/>
      <c r="ET566" s="168"/>
      <c r="EU566" s="168"/>
      <c r="EV566" s="168"/>
      <c r="EW566" s="168"/>
      <c r="EX566" s="168"/>
      <c r="EY566" s="168"/>
      <c r="EZ566" s="168"/>
      <c r="FA566" s="168"/>
      <c r="FB566" s="168"/>
      <c r="FC566" s="168"/>
      <c r="FD566" s="168"/>
      <c r="FE566" s="168"/>
      <c r="FF566" s="168"/>
      <c r="FG566" s="168"/>
      <c r="FH566" s="168"/>
      <c r="FI566" s="168"/>
      <c r="FJ566" s="168"/>
      <c r="FK566" s="168"/>
      <c r="FL566" s="168"/>
      <c r="FM566" s="168"/>
      <c r="FN566" s="168"/>
      <c r="FO566" s="168"/>
      <c r="FP566" s="168"/>
      <c r="FQ566" s="168"/>
      <c r="FR566" s="168"/>
      <c r="FS566" s="168"/>
      <c r="FT566" s="168"/>
      <c r="FU566" s="168"/>
      <c r="FV566" s="168"/>
      <c r="FW566" s="168"/>
      <c r="FX566" s="168"/>
      <c r="FY566" s="168"/>
      <c r="FZ566" s="168"/>
      <c r="GA566" s="168"/>
      <c r="GB566" s="168"/>
      <c r="GC566" s="168"/>
      <c r="GD566" s="168"/>
      <c r="GE566" s="168"/>
      <c r="GF566" s="168"/>
      <c r="GG566" s="168"/>
      <c r="GH566" s="168"/>
      <c r="GI566" s="168"/>
    </row>
    <row r="567" spans="16:191" s="133" customFormat="1">
      <c r="P567" s="168"/>
      <c r="Q567" s="168"/>
      <c r="R567" s="168"/>
      <c r="S567" s="168"/>
      <c r="T567" s="168"/>
      <c r="U567" s="168"/>
      <c r="V567" s="168"/>
      <c r="W567" s="168"/>
      <c r="X567" s="168"/>
      <c r="Y567" s="168"/>
      <c r="Z567" s="168"/>
      <c r="AA567" s="168"/>
      <c r="AB567" s="168"/>
      <c r="AC567" s="168"/>
      <c r="AD567" s="168"/>
      <c r="AE567" s="168"/>
      <c r="AF567" s="168"/>
      <c r="AG567" s="168"/>
      <c r="AH567" s="168"/>
      <c r="AI567" s="168"/>
      <c r="AJ567" s="168"/>
      <c r="AK567" s="168"/>
      <c r="AL567" s="168"/>
      <c r="AM567" s="168"/>
      <c r="AN567" s="168"/>
      <c r="AO567" s="168"/>
      <c r="AP567" s="168"/>
      <c r="AQ567" s="168"/>
      <c r="AR567" s="168"/>
      <c r="AS567" s="168"/>
      <c r="AT567" s="168"/>
      <c r="AU567" s="168"/>
      <c r="AV567" s="168"/>
      <c r="AW567" s="168"/>
      <c r="AX567" s="168"/>
      <c r="AY567" s="168"/>
      <c r="AZ567" s="168"/>
      <c r="BA567" s="168"/>
      <c r="BB567" s="168"/>
      <c r="BC567" s="168"/>
      <c r="BD567" s="168"/>
      <c r="BE567" s="168"/>
      <c r="BF567" s="168"/>
      <c r="BG567" s="168"/>
      <c r="BH567" s="168"/>
      <c r="BI567" s="168"/>
      <c r="BJ567" s="168"/>
      <c r="BK567" s="168"/>
      <c r="BL567" s="168"/>
      <c r="BM567" s="168"/>
      <c r="BN567" s="168"/>
      <c r="BO567" s="169"/>
      <c r="BP567" s="168"/>
      <c r="BQ567" s="168"/>
      <c r="BR567" s="168"/>
      <c r="BS567" s="168"/>
      <c r="BT567" s="168"/>
      <c r="BU567" s="168"/>
      <c r="BV567" s="168"/>
      <c r="BW567" s="168"/>
      <c r="BX567" s="168"/>
      <c r="BY567" s="168"/>
      <c r="BZ567" s="168"/>
      <c r="CA567" s="168"/>
      <c r="CB567" s="168"/>
      <c r="CC567" s="168"/>
      <c r="CD567" s="168"/>
      <c r="CE567" s="168"/>
      <c r="CF567" s="168"/>
      <c r="CG567" s="168"/>
      <c r="CH567" s="168"/>
      <c r="CI567" s="168"/>
      <c r="CJ567" s="168"/>
      <c r="CK567" s="168"/>
      <c r="CL567" s="168"/>
      <c r="CM567" s="168"/>
      <c r="CN567" s="168"/>
      <c r="CO567" s="168"/>
      <c r="CP567" s="168"/>
      <c r="CQ567" s="168"/>
      <c r="CR567" s="168"/>
      <c r="CS567" s="168"/>
      <c r="CT567" s="168"/>
      <c r="CU567" s="168"/>
      <c r="CV567" s="168"/>
      <c r="CW567" s="168"/>
      <c r="CX567" s="168"/>
      <c r="CY567" s="168"/>
      <c r="CZ567" s="168"/>
      <c r="DA567" s="168"/>
      <c r="DB567" s="168"/>
      <c r="DC567" s="168"/>
      <c r="DD567" s="168"/>
      <c r="DE567" s="168"/>
      <c r="DF567" s="168"/>
      <c r="DG567" s="168"/>
      <c r="DH567" s="168"/>
      <c r="DI567" s="168"/>
      <c r="DJ567" s="168"/>
      <c r="DK567" s="168"/>
      <c r="DL567" s="168"/>
      <c r="DM567" s="168"/>
      <c r="DN567" s="168"/>
      <c r="DO567" s="168"/>
      <c r="DP567" s="168"/>
      <c r="DQ567" s="168"/>
      <c r="DR567" s="168"/>
      <c r="DS567" s="168"/>
      <c r="DT567" s="168"/>
      <c r="DU567" s="168"/>
      <c r="DV567" s="168"/>
      <c r="DW567" s="168"/>
      <c r="DX567" s="168"/>
      <c r="DY567" s="168"/>
      <c r="DZ567" s="168"/>
      <c r="EA567" s="168"/>
      <c r="EB567" s="168"/>
      <c r="EC567" s="168"/>
      <c r="ED567" s="168"/>
      <c r="EE567" s="168"/>
      <c r="EF567" s="168"/>
      <c r="EG567" s="168"/>
      <c r="EH567" s="168"/>
      <c r="EI567" s="168"/>
      <c r="EJ567" s="168"/>
      <c r="EK567" s="168"/>
      <c r="EL567" s="168"/>
      <c r="EM567" s="168"/>
      <c r="EN567" s="168"/>
      <c r="EO567" s="168"/>
      <c r="EP567" s="168"/>
      <c r="EQ567" s="168"/>
      <c r="ER567" s="168"/>
      <c r="ES567" s="168"/>
      <c r="ET567" s="168"/>
      <c r="EU567" s="168"/>
      <c r="EV567" s="168"/>
      <c r="EW567" s="168"/>
      <c r="EX567" s="168"/>
      <c r="EY567" s="168"/>
      <c r="EZ567" s="168"/>
      <c r="FA567" s="168"/>
      <c r="FB567" s="168"/>
      <c r="FC567" s="168"/>
      <c r="FD567" s="168"/>
      <c r="FE567" s="168"/>
      <c r="FF567" s="168"/>
      <c r="FG567" s="168"/>
      <c r="FH567" s="168"/>
      <c r="FI567" s="168"/>
      <c r="FJ567" s="168"/>
      <c r="FK567" s="168"/>
      <c r="FL567" s="168"/>
      <c r="FM567" s="168"/>
      <c r="FN567" s="168"/>
      <c r="FO567" s="168"/>
      <c r="FP567" s="168"/>
      <c r="FQ567" s="168"/>
      <c r="FR567" s="168"/>
      <c r="FS567" s="168"/>
      <c r="FT567" s="168"/>
      <c r="FU567" s="168"/>
      <c r="FV567" s="168"/>
      <c r="FW567" s="168"/>
      <c r="FX567" s="168"/>
      <c r="FY567" s="168"/>
      <c r="FZ567" s="168"/>
      <c r="GA567" s="168"/>
      <c r="GB567" s="168"/>
      <c r="GC567" s="168"/>
      <c r="GD567" s="168"/>
      <c r="GE567" s="168"/>
      <c r="GF567" s="168"/>
      <c r="GG567" s="168"/>
      <c r="GH567" s="168"/>
      <c r="GI567" s="168"/>
    </row>
    <row r="568" spans="16:191" s="133" customFormat="1">
      <c r="P568" s="168"/>
      <c r="Q568" s="168"/>
      <c r="R568" s="168"/>
      <c r="S568" s="168"/>
      <c r="T568" s="168"/>
      <c r="U568" s="168"/>
      <c r="V568" s="168"/>
      <c r="W568" s="168"/>
      <c r="X568" s="168"/>
      <c r="Y568" s="168"/>
      <c r="Z568" s="168"/>
      <c r="AA568" s="168"/>
      <c r="AB568" s="168"/>
      <c r="AC568" s="168"/>
      <c r="AD568" s="168"/>
      <c r="AE568" s="168"/>
      <c r="AF568" s="168"/>
      <c r="AG568" s="168"/>
      <c r="AH568" s="168"/>
      <c r="AI568" s="168"/>
      <c r="AJ568" s="168"/>
      <c r="AK568" s="168"/>
      <c r="AL568" s="168"/>
      <c r="AM568" s="168"/>
      <c r="AN568" s="168"/>
      <c r="AO568" s="168"/>
      <c r="AP568" s="168"/>
      <c r="AQ568" s="168"/>
      <c r="AR568" s="168"/>
      <c r="AS568" s="168"/>
      <c r="AT568" s="168"/>
      <c r="AU568" s="168"/>
      <c r="AV568" s="168"/>
      <c r="AW568" s="168"/>
      <c r="AX568" s="168"/>
      <c r="AY568" s="168"/>
      <c r="AZ568" s="168"/>
      <c r="BA568" s="168"/>
      <c r="BB568" s="168"/>
      <c r="BC568" s="168"/>
      <c r="BD568" s="168"/>
      <c r="BE568" s="168"/>
      <c r="BF568" s="168"/>
      <c r="BG568" s="168"/>
      <c r="BH568" s="168"/>
      <c r="BI568" s="168"/>
      <c r="BJ568" s="168"/>
      <c r="BK568" s="168"/>
      <c r="BL568" s="168"/>
      <c r="BM568" s="168"/>
      <c r="BN568" s="168"/>
      <c r="BO568" s="169"/>
      <c r="BP568" s="168"/>
      <c r="BQ568" s="168"/>
      <c r="BR568" s="168"/>
      <c r="BS568" s="168"/>
      <c r="BT568" s="168"/>
      <c r="BU568" s="168"/>
      <c r="BV568" s="168"/>
      <c r="BW568" s="168"/>
      <c r="BX568" s="168"/>
      <c r="BY568" s="168"/>
      <c r="BZ568" s="168"/>
      <c r="CA568" s="168"/>
      <c r="CB568" s="168"/>
      <c r="CC568" s="168"/>
      <c r="CD568" s="168"/>
      <c r="CE568" s="168"/>
      <c r="CF568" s="168"/>
      <c r="CG568" s="168"/>
      <c r="CH568" s="168"/>
      <c r="CI568" s="168"/>
      <c r="CJ568" s="168"/>
      <c r="CK568" s="168"/>
      <c r="CL568" s="168"/>
      <c r="CM568" s="168"/>
      <c r="CN568" s="168"/>
      <c r="CO568" s="168"/>
      <c r="CP568" s="168"/>
      <c r="CQ568" s="168"/>
      <c r="CR568" s="168"/>
      <c r="CS568" s="168"/>
      <c r="CT568" s="168"/>
      <c r="CU568" s="168"/>
      <c r="CV568" s="168"/>
      <c r="CW568" s="168"/>
      <c r="CX568" s="168"/>
      <c r="CY568" s="168"/>
      <c r="CZ568" s="168"/>
      <c r="DA568" s="168"/>
      <c r="DB568" s="168"/>
      <c r="DC568" s="168"/>
      <c r="DD568" s="168"/>
      <c r="DE568" s="168"/>
      <c r="DF568" s="168"/>
      <c r="DG568" s="168"/>
      <c r="DH568" s="168"/>
      <c r="DI568" s="168"/>
      <c r="DJ568" s="168"/>
      <c r="DK568" s="168"/>
      <c r="DL568" s="168"/>
      <c r="DM568" s="168"/>
      <c r="DN568" s="168"/>
      <c r="DO568" s="168"/>
      <c r="DP568" s="168"/>
      <c r="DQ568" s="168"/>
      <c r="DR568" s="168"/>
      <c r="DS568" s="168"/>
      <c r="DT568" s="168"/>
      <c r="DU568" s="168"/>
      <c r="DV568" s="168"/>
      <c r="DW568" s="168"/>
      <c r="DX568" s="168"/>
      <c r="DY568" s="168"/>
      <c r="DZ568" s="168"/>
      <c r="EA568" s="168"/>
      <c r="EB568" s="168"/>
      <c r="EC568" s="168"/>
      <c r="ED568" s="168"/>
      <c r="EE568" s="168"/>
      <c r="EF568" s="168"/>
      <c r="EG568" s="168"/>
      <c r="EH568" s="168"/>
      <c r="EI568" s="168"/>
      <c r="EJ568" s="168"/>
      <c r="EK568" s="168"/>
      <c r="EL568" s="168"/>
      <c r="EM568" s="168"/>
      <c r="EN568" s="168"/>
      <c r="EO568" s="168"/>
      <c r="EP568" s="168"/>
      <c r="EQ568" s="168"/>
      <c r="ER568" s="168"/>
      <c r="ES568" s="168"/>
      <c r="ET568" s="168"/>
      <c r="EU568" s="168"/>
      <c r="EV568" s="168"/>
      <c r="EW568" s="168"/>
      <c r="EX568" s="168"/>
      <c r="EY568" s="168"/>
      <c r="EZ568" s="168"/>
      <c r="FA568" s="168"/>
      <c r="FB568" s="168"/>
      <c r="FC568" s="168"/>
      <c r="FD568" s="168"/>
      <c r="FE568" s="168"/>
      <c r="FF568" s="168"/>
      <c r="FG568" s="168"/>
      <c r="FH568" s="168"/>
      <c r="FI568" s="168"/>
      <c r="FJ568" s="168"/>
      <c r="FK568" s="168"/>
      <c r="FL568" s="168"/>
      <c r="FM568" s="168"/>
      <c r="FN568" s="168"/>
      <c r="FO568" s="168"/>
      <c r="FP568" s="168"/>
      <c r="FQ568" s="168"/>
      <c r="FR568" s="168"/>
      <c r="FS568" s="168"/>
      <c r="FT568" s="168"/>
      <c r="FU568" s="168"/>
      <c r="FV568" s="168"/>
      <c r="FW568" s="168"/>
      <c r="FX568" s="168"/>
      <c r="FY568" s="168"/>
      <c r="FZ568" s="168"/>
      <c r="GA568" s="168"/>
      <c r="GB568" s="168"/>
      <c r="GC568" s="168"/>
      <c r="GD568" s="168"/>
      <c r="GE568" s="168"/>
      <c r="GF568" s="168"/>
      <c r="GG568" s="168"/>
      <c r="GH568" s="168"/>
      <c r="GI568" s="168"/>
    </row>
    <row r="569" spans="16:191" s="133" customFormat="1">
      <c r="P569" s="168"/>
      <c r="Q569" s="168"/>
      <c r="R569" s="168"/>
      <c r="S569" s="168"/>
      <c r="T569" s="168"/>
      <c r="U569" s="168"/>
      <c r="V569" s="168"/>
      <c r="W569" s="168"/>
      <c r="X569" s="168"/>
      <c r="Y569" s="168"/>
      <c r="Z569" s="168"/>
      <c r="AA569" s="168"/>
      <c r="AB569" s="168"/>
      <c r="AC569" s="168"/>
      <c r="AD569" s="168"/>
      <c r="AE569" s="168"/>
      <c r="AF569" s="168"/>
      <c r="AG569" s="168"/>
      <c r="AH569" s="168"/>
      <c r="AI569" s="168"/>
      <c r="AJ569" s="168"/>
      <c r="AK569" s="168"/>
      <c r="AL569" s="168"/>
      <c r="AM569" s="168"/>
      <c r="AN569" s="168"/>
      <c r="AO569" s="168"/>
      <c r="AP569" s="168"/>
      <c r="AQ569" s="168"/>
      <c r="AR569" s="168"/>
      <c r="AS569" s="168"/>
      <c r="AT569" s="168"/>
      <c r="AU569" s="168"/>
      <c r="AV569" s="168"/>
      <c r="AW569" s="168"/>
      <c r="AX569" s="168"/>
      <c r="AY569" s="168"/>
      <c r="AZ569" s="168"/>
      <c r="BA569" s="168"/>
      <c r="BB569" s="168"/>
      <c r="BC569" s="168"/>
      <c r="BD569" s="168"/>
      <c r="BE569" s="168"/>
      <c r="BF569" s="168"/>
      <c r="BG569" s="168"/>
      <c r="BH569" s="168"/>
      <c r="BI569" s="168"/>
      <c r="BJ569" s="168"/>
      <c r="BK569" s="168"/>
      <c r="BL569" s="168"/>
      <c r="BM569" s="168"/>
      <c r="BN569" s="168"/>
      <c r="BO569" s="169"/>
      <c r="BP569" s="168"/>
      <c r="BQ569" s="168"/>
      <c r="BR569" s="168"/>
      <c r="BS569" s="168"/>
      <c r="BT569" s="168"/>
      <c r="BU569" s="168"/>
      <c r="BV569" s="168"/>
      <c r="BW569" s="168"/>
      <c r="BX569" s="168"/>
      <c r="BY569" s="168"/>
      <c r="BZ569" s="168"/>
      <c r="CA569" s="168"/>
      <c r="CB569" s="168"/>
      <c r="CC569" s="168"/>
      <c r="CD569" s="168"/>
      <c r="CE569" s="168"/>
      <c r="CF569" s="168"/>
      <c r="CG569" s="168"/>
      <c r="CH569" s="168"/>
      <c r="CI569" s="168"/>
      <c r="CJ569" s="168"/>
      <c r="CK569" s="168"/>
      <c r="CL569" s="168"/>
      <c r="CM569" s="168"/>
      <c r="CN569" s="168"/>
      <c r="CO569" s="168"/>
      <c r="CP569" s="168"/>
      <c r="CQ569" s="168"/>
      <c r="CR569" s="168"/>
      <c r="CS569" s="168"/>
      <c r="CT569" s="168"/>
      <c r="CU569" s="168"/>
      <c r="CV569" s="168"/>
      <c r="CW569" s="168"/>
      <c r="CX569" s="168"/>
      <c r="CY569" s="168"/>
      <c r="CZ569" s="168"/>
      <c r="DA569" s="168"/>
      <c r="DB569" s="168"/>
      <c r="DC569" s="168"/>
      <c r="DD569" s="168"/>
      <c r="DE569" s="168"/>
      <c r="DF569" s="168"/>
      <c r="DG569" s="168"/>
      <c r="DH569" s="168"/>
      <c r="DI569" s="168"/>
      <c r="DJ569" s="168"/>
      <c r="DK569" s="168"/>
      <c r="DL569" s="168"/>
      <c r="DM569" s="168"/>
      <c r="DN569" s="168"/>
      <c r="DO569" s="168"/>
      <c r="DP569" s="168"/>
      <c r="DQ569" s="168"/>
      <c r="DR569" s="168"/>
      <c r="DS569" s="168"/>
      <c r="DT569" s="168"/>
      <c r="DU569" s="168"/>
      <c r="DV569" s="168"/>
      <c r="DW569" s="168"/>
      <c r="DX569" s="168"/>
      <c r="DY569" s="168"/>
      <c r="DZ569" s="168"/>
      <c r="EA569" s="168"/>
      <c r="EB569" s="168"/>
      <c r="EC569" s="168"/>
      <c r="ED569" s="168"/>
      <c r="EE569" s="168"/>
      <c r="EF569" s="168"/>
      <c r="EG569" s="168"/>
      <c r="EH569" s="168"/>
      <c r="EI569" s="168"/>
      <c r="EJ569" s="168"/>
      <c r="EK569" s="168"/>
      <c r="EL569" s="168"/>
      <c r="EM569" s="168"/>
      <c r="EN569" s="168"/>
      <c r="EO569" s="168"/>
      <c r="EP569" s="168"/>
      <c r="EQ569" s="168"/>
      <c r="ER569" s="168"/>
      <c r="ES569" s="168"/>
      <c r="ET569" s="168"/>
      <c r="EU569" s="168"/>
      <c r="EV569" s="168"/>
      <c r="EW569" s="168"/>
      <c r="EX569" s="168"/>
      <c r="EY569" s="168"/>
      <c r="EZ569" s="168"/>
      <c r="FA569" s="168"/>
      <c r="FB569" s="168"/>
      <c r="FC569" s="168"/>
      <c r="FD569" s="168"/>
      <c r="FE569" s="168"/>
      <c r="FF569" s="168"/>
      <c r="FG569" s="168"/>
      <c r="FH569" s="168"/>
      <c r="FI569" s="168"/>
      <c r="FJ569" s="168"/>
      <c r="FK569" s="168"/>
      <c r="FL569" s="168"/>
      <c r="FM569" s="168"/>
      <c r="FN569" s="168"/>
      <c r="FO569" s="168"/>
      <c r="FP569" s="168"/>
      <c r="FQ569" s="168"/>
      <c r="FR569" s="168"/>
      <c r="FS569" s="168"/>
      <c r="FT569" s="168"/>
      <c r="FU569" s="168"/>
      <c r="FV569" s="168"/>
      <c r="FW569" s="168"/>
      <c r="FX569" s="168"/>
      <c r="FY569" s="168"/>
      <c r="FZ569" s="168"/>
      <c r="GA569" s="168"/>
      <c r="GB569" s="168"/>
      <c r="GC569" s="168"/>
      <c r="GD569" s="168"/>
      <c r="GE569" s="168"/>
      <c r="GF569" s="168"/>
      <c r="GG569" s="168"/>
      <c r="GH569" s="168"/>
      <c r="GI569" s="168"/>
    </row>
    <row r="570" spans="16:191" s="133" customFormat="1">
      <c r="P570" s="168"/>
      <c r="Q570" s="168"/>
      <c r="R570" s="168"/>
      <c r="S570" s="168"/>
      <c r="T570" s="168"/>
      <c r="U570" s="168"/>
      <c r="V570" s="168"/>
      <c r="W570" s="168"/>
      <c r="X570" s="168"/>
      <c r="Y570" s="168"/>
      <c r="Z570" s="168"/>
      <c r="AA570" s="168"/>
      <c r="AB570" s="168"/>
      <c r="AC570" s="168"/>
      <c r="AD570" s="168"/>
      <c r="AE570" s="168"/>
      <c r="AF570" s="168"/>
      <c r="AG570" s="168"/>
      <c r="AH570" s="168"/>
      <c r="AI570" s="168"/>
      <c r="AJ570" s="168"/>
      <c r="AK570" s="168"/>
      <c r="AL570" s="168"/>
      <c r="AM570" s="168"/>
      <c r="AN570" s="168"/>
      <c r="AO570" s="168"/>
      <c r="AP570" s="168"/>
      <c r="AQ570" s="168"/>
      <c r="AR570" s="168"/>
      <c r="AS570" s="168"/>
      <c r="AT570" s="168"/>
      <c r="AU570" s="168"/>
      <c r="AV570" s="168"/>
      <c r="AW570" s="168"/>
      <c r="AX570" s="168"/>
      <c r="AY570" s="168"/>
      <c r="AZ570" s="168"/>
      <c r="BA570" s="168"/>
      <c r="BB570" s="168"/>
      <c r="BC570" s="168"/>
      <c r="BD570" s="168"/>
      <c r="BE570" s="168"/>
      <c r="BF570" s="168"/>
      <c r="BG570" s="168"/>
      <c r="BH570" s="168"/>
      <c r="BI570" s="168"/>
      <c r="BJ570" s="168"/>
      <c r="BK570" s="168"/>
      <c r="BL570" s="168"/>
      <c r="BM570" s="168"/>
      <c r="BN570" s="168"/>
      <c r="BO570" s="169"/>
      <c r="BP570" s="168"/>
      <c r="BQ570" s="168"/>
      <c r="BR570" s="168"/>
      <c r="BS570" s="168"/>
      <c r="BT570" s="168"/>
      <c r="BU570" s="168"/>
      <c r="BV570" s="168"/>
      <c r="BW570" s="168"/>
      <c r="BX570" s="168"/>
      <c r="BY570" s="168"/>
      <c r="BZ570" s="168"/>
      <c r="CA570" s="168"/>
      <c r="CB570" s="168"/>
      <c r="CC570" s="168"/>
      <c r="CD570" s="168"/>
      <c r="CE570" s="168"/>
      <c r="CF570" s="168"/>
      <c r="CG570" s="168"/>
      <c r="CH570" s="168"/>
      <c r="CI570" s="168"/>
      <c r="CJ570" s="168"/>
      <c r="CK570" s="168"/>
      <c r="CL570" s="168"/>
      <c r="CM570" s="168"/>
      <c r="CN570" s="168"/>
      <c r="CO570" s="168"/>
      <c r="CP570" s="168"/>
      <c r="CQ570" s="168"/>
      <c r="CR570" s="168"/>
      <c r="CS570" s="168"/>
      <c r="CT570" s="168"/>
      <c r="CU570" s="168"/>
      <c r="CV570" s="168"/>
      <c r="CW570" s="168"/>
      <c r="CX570" s="168"/>
      <c r="CY570" s="168"/>
      <c r="CZ570" s="168"/>
      <c r="DA570" s="168"/>
      <c r="DB570" s="168"/>
      <c r="DC570" s="168"/>
      <c r="DD570" s="168"/>
      <c r="DE570" s="168"/>
      <c r="DF570" s="168"/>
      <c r="DG570" s="168"/>
      <c r="DH570" s="168"/>
      <c r="DI570" s="168"/>
      <c r="DJ570" s="168"/>
      <c r="DK570" s="168"/>
      <c r="DL570" s="168"/>
      <c r="DM570" s="168"/>
      <c r="DN570" s="168"/>
      <c r="DO570" s="168"/>
      <c r="DP570" s="168"/>
      <c r="DQ570" s="168"/>
      <c r="DR570" s="168"/>
      <c r="DS570" s="168"/>
      <c r="DT570" s="168"/>
      <c r="DU570" s="168"/>
      <c r="DV570" s="168"/>
      <c r="DW570" s="168"/>
      <c r="DX570" s="168"/>
      <c r="DY570" s="168"/>
      <c r="DZ570" s="168"/>
      <c r="EA570" s="168"/>
      <c r="EB570" s="168"/>
      <c r="EC570" s="168"/>
      <c r="ED570" s="168"/>
      <c r="EE570" s="168"/>
      <c r="EF570" s="168"/>
      <c r="EG570" s="168"/>
      <c r="EH570" s="168"/>
      <c r="EI570" s="168"/>
      <c r="EJ570" s="168"/>
      <c r="EK570" s="168"/>
      <c r="EL570" s="168"/>
      <c r="EM570" s="168"/>
      <c r="EN570" s="168"/>
      <c r="EO570" s="168"/>
      <c r="EP570" s="168"/>
      <c r="EQ570" s="168"/>
      <c r="ER570" s="168"/>
      <c r="ES570" s="168"/>
      <c r="ET570" s="168"/>
      <c r="EU570" s="168"/>
      <c r="EV570" s="168"/>
      <c r="EW570" s="168"/>
      <c r="EX570" s="168"/>
      <c r="EY570" s="168"/>
      <c r="EZ570" s="168"/>
      <c r="FA570" s="168"/>
      <c r="FB570" s="168"/>
      <c r="FC570" s="168"/>
      <c r="FD570" s="168"/>
      <c r="FE570" s="168"/>
      <c r="FF570" s="168"/>
      <c r="FG570" s="168"/>
      <c r="FH570" s="168"/>
      <c r="FI570" s="168"/>
      <c r="FJ570" s="168"/>
      <c r="FK570" s="168"/>
      <c r="FL570" s="168"/>
      <c r="FM570" s="168"/>
      <c r="FN570" s="168"/>
      <c r="FO570" s="168"/>
      <c r="FP570" s="168"/>
      <c r="FQ570" s="168"/>
      <c r="FR570" s="168"/>
      <c r="FS570" s="168"/>
      <c r="FT570" s="168"/>
      <c r="FU570" s="168"/>
      <c r="FV570" s="168"/>
      <c r="FW570" s="168"/>
      <c r="FX570" s="168"/>
      <c r="FY570" s="168"/>
      <c r="FZ570" s="168"/>
      <c r="GA570" s="168"/>
      <c r="GB570" s="168"/>
      <c r="GC570" s="168"/>
      <c r="GD570" s="168"/>
      <c r="GE570" s="168"/>
      <c r="GF570" s="168"/>
      <c r="GG570" s="168"/>
      <c r="GH570" s="168"/>
      <c r="GI570" s="168"/>
    </row>
    <row r="571" spans="16:191" s="133" customFormat="1">
      <c r="P571" s="168"/>
      <c r="Q571" s="168"/>
      <c r="R571" s="168"/>
      <c r="S571" s="168"/>
      <c r="T571" s="168"/>
      <c r="U571" s="168"/>
      <c r="V571" s="168"/>
      <c r="W571" s="168"/>
      <c r="X571" s="168"/>
      <c r="Y571" s="168"/>
      <c r="Z571" s="168"/>
      <c r="AA571" s="168"/>
      <c r="AB571" s="168"/>
      <c r="AC571" s="168"/>
      <c r="AD571" s="168"/>
      <c r="AE571" s="168"/>
      <c r="AF571" s="168"/>
      <c r="AG571" s="168"/>
      <c r="AH571" s="168"/>
      <c r="AI571" s="168"/>
      <c r="AJ571" s="168"/>
      <c r="AK571" s="168"/>
      <c r="AL571" s="168"/>
      <c r="AM571" s="168"/>
      <c r="AN571" s="168"/>
      <c r="AO571" s="168"/>
      <c r="AP571" s="168"/>
      <c r="AQ571" s="168"/>
      <c r="AR571" s="168"/>
      <c r="AS571" s="168"/>
      <c r="AT571" s="168"/>
      <c r="AU571" s="168"/>
      <c r="AV571" s="168"/>
      <c r="AW571" s="168"/>
      <c r="AX571" s="168"/>
      <c r="AY571" s="168"/>
      <c r="AZ571" s="168"/>
      <c r="BA571" s="168"/>
      <c r="BB571" s="168"/>
      <c r="BC571" s="168"/>
      <c r="BD571" s="168"/>
      <c r="BE571" s="168"/>
      <c r="BF571" s="168"/>
      <c r="BG571" s="168"/>
      <c r="BH571" s="168"/>
      <c r="BI571" s="168"/>
      <c r="BJ571" s="168"/>
      <c r="BK571" s="168"/>
      <c r="BL571" s="168"/>
      <c r="BM571" s="168"/>
      <c r="BN571" s="168"/>
      <c r="BO571" s="169"/>
      <c r="BP571" s="168"/>
      <c r="BQ571" s="168"/>
      <c r="BR571" s="168"/>
      <c r="BS571" s="168"/>
      <c r="BT571" s="168"/>
      <c r="BU571" s="168"/>
      <c r="BV571" s="168"/>
      <c r="BW571" s="168"/>
      <c r="BX571" s="168"/>
      <c r="BY571" s="168"/>
      <c r="BZ571" s="168"/>
      <c r="CA571" s="168"/>
      <c r="CB571" s="168"/>
      <c r="CC571" s="168"/>
      <c r="CD571" s="168"/>
      <c r="CE571" s="168"/>
      <c r="CF571" s="168"/>
      <c r="CG571" s="168"/>
      <c r="CH571" s="168"/>
      <c r="CI571" s="168"/>
      <c r="CJ571" s="168"/>
      <c r="CK571" s="168"/>
      <c r="CL571" s="168"/>
      <c r="CM571" s="168"/>
      <c r="CN571" s="168"/>
      <c r="CO571" s="168"/>
      <c r="CP571" s="168"/>
      <c r="CQ571" s="168"/>
      <c r="CR571" s="168"/>
      <c r="CS571" s="168"/>
      <c r="CT571" s="168"/>
      <c r="CU571" s="168"/>
      <c r="CV571" s="168"/>
      <c r="CW571" s="168"/>
      <c r="CX571" s="168"/>
      <c r="CY571" s="168"/>
      <c r="CZ571" s="168"/>
      <c r="DA571" s="168"/>
      <c r="DB571" s="168"/>
      <c r="DC571" s="168"/>
      <c r="DD571" s="168"/>
      <c r="DE571" s="168"/>
      <c r="DF571" s="168"/>
      <c r="DG571" s="168"/>
      <c r="DH571" s="168"/>
      <c r="DI571" s="168"/>
      <c r="DJ571" s="168"/>
      <c r="DK571" s="168"/>
      <c r="DL571" s="168"/>
      <c r="DM571" s="168"/>
      <c r="DN571" s="168"/>
      <c r="DO571" s="168"/>
      <c r="DP571" s="168"/>
      <c r="DQ571" s="168"/>
      <c r="DR571" s="168"/>
      <c r="DS571" s="168"/>
      <c r="DT571" s="168"/>
      <c r="DU571" s="168"/>
      <c r="DV571" s="168"/>
      <c r="DW571" s="168"/>
      <c r="DX571" s="168"/>
      <c r="DY571" s="168"/>
      <c r="DZ571" s="168"/>
      <c r="EA571" s="168"/>
      <c r="EB571" s="168"/>
      <c r="EC571" s="168"/>
      <c r="ED571" s="168"/>
      <c r="EE571" s="168"/>
      <c r="EF571" s="168"/>
      <c r="EG571" s="168"/>
      <c r="EH571" s="168"/>
      <c r="EI571" s="168"/>
      <c r="EJ571" s="168"/>
      <c r="EK571" s="168"/>
      <c r="EL571" s="168"/>
      <c r="EM571" s="168"/>
      <c r="EN571" s="168"/>
      <c r="EO571" s="168"/>
      <c r="EP571" s="168"/>
      <c r="EQ571" s="168"/>
      <c r="ER571" s="168"/>
      <c r="ES571" s="168"/>
      <c r="ET571" s="168"/>
      <c r="EU571" s="168"/>
      <c r="EV571" s="168"/>
      <c r="EW571" s="168"/>
      <c r="EX571" s="168"/>
      <c r="EY571" s="168"/>
      <c r="EZ571" s="168"/>
      <c r="FA571" s="168"/>
      <c r="FB571" s="168"/>
      <c r="FC571" s="168"/>
      <c r="FD571" s="168"/>
      <c r="FE571" s="168"/>
      <c r="FF571" s="168"/>
      <c r="FG571" s="168"/>
      <c r="FH571" s="168"/>
      <c r="FI571" s="168"/>
      <c r="FJ571" s="168"/>
      <c r="FK571" s="168"/>
      <c r="FL571" s="168"/>
      <c r="FM571" s="168"/>
      <c r="FN571" s="168"/>
      <c r="FO571" s="168"/>
      <c r="FP571" s="168"/>
      <c r="FQ571" s="168"/>
      <c r="FR571" s="168"/>
      <c r="FS571" s="168"/>
      <c r="FT571" s="168"/>
      <c r="FU571" s="168"/>
      <c r="FV571" s="168"/>
      <c r="FW571" s="168"/>
      <c r="FX571" s="168"/>
      <c r="FY571" s="168"/>
      <c r="FZ571" s="168"/>
      <c r="GA571" s="168"/>
      <c r="GB571" s="168"/>
      <c r="GC571" s="168"/>
      <c r="GD571" s="168"/>
      <c r="GE571" s="168"/>
      <c r="GF571" s="168"/>
      <c r="GG571" s="168"/>
      <c r="GH571" s="168"/>
      <c r="GI571" s="168"/>
    </row>
    <row r="572" spans="16:191" s="133" customFormat="1">
      <c r="P572" s="168"/>
      <c r="Q572" s="168"/>
      <c r="R572" s="168"/>
      <c r="S572" s="168"/>
      <c r="T572" s="168"/>
      <c r="U572" s="168"/>
      <c r="V572" s="168"/>
      <c r="W572" s="168"/>
      <c r="X572" s="168"/>
      <c r="Y572" s="168"/>
      <c r="Z572" s="168"/>
      <c r="AA572" s="168"/>
      <c r="AB572" s="168"/>
      <c r="AC572" s="168"/>
      <c r="AD572" s="168"/>
      <c r="AE572" s="168"/>
      <c r="AF572" s="168"/>
      <c r="AG572" s="168"/>
      <c r="AH572" s="168"/>
      <c r="AI572" s="168"/>
      <c r="AJ572" s="168"/>
      <c r="AK572" s="168"/>
      <c r="AL572" s="168"/>
      <c r="AM572" s="168"/>
      <c r="AN572" s="168"/>
      <c r="AO572" s="168"/>
      <c r="AP572" s="168"/>
      <c r="AQ572" s="168"/>
      <c r="AR572" s="168"/>
      <c r="AS572" s="168"/>
      <c r="AT572" s="168"/>
      <c r="AU572" s="168"/>
      <c r="AV572" s="168"/>
      <c r="AW572" s="168"/>
      <c r="AX572" s="168"/>
      <c r="AY572" s="168"/>
      <c r="AZ572" s="168"/>
      <c r="BA572" s="168"/>
      <c r="BB572" s="168"/>
      <c r="BC572" s="168"/>
      <c r="BD572" s="168"/>
      <c r="BE572" s="168"/>
      <c r="BF572" s="168"/>
      <c r="BG572" s="168"/>
      <c r="BH572" s="168"/>
      <c r="BI572" s="168"/>
      <c r="BJ572" s="168"/>
      <c r="BK572" s="168"/>
      <c r="BL572" s="168"/>
      <c r="BM572" s="168"/>
      <c r="BN572" s="168"/>
      <c r="BO572" s="169"/>
      <c r="BP572" s="168"/>
      <c r="BQ572" s="168"/>
      <c r="BR572" s="168"/>
      <c r="BS572" s="168"/>
      <c r="BT572" s="168"/>
      <c r="BU572" s="168"/>
      <c r="BV572" s="168"/>
      <c r="BW572" s="168"/>
      <c r="BX572" s="168"/>
      <c r="BY572" s="168"/>
      <c r="BZ572" s="168"/>
      <c r="CA572" s="168"/>
      <c r="CB572" s="168"/>
      <c r="CC572" s="168"/>
      <c r="CD572" s="168"/>
      <c r="CE572" s="168"/>
      <c r="CF572" s="168"/>
      <c r="CG572" s="168"/>
      <c r="CH572" s="168"/>
      <c r="CI572" s="168"/>
      <c r="CJ572" s="168"/>
      <c r="CK572" s="168"/>
      <c r="CL572" s="168"/>
      <c r="CM572" s="168"/>
      <c r="CN572" s="168"/>
      <c r="CO572" s="168"/>
      <c r="CP572" s="168"/>
      <c r="CQ572" s="168"/>
      <c r="CR572" s="168"/>
      <c r="CS572" s="168"/>
      <c r="CT572" s="168"/>
      <c r="CU572" s="168"/>
      <c r="CV572" s="168"/>
      <c r="CW572" s="168"/>
      <c r="CX572" s="168"/>
      <c r="CY572" s="168"/>
      <c r="CZ572" s="168"/>
      <c r="DA572" s="168"/>
      <c r="DB572" s="168"/>
      <c r="DC572" s="168"/>
      <c r="DD572" s="168"/>
      <c r="DE572" s="168"/>
      <c r="DF572" s="168"/>
      <c r="DG572" s="168"/>
      <c r="DH572" s="168"/>
      <c r="DI572" s="168"/>
      <c r="DJ572" s="168"/>
      <c r="DK572" s="168"/>
      <c r="DL572" s="168"/>
      <c r="DM572" s="168"/>
      <c r="DN572" s="168"/>
      <c r="DO572" s="168"/>
      <c r="DP572" s="168"/>
      <c r="DQ572" s="168"/>
      <c r="DR572" s="168"/>
      <c r="DS572" s="168"/>
      <c r="DT572" s="168"/>
      <c r="DU572" s="168"/>
      <c r="DV572" s="168"/>
      <c r="DW572" s="168"/>
      <c r="DX572" s="168"/>
      <c r="DY572" s="168"/>
      <c r="DZ572" s="168"/>
      <c r="EA572" s="168"/>
      <c r="EB572" s="168"/>
      <c r="EC572" s="168"/>
      <c r="ED572" s="168"/>
      <c r="EE572" s="168"/>
      <c r="EF572" s="168"/>
      <c r="EG572" s="168"/>
      <c r="EH572" s="168"/>
      <c r="EI572" s="168"/>
      <c r="EJ572" s="168"/>
      <c r="EK572" s="168"/>
      <c r="EL572" s="168"/>
      <c r="EM572" s="168"/>
      <c r="EN572" s="168"/>
      <c r="EO572" s="168"/>
      <c r="EP572" s="168"/>
      <c r="EQ572" s="168"/>
      <c r="ER572" s="168"/>
      <c r="ES572" s="168"/>
      <c r="ET572" s="168"/>
      <c r="EU572" s="168"/>
      <c r="EV572" s="168"/>
      <c r="EW572" s="168"/>
      <c r="EX572" s="168"/>
      <c r="EY572" s="168"/>
      <c r="EZ572" s="168"/>
      <c r="FA572" s="168"/>
      <c r="FB572" s="168"/>
      <c r="FC572" s="168"/>
      <c r="FD572" s="168"/>
      <c r="FE572" s="168"/>
      <c r="FF572" s="168"/>
      <c r="FG572" s="168"/>
      <c r="FH572" s="168"/>
      <c r="FI572" s="168"/>
      <c r="FJ572" s="168"/>
      <c r="FK572" s="168"/>
      <c r="FL572" s="168"/>
      <c r="FM572" s="168"/>
      <c r="FN572" s="168"/>
      <c r="FO572" s="168"/>
      <c r="FP572" s="168"/>
      <c r="FQ572" s="168"/>
      <c r="FR572" s="168"/>
      <c r="FS572" s="168"/>
      <c r="FT572" s="168"/>
      <c r="FU572" s="168"/>
      <c r="FV572" s="168"/>
      <c r="FW572" s="168"/>
      <c r="FX572" s="168"/>
      <c r="FY572" s="168"/>
      <c r="FZ572" s="168"/>
      <c r="GA572" s="168"/>
      <c r="GB572" s="168"/>
      <c r="GC572" s="168"/>
      <c r="GD572" s="168"/>
      <c r="GE572" s="168"/>
      <c r="GF572" s="168"/>
      <c r="GG572" s="168"/>
      <c r="GH572" s="168"/>
      <c r="GI572" s="168"/>
    </row>
    <row r="573" spans="16:191" s="133" customFormat="1">
      <c r="P573" s="168"/>
      <c r="Q573" s="168"/>
      <c r="R573" s="168"/>
      <c r="S573" s="168"/>
      <c r="T573" s="168"/>
      <c r="U573" s="168"/>
      <c r="V573" s="168"/>
      <c r="W573" s="168"/>
      <c r="X573" s="168"/>
      <c r="Y573" s="168"/>
      <c r="Z573" s="168"/>
      <c r="AA573" s="168"/>
      <c r="AB573" s="168"/>
      <c r="AC573" s="168"/>
      <c r="AD573" s="168"/>
      <c r="AE573" s="168"/>
      <c r="AF573" s="168"/>
      <c r="AG573" s="168"/>
      <c r="AH573" s="168"/>
      <c r="AI573" s="168"/>
      <c r="AJ573" s="168"/>
      <c r="AK573" s="168"/>
      <c r="AL573" s="168"/>
      <c r="AM573" s="168"/>
      <c r="AN573" s="168"/>
      <c r="AO573" s="168"/>
      <c r="AP573" s="168"/>
      <c r="AQ573" s="168"/>
      <c r="AR573" s="168"/>
      <c r="AS573" s="168"/>
      <c r="AT573" s="168"/>
      <c r="AU573" s="168"/>
      <c r="AV573" s="168"/>
      <c r="AW573" s="168"/>
      <c r="AX573" s="168"/>
      <c r="AY573" s="168"/>
      <c r="AZ573" s="168"/>
      <c r="BA573" s="168"/>
      <c r="BB573" s="168"/>
      <c r="BC573" s="168"/>
      <c r="BD573" s="168"/>
      <c r="BE573" s="168"/>
      <c r="BF573" s="168"/>
      <c r="BG573" s="168"/>
      <c r="BH573" s="168"/>
      <c r="BI573" s="168"/>
      <c r="BJ573" s="168"/>
      <c r="BK573" s="168"/>
      <c r="BL573" s="168"/>
      <c r="BM573" s="168"/>
      <c r="BN573" s="168"/>
      <c r="BO573" s="169"/>
      <c r="BP573" s="168"/>
      <c r="BQ573" s="168"/>
      <c r="BR573" s="168"/>
      <c r="BS573" s="168"/>
      <c r="BT573" s="168"/>
      <c r="BU573" s="168"/>
      <c r="BV573" s="168"/>
      <c r="BW573" s="168"/>
      <c r="BX573" s="168"/>
      <c r="BY573" s="168"/>
      <c r="BZ573" s="168"/>
      <c r="CA573" s="168"/>
      <c r="CB573" s="168"/>
      <c r="CC573" s="168"/>
      <c r="CD573" s="168"/>
      <c r="CE573" s="168"/>
      <c r="CF573" s="168"/>
      <c r="CG573" s="168"/>
      <c r="CH573" s="168"/>
      <c r="CI573" s="168"/>
      <c r="CJ573" s="168"/>
      <c r="CK573" s="168"/>
      <c r="CL573" s="168"/>
      <c r="CM573" s="168"/>
      <c r="CN573" s="168"/>
      <c r="CO573" s="168"/>
      <c r="CP573" s="168"/>
      <c r="CQ573" s="168"/>
      <c r="CR573" s="168"/>
      <c r="CS573" s="168"/>
      <c r="CT573" s="168"/>
      <c r="CU573" s="168"/>
      <c r="CV573" s="168"/>
      <c r="CW573" s="168"/>
      <c r="CX573" s="168"/>
      <c r="CY573" s="168"/>
      <c r="CZ573" s="168"/>
      <c r="DA573" s="168"/>
      <c r="DB573" s="168"/>
      <c r="DC573" s="168"/>
      <c r="DD573" s="168"/>
      <c r="DE573" s="168"/>
      <c r="DF573" s="168"/>
      <c r="DG573" s="168"/>
      <c r="DH573" s="168"/>
      <c r="DI573" s="168"/>
      <c r="DJ573" s="168"/>
      <c r="DK573" s="168"/>
      <c r="DL573" s="168"/>
      <c r="DM573" s="168"/>
      <c r="DN573" s="168"/>
      <c r="DO573" s="168"/>
      <c r="DP573" s="168"/>
      <c r="DQ573" s="168"/>
      <c r="DR573" s="168"/>
      <c r="DS573" s="168"/>
      <c r="DT573" s="168"/>
      <c r="DU573" s="168"/>
      <c r="DV573" s="168"/>
      <c r="DW573" s="168"/>
      <c r="DX573" s="168"/>
      <c r="DY573" s="168"/>
      <c r="DZ573" s="168"/>
      <c r="EA573" s="168"/>
      <c r="EB573" s="168"/>
      <c r="EC573" s="168"/>
      <c r="ED573" s="168"/>
      <c r="EE573" s="168"/>
      <c r="EF573" s="168"/>
      <c r="EG573" s="168"/>
      <c r="EH573" s="168"/>
      <c r="EI573" s="168"/>
      <c r="EJ573" s="168"/>
      <c r="EK573" s="168"/>
      <c r="EL573" s="168"/>
      <c r="EM573" s="168"/>
      <c r="EN573" s="168"/>
      <c r="EO573" s="168"/>
      <c r="EP573" s="168"/>
      <c r="EQ573" s="168"/>
      <c r="ER573" s="168"/>
      <c r="ES573" s="168"/>
      <c r="ET573" s="168"/>
      <c r="EU573" s="168"/>
      <c r="EV573" s="168"/>
      <c r="EW573" s="168"/>
      <c r="EX573" s="168"/>
      <c r="EY573" s="168"/>
      <c r="EZ573" s="168"/>
      <c r="FA573" s="168"/>
      <c r="FB573" s="168"/>
      <c r="FC573" s="168"/>
      <c r="FD573" s="168"/>
      <c r="FE573" s="168"/>
      <c r="FF573" s="168"/>
      <c r="FG573" s="168"/>
      <c r="FH573" s="168"/>
      <c r="FI573" s="168"/>
      <c r="FJ573" s="168"/>
      <c r="FK573" s="168"/>
      <c r="FL573" s="168"/>
      <c r="FM573" s="168"/>
      <c r="FN573" s="168"/>
      <c r="FO573" s="168"/>
      <c r="FP573" s="168"/>
      <c r="FQ573" s="168"/>
      <c r="FR573" s="168"/>
      <c r="FS573" s="168"/>
      <c r="FT573" s="168"/>
      <c r="FU573" s="168"/>
      <c r="FV573" s="168"/>
      <c r="FW573" s="168"/>
      <c r="FX573" s="168"/>
      <c r="FY573" s="168"/>
      <c r="FZ573" s="168"/>
      <c r="GA573" s="168"/>
      <c r="GB573" s="168"/>
      <c r="GC573" s="168"/>
      <c r="GD573" s="168"/>
      <c r="GE573" s="168"/>
      <c r="GF573" s="168"/>
      <c r="GG573" s="168"/>
      <c r="GH573" s="168"/>
      <c r="GI573" s="168"/>
    </row>
    <row r="574" spans="16:191" s="133" customFormat="1">
      <c r="P574" s="168"/>
      <c r="Q574" s="168"/>
      <c r="R574" s="168"/>
      <c r="S574" s="168"/>
      <c r="T574" s="168"/>
      <c r="U574" s="168"/>
      <c r="V574" s="168"/>
      <c r="W574" s="168"/>
      <c r="X574" s="168"/>
      <c r="Y574" s="168"/>
      <c r="Z574" s="168"/>
      <c r="AA574" s="168"/>
      <c r="AB574" s="168"/>
      <c r="AC574" s="168"/>
      <c r="AD574" s="168"/>
      <c r="AE574" s="168"/>
      <c r="AF574" s="168"/>
      <c r="AG574" s="168"/>
      <c r="AH574" s="168"/>
      <c r="AI574" s="168"/>
      <c r="AJ574" s="168"/>
      <c r="AK574" s="168"/>
      <c r="AL574" s="168"/>
      <c r="AM574" s="168"/>
      <c r="AN574" s="168"/>
      <c r="AO574" s="168"/>
      <c r="AP574" s="168"/>
      <c r="AQ574" s="168"/>
      <c r="AR574" s="168"/>
      <c r="AS574" s="168"/>
      <c r="AT574" s="168"/>
      <c r="AU574" s="168"/>
      <c r="AV574" s="168"/>
      <c r="AW574" s="168"/>
      <c r="AX574" s="168"/>
      <c r="AY574" s="168"/>
      <c r="AZ574" s="168"/>
      <c r="BA574" s="168"/>
      <c r="BB574" s="168"/>
      <c r="BC574" s="168"/>
      <c r="BD574" s="168"/>
      <c r="BE574" s="168"/>
      <c r="BF574" s="168"/>
      <c r="BG574" s="168"/>
      <c r="BH574" s="168"/>
      <c r="BI574" s="168"/>
      <c r="BJ574" s="168"/>
      <c r="BK574" s="168"/>
      <c r="BL574" s="168"/>
      <c r="BM574" s="168"/>
      <c r="BN574" s="168"/>
      <c r="BO574" s="169"/>
      <c r="BP574" s="168"/>
      <c r="BQ574" s="168"/>
      <c r="BR574" s="168"/>
      <c r="BS574" s="168"/>
      <c r="BT574" s="168"/>
      <c r="BU574" s="168"/>
      <c r="BV574" s="168"/>
      <c r="BW574" s="168"/>
      <c r="BX574" s="168"/>
      <c r="BY574" s="168"/>
      <c r="BZ574" s="168"/>
      <c r="CA574" s="168"/>
      <c r="CB574" s="168"/>
      <c r="CC574" s="168"/>
      <c r="CD574" s="168"/>
      <c r="CE574" s="168"/>
      <c r="CF574" s="168"/>
      <c r="CG574" s="168"/>
      <c r="CH574" s="168"/>
      <c r="CI574" s="168"/>
      <c r="CJ574" s="168"/>
      <c r="CK574" s="168"/>
      <c r="CL574" s="168"/>
      <c r="CM574" s="168"/>
      <c r="CN574" s="168"/>
      <c r="CO574" s="168"/>
      <c r="CP574" s="168"/>
      <c r="CQ574" s="168"/>
      <c r="CR574" s="168"/>
      <c r="CS574" s="168"/>
      <c r="CT574" s="168"/>
      <c r="CU574" s="168"/>
      <c r="CV574" s="168"/>
      <c r="CW574" s="168"/>
      <c r="CX574" s="168"/>
      <c r="CY574" s="168"/>
      <c r="CZ574" s="168"/>
      <c r="DA574" s="168"/>
      <c r="DB574" s="168"/>
      <c r="DC574" s="168"/>
      <c r="DD574" s="168"/>
      <c r="DE574" s="168"/>
      <c r="DF574" s="168"/>
      <c r="DG574" s="168"/>
      <c r="DH574" s="168"/>
      <c r="DI574" s="168"/>
      <c r="DJ574" s="168"/>
      <c r="DK574" s="168"/>
      <c r="DL574" s="168"/>
      <c r="DM574" s="168"/>
      <c r="DN574" s="168"/>
      <c r="DO574" s="168"/>
      <c r="DP574" s="168"/>
      <c r="DQ574" s="168"/>
      <c r="DR574" s="168"/>
      <c r="DS574" s="168"/>
      <c r="DT574" s="168"/>
      <c r="DU574" s="168"/>
      <c r="DV574" s="168"/>
      <c r="DW574" s="168"/>
      <c r="DX574" s="168"/>
      <c r="DY574" s="168"/>
      <c r="DZ574" s="168"/>
      <c r="EA574" s="168"/>
      <c r="EB574" s="168"/>
      <c r="EC574" s="168"/>
      <c r="ED574" s="168"/>
      <c r="EE574" s="168"/>
      <c r="EF574" s="168"/>
      <c r="EG574" s="168"/>
      <c r="EH574" s="168"/>
      <c r="EI574" s="168"/>
      <c r="EJ574" s="168"/>
      <c r="EK574" s="168"/>
      <c r="EL574" s="168"/>
      <c r="EM574" s="168"/>
      <c r="EN574" s="168"/>
      <c r="EO574" s="168"/>
      <c r="EP574" s="168"/>
      <c r="EQ574" s="168"/>
      <c r="ER574" s="168"/>
      <c r="ES574" s="168"/>
      <c r="ET574" s="168"/>
      <c r="EU574" s="168"/>
      <c r="EV574" s="168"/>
      <c r="EW574" s="168"/>
      <c r="EX574" s="168"/>
      <c r="EY574" s="168"/>
      <c r="EZ574" s="168"/>
      <c r="FA574" s="168"/>
      <c r="FB574" s="168"/>
      <c r="FC574" s="168"/>
      <c r="FD574" s="168"/>
      <c r="FE574" s="168"/>
      <c r="FF574" s="168"/>
      <c r="FG574" s="168"/>
      <c r="FH574" s="168"/>
      <c r="FI574" s="168"/>
      <c r="FJ574" s="168"/>
      <c r="FK574" s="168"/>
      <c r="FL574" s="168"/>
      <c r="FM574" s="168"/>
      <c r="FN574" s="168"/>
      <c r="FO574" s="168"/>
      <c r="FP574" s="168"/>
      <c r="FQ574" s="168"/>
      <c r="FR574" s="168"/>
      <c r="FS574" s="168"/>
      <c r="FT574" s="168"/>
      <c r="FU574" s="168"/>
      <c r="FV574" s="168"/>
      <c r="FW574" s="168"/>
      <c r="FX574" s="168"/>
      <c r="FY574" s="168"/>
      <c r="FZ574" s="168"/>
      <c r="GA574" s="168"/>
      <c r="GB574" s="168"/>
      <c r="GC574" s="168"/>
      <c r="GD574" s="168"/>
      <c r="GE574" s="168"/>
      <c r="GF574" s="168"/>
      <c r="GG574" s="168"/>
      <c r="GH574" s="168"/>
      <c r="GI574" s="168"/>
    </row>
    <row r="575" spans="16:191" s="133" customFormat="1">
      <c r="P575" s="168"/>
      <c r="Q575" s="168"/>
      <c r="R575" s="168"/>
      <c r="S575" s="168"/>
      <c r="T575" s="168"/>
      <c r="U575" s="168"/>
      <c r="V575" s="168"/>
      <c r="W575" s="168"/>
      <c r="X575" s="168"/>
      <c r="Y575" s="168"/>
      <c r="Z575" s="168"/>
      <c r="AA575" s="168"/>
      <c r="AB575" s="168"/>
      <c r="AC575" s="168"/>
      <c r="AD575" s="168"/>
      <c r="AE575" s="168"/>
      <c r="AF575" s="168"/>
      <c r="AG575" s="168"/>
      <c r="AH575" s="168"/>
      <c r="AI575" s="168"/>
      <c r="AJ575" s="168"/>
      <c r="AK575" s="168"/>
      <c r="AL575" s="168"/>
      <c r="AM575" s="168"/>
      <c r="AN575" s="168"/>
      <c r="AO575" s="168"/>
      <c r="AP575" s="168"/>
      <c r="AQ575" s="168"/>
      <c r="AR575" s="168"/>
      <c r="AS575" s="168"/>
      <c r="AT575" s="168"/>
      <c r="AU575" s="168"/>
      <c r="AV575" s="168"/>
      <c r="AW575" s="168"/>
      <c r="AX575" s="168"/>
      <c r="AY575" s="168"/>
      <c r="AZ575" s="168"/>
      <c r="BA575" s="168"/>
      <c r="BB575" s="168"/>
      <c r="BC575" s="168"/>
      <c r="BD575" s="168"/>
      <c r="BE575" s="168"/>
      <c r="BF575" s="168"/>
      <c r="BG575" s="168"/>
      <c r="BH575" s="168"/>
      <c r="BI575" s="168"/>
      <c r="BJ575" s="168"/>
      <c r="BK575" s="168"/>
      <c r="BL575" s="168"/>
      <c r="BM575" s="168"/>
      <c r="BN575" s="168"/>
      <c r="BO575" s="169"/>
      <c r="BP575" s="168"/>
      <c r="BQ575" s="168"/>
      <c r="BR575" s="168"/>
      <c r="BS575" s="168"/>
      <c r="BT575" s="168"/>
      <c r="BU575" s="168"/>
      <c r="BV575" s="168"/>
      <c r="BW575" s="168"/>
      <c r="BX575" s="168"/>
      <c r="BY575" s="168"/>
      <c r="BZ575" s="168"/>
      <c r="CA575" s="168"/>
      <c r="CB575" s="168"/>
      <c r="CC575" s="168"/>
      <c r="CD575" s="168"/>
      <c r="CE575" s="168"/>
      <c r="CF575" s="168"/>
      <c r="CG575" s="168"/>
      <c r="CH575" s="168"/>
      <c r="CI575" s="168"/>
      <c r="CJ575" s="168"/>
      <c r="CK575" s="168"/>
      <c r="CL575" s="168"/>
      <c r="CM575" s="168"/>
      <c r="CN575" s="168"/>
      <c r="CO575" s="168"/>
      <c r="CP575" s="168"/>
      <c r="CQ575" s="168"/>
      <c r="CR575" s="168"/>
      <c r="CS575" s="168"/>
      <c r="CT575" s="168"/>
      <c r="CU575" s="168"/>
      <c r="CV575" s="168"/>
      <c r="CW575" s="168"/>
      <c r="CX575" s="168"/>
      <c r="CY575" s="168"/>
      <c r="CZ575" s="168"/>
      <c r="DA575" s="168"/>
      <c r="DB575" s="168"/>
      <c r="DC575" s="168"/>
      <c r="DD575" s="168"/>
      <c r="DE575" s="168"/>
      <c r="DF575" s="168"/>
      <c r="DG575" s="168"/>
      <c r="DH575" s="168"/>
      <c r="DI575" s="168"/>
      <c r="DJ575" s="168"/>
      <c r="DK575" s="168"/>
      <c r="DL575" s="168"/>
      <c r="DM575" s="168"/>
      <c r="DN575" s="168"/>
      <c r="DO575" s="168"/>
      <c r="DP575" s="168"/>
      <c r="DQ575" s="168"/>
      <c r="DR575" s="168"/>
      <c r="DS575" s="168"/>
      <c r="DT575" s="168"/>
      <c r="DU575" s="168"/>
      <c r="DV575" s="168"/>
      <c r="DW575" s="168"/>
      <c r="DX575" s="168"/>
      <c r="DY575" s="168"/>
      <c r="DZ575" s="168"/>
      <c r="EA575" s="168"/>
      <c r="EB575" s="168"/>
      <c r="EC575" s="168"/>
      <c r="ED575" s="168"/>
      <c r="EE575" s="168"/>
      <c r="EF575" s="168"/>
      <c r="EG575" s="168"/>
      <c r="EH575" s="168"/>
      <c r="EI575" s="168"/>
      <c r="EJ575" s="168"/>
      <c r="EK575" s="168"/>
      <c r="EL575" s="168"/>
      <c r="EM575" s="168"/>
      <c r="EN575" s="168"/>
      <c r="EO575" s="168"/>
      <c r="EP575" s="168"/>
      <c r="EQ575" s="168"/>
      <c r="ER575" s="168"/>
      <c r="ES575" s="168"/>
      <c r="ET575" s="168"/>
      <c r="EU575" s="168"/>
      <c r="EV575" s="168"/>
      <c r="EW575" s="168"/>
      <c r="EX575" s="168"/>
      <c r="EY575" s="168"/>
      <c r="EZ575" s="168"/>
      <c r="FA575" s="168"/>
      <c r="FB575" s="168"/>
      <c r="FC575" s="168"/>
      <c r="FD575" s="168"/>
      <c r="FE575" s="168"/>
      <c r="FF575" s="168"/>
      <c r="FG575" s="168"/>
      <c r="FH575" s="168"/>
      <c r="FI575" s="168"/>
      <c r="FJ575" s="168"/>
      <c r="FK575" s="168"/>
      <c r="FL575" s="168"/>
      <c r="FM575" s="168"/>
      <c r="FN575" s="168"/>
      <c r="FO575" s="168"/>
      <c r="FP575" s="168"/>
      <c r="FQ575" s="168"/>
      <c r="FR575" s="168"/>
      <c r="FS575" s="168"/>
      <c r="FT575" s="168"/>
      <c r="FU575" s="168"/>
      <c r="FV575" s="168"/>
      <c r="FW575" s="168"/>
      <c r="FX575" s="168"/>
      <c r="FY575" s="168"/>
      <c r="FZ575" s="168"/>
      <c r="GA575" s="168"/>
      <c r="GB575" s="168"/>
      <c r="GC575" s="168"/>
      <c r="GD575" s="168"/>
      <c r="GE575" s="168"/>
      <c r="GF575" s="168"/>
      <c r="GG575" s="168"/>
      <c r="GH575" s="168"/>
      <c r="GI575" s="168"/>
    </row>
    <row r="576" spans="16:191" s="133" customFormat="1">
      <c r="P576" s="168"/>
      <c r="Q576" s="168"/>
      <c r="R576" s="168"/>
      <c r="S576" s="168"/>
      <c r="T576" s="168"/>
      <c r="U576" s="168"/>
      <c r="V576" s="168"/>
      <c r="W576" s="168"/>
      <c r="X576" s="168"/>
      <c r="Y576" s="168"/>
      <c r="Z576" s="168"/>
      <c r="AA576" s="168"/>
      <c r="AB576" s="168"/>
      <c r="AC576" s="168"/>
      <c r="AD576" s="168"/>
      <c r="AE576" s="168"/>
      <c r="AF576" s="168"/>
      <c r="AG576" s="168"/>
      <c r="AH576" s="168"/>
      <c r="AI576" s="168"/>
      <c r="AJ576" s="168"/>
      <c r="AK576" s="168"/>
      <c r="AL576" s="168"/>
      <c r="AM576" s="168"/>
      <c r="AN576" s="168"/>
      <c r="AO576" s="168"/>
      <c r="AP576" s="168"/>
      <c r="AQ576" s="168"/>
      <c r="AR576" s="168"/>
      <c r="AS576" s="168"/>
      <c r="AT576" s="168"/>
      <c r="AU576" s="168"/>
      <c r="AV576" s="168"/>
      <c r="AW576" s="168"/>
      <c r="AX576" s="168"/>
      <c r="AY576" s="168"/>
      <c r="AZ576" s="168"/>
      <c r="BA576" s="168"/>
      <c r="BB576" s="168"/>
      <c r="BC576" s="168"/>
      <c r="BD576" s="168"/>
      <c r="BE576" s="168"/>
      <c r="BF576" s="168"/>
      <c r="BG576" s="168"/>
      <c r="BH576" s="168"/>
      <c r="BI576" s="168"/>
      <c r="BJ576" s="168"/>
      <c r="BK576" s="168"/>
      <c r="BL576" s="168"/>
      <c r="BM576" s="168"/>
      <c r="BN576" s="168"/>
      <c r="BO576" s="169"/>
      <c r="BP576" s="168"/>
      <c r="BQ576" s="168"/>
      <c r="BR576" s="168"/>
      <c r="BS576" s="168"/>
      <c r="BT576" s="168"/>
      <c r="BU576" s="168"/>
      <c r="BV576" s="168"/>
      <c r="BW576" s="168"/>
      <c r="BX576" s="168"/>
      <c r="BY576" s="168"/>
      <c r="BZ576" s="168"/>
      <c r="CA576" s="168"/>
      <c r="CB576" s="168"/>
      <c r="CC576" s="168"/>
      <c r="CD576" s="168"/>
      <c r="CE576" s="168"/>
      <c r="CF576" s="168"/>
      <c r="CG576" s="168"/>
      <c r="CH576" s="168"/>
      <c r="CI576" s="168"/>
      <c r="CJ576" s="168"/>
      <c r="CK576" s="168"/>
      <c r="CL576" s="168"/>
      <c r="CM576" s="168"/>
      <c r="CN576" s="168"/>
      <c r="CO576" s="168"/>
      <c r="CP576" s="168"/>
      <c r="CQ576" s="168"/>
      <c r="CR576" s="168"/>
      <c r="CS576" s="168"/>
      <c r="CT576" s="168"/>
      <c r="CU576" s="168"/>
      <c r="CV576" s="168"/>
      <c r="CW576" s="168"/>
      <c r="CX576" s="168"/>
      <c r="CY576" s="168"/>
      <c r="CZ576" s="168"/>
      <c r="DA576" s="168"/>
      <c r="DB576" s="168"/>
      <c r="DC576" s="168"/>
      <c r="DD576" s="168"/>
      <c r="DE576" s="168"/>
      <c r="DF576" s="168"/>
      <c r="DG576" s="168"/>
      <c r="DH576" s="168"/>
      <c r="DI576" s="168"/>
      <c r="DJ576" s="168"/>
      <c r="DK576" s="168"/>
      <c r="DL576" s="168"/>
      <c r="DM576" s="168"/>
      <c r="DN576" s="168"/>
      <c r="DO576" s="168"/>
      <c r="DP576" s="168"/>
      <c r="DQ576" s="168"/>
      <c r="DR576" s="168"/>
      <c r="DS576" s="168"/>
      <c r="DT576" s="168"/>
      <c r="DU576" s="168"/>
      <c r="DV576" s="168"/>
      <c r="DW576" s="168"/>
      <c r="DX576" s="168"/>
      <c r="DY576" s="168"/>
      <c r="DZ576" s="168"/>
      <c r="EA576" s="168"/>
      <c r="EB576" s="168"/>
      <c r="EC576" s="168"/>
      <c r="ED576" s="168"/>
      <c r="EE576" s="168"/>
      <c r="EF576" s="168"/>
      <c r="EG576" s="168"/>
      <c r="EH576" s="168"/>
      <c r="EI576" s="168"/>
      <c r="EJ576" s="168"/>
      <c r="EK576" s="168"/>
      <c r="EL576" s="168"/>
      <c r="EM576" s="168"/>
      <c r="EN576" s="168"/>
      <c r="EO576" s="168"/>
      <c r="EP576" s="168"/>
      <c r="EQ576" s="168"/>
      <c r="ER576" s="168"/>
      <c r="ES576" s="168"/>
      <c r="ET576" s="168"/>
      <c r="EU576" s="168"/>
      <c r="EV576" s="168"/>
      <c r="EW576" s="168"/>
      <c r="EX576" s="168"/>
      <c r="EY576" s="168"/>
      <c r="EZ576" s="168"/>
      <c r="FA576" s="168"/>
      <c r="FB576" s="168"/>
      <c r="FC576" s="168"/>
      <c r="FD576" s="168"/>
      <c r="FE576" s="168"/>
      <c r="FF576" s="168"/>
      <c r="FG576" s="168"/>
      <c r="FH576" s="168"/>
      <c r="FI576" s="168"/>
      <c r="FJ576" s="168"/>
      <c r="FK576" s="168"/>
      <c r="FL576" s="168"/>
      <c r="FM576" s="168"/>
      <c r="FN576" s="168"/>
      <c r="FO576" s="168"/>
      <c r="FP576" s="168"/>
      <c r="FQ576" s="168"/>
      <c r="FR576" s="168"/>
      <c r="FS576" s="168"/>
      <c r="FT576" s="168"/>
      <c r="FU576" s="168"/>
      <c r="FV576" s="168"/>
      <c r="FW576" s="168"/>
      <c r="FX576" s="168"/>
      <c r="FY576" s="168"/>
      <c r="FZ576" s="168"/>
      <c r="GA576" s="168"/>
      <c r="GB576" s="168"/>
      <c r="GC576" s="168"/>
      <c r="GD576" s="168"/>
      <c r="GE576" s="168"/>
      <c r="GF576" s="168"/>
      <c r="GG576" s="168"/>
      <c r="GH576" s="168"/>
      <c r="GI576" s="168"/>
    </row>
    <row r="577" spans="16:191" s="133" customFormat="1">
      <c r="P577" s="168"/>
      <c r="Q577" s="168"/>
      <c r="R577" s="168"/>
      <c r="S577" s="168"/>
      <c r="T577" s="168"/>
      <c r="U577" s="168"/>
      <c r="V577" s="168"/>
      <c r="W577" s="168"/>
      <c r="X577" s="168"/>
      <c r="Y577" s="168"/>
      <c r="Z577" s="168"/>
      <c r="AA577" s="168"/>
      <c r="AB577" s="168"/>
      <c r="AC577" s="168"/>
      <c r="AD577" s="168"/>
      <c r="AE577" s="168"/>
      <c r="AF577" s="168"/>
      <c r="AG577" s="168"/>
      <c r="AH577" s="168"/>
      <c r="AI577" s="168"/>
      <c r="AJ577" s="168"/>
      <c r="AK577" s="168"/>
      <c r="AL577" s="168"/>
      <c r="AM577" s="168"/>
      <c r="AN577" s="168"/>
      <c r="AO577" s="168"/>
      <c r="AP577" s="168"/>
      <c r="AQ577" s="168"/>
      <c r="AR577" s="168"/>
      <c r="AS577" s="168"/>
      <c r="AT577" s="168"/>
      <c r="AU577" s="168"/>
      <c r="AV577" s="168"/>
      <c r="AW577" s="168"/>
      <c r="AX577" s="168"/>
      <c r="AY577" s="168"/>
      <c r="AZ577" s="168"/>
      <c r="BA577" s="168"/>
      <c r="BB577" s="168"/>
      <c r="BC577" s="168"/>
      <c r="BD577" s="168"/>
      <c r="BE577" s="168"/>
      <c r="BF577" s="168"/>
      <c r="BG577" s="168"/>
      <c r="BH577" s="168"/>
      <c r="BI577" s="168"/>
      <c r="BJ577" s="168"/>
      <c r="BK577" s="168"/>
      <c r="BL577" s="168"/>
      <c r="BM577" s="168"/>
      <c r="BN577" s="168"/>
      <c r="BO577" s="169"/>
      <c r="BP577" s="168"/>
      <c r="BQ577" s="168"/>
      <c r="BR577" s="168"/>
      <c r="BS577" s="168"/>
      <c r="BT577" s="168"/>
      <c r="BU577" s="168"/>
      <c r="BV577" s="168"/>
      <c r="BW577" s="168"/>
      <c r="BX577" s="168"/>
      <c r="BY577" s="168"/>
      <c r="BZ577" s="168"/>
      <c r="CA577" s="168"/>
      <c r="CB577" s="168"/>
      <c r="CC577" s="168"/>
      <c r="CD577" s="168"/>
      <c r="CE577" s="168"/>
      <c r="CF577" s="168"/>
      <c r="CG577" s="168"/>
      <c r="CH577" s="168"/>
      <c r="CI577" s="168"/>
      <c r="CJ577" s="168"/>
      <c r="CK577" s="168"/>
      <c r="CL577" s="168"/>
      <c r="CM577" s="168"/>
      <c r="CN577" s="168"/>
      <c r="CO577" s="168"/>
      <c r="CP577" s="168"/>
      <c r="CQ577" s="168"/>
      <c r="CR577" s="168"/>
      <c r="CS577" s="168"/>
      <c r="CT577" s="168"/>
      <c r="CU577" s="168"/>
      <c r="CV577" s="168"/>
      <c r="CW577" s="168"/>
      <c r="CX577" s="168"/>
      <c r="CY577" s="168"/>
      <c r="CZ577" s="168"/>
      <c r="DA577" s="168"/>
      <c r="DB577" s="168"/>
      <c r="DC577" s="168"/>
      <c r="DD577" s="168"/>
      <c r="DE577" s="168"/>
      <c r="DF577" s="168"/>
      <c r="DG577" s="168"/>
      <c r="DH577" s="168"/>
      <c r="DI577" s="168"/>
      <c r="DJ577" s="168"/>
      <c r="DK577" s="168"/>
      <c r="DL577" s="168"/>
      <c r="DM577" s="168"/>
      <c r="DN577" s="168"/>
      <c r="DO577" s="168"/>
      <c r="DP577" s="168"/>
      <c r="DQ577" s="168"/>
      <c r="DR577" s="168"/>
      <c r="DS577" s="168"/>
      <c r="DT577" s="168"/>
      <c r="DU577" s="168"/>
      <c r="DV577" s="168"/>
      <c r="DW577" s="168"/>
      <c r="DX577" s="168"/>
      <c r="DY577" s="168"/>
      <c r="DZ577" s="168"/>
      <c r="EA577" s="168"/>
      <c r="EB577" s="168"/>
      <c r="EC577" s="168"/>
      <c r="ED577" s="168"/>
      <c r="EE577" s="168"/>
      <c r="EF577" s="168"/>
      <c r="EG577" s="168"/>
      <c r="EH577" s="168"/>
      <c r="EI577" s="168"/>
      <c r="EJ577" s="168"/>
      <c r="EK577" s="168"/>
      <c r="EL577" s="168"/>
      <c r="EM577" s="168"/>
      <c r="EN577" s="168"/>
      <c r="EO577" s="168"/>
      <c r="EP577" s="168"/>
      <c r="EQ577" s="168"/>
      <c r="ER577" s="168"/>
      <c r="ES577" s="168"/>
      <c r="ET577" s="168"/>
      <c r="EU577" s="168"/>
      <c r="EV577" s="168"/>
      <c r="EW577" s="168"/>
      <c r="EX577" s="168"/>
      <c r="EY577" s="168"/>
      <c r="EZ577" s="168"/>
      <c r="FA577" s="168"/>
      <c r="FB577" s="168"/>
      <c r="FC577" s="168"/>
      <c r="FD577" s="168"/>
      <c r="FE577" s="168"/>
      <c r="FF577" s="168"/>
      <c r="FG577" s="168"/>
      <c r="FH577" s="168"/>
      <c r="FI577" s="168"/>
      <c r="FJ577" s="168"/>
      <c r="FK577" s="168"/>
      <c r="FL577" s="168"/>
      <c r="FM577" s="168"/>
      <c r="FN577" s="168"/>
      <c r="FO577" s="168"/>
      <c r="FP577" s="168"/>
      <c r="FQ577" s="168"/>
      <c r="FR577" s="168"/>
      <c r="FS577" s="168"/>
      <c r="FT577" s="168"/>
      <c r="FU577" s="168"/>
      <c r="FV577" s="168"/>
      <c r="FW577" s="168"/>
      <c r="FX577" s="168"/>
      <c r="FY577" s="168"/>
      <c r="FZ577" s="168"/>
      <c r="GA577" s="168"/>
      <c r="GB577" s="168"/>
      <c r="GC577" s="168"/>
      <c r="GD577" s="168"/>
      <c r="GE577" s="168"/>
      <c r="GF577" s="168"/>
      <c r="GG577" s="168"/>
      <c r="GH577" s="168"/>
      <c r="GI577" s="168"/>
    </row>
    <row r="578" spans="16:191" s="133" customFormat="1">
      <c r="P578" s="168"/>
      <c r="Q578" s="168"/>
      <c r="R578" s="168"/>
      <c r="S578" s="168"/>
      <c r="T578" s="168"/>
      <c r="U578" s="168"/>
      <c r="V578" s="168"/>
      <c r="W578" s="168"/>
      <c r="X578" s="168"/>
      <c r="Y578" s="168"/>
      <c r="Z578" s="168"/>
      <c r="AA578" s="168"/>
      <c r="AB578" s="168"/>
      <c r="AC578" s="168"/>
      <c r="AD578" s="168"/>
      <c r="AE578" s="168"/>
      <c r="AF578" s="168"/>
      <c r="AG578" s="168"/>
      <c r="AH578" s="168"/>
      <c r="AI578" s="168"/>
      <c r="AJ578" s="168"/>
      <c r="AK578" s="168"/>
      <c r="AL578" s="168"/>
      <c r="AM578" s="168"/>
      <c r="AN578" s="168"/>
      <c r="AO578" s="168"/>
      <c r="AP578" s="168"/>
      <c r="AQ578" s="168"/>
      <c r="AR578" s="168"/>
      <c r="AS578" s="168"/>
      <c r="AT578" s="168"/>
      <c r="AU578" s="168"/>
      <c r="AV578" s="168"/>
      <c r="AW578" s="168"/>
      <c r="AX578" s="168"/>
      <c r="AY578" s="168"/>
      <c r="AZ578" s="168"/>
      <c r="BA578" s="168"/>
      <c r="BB578" s="168"/>
      <c r="BC578" s="168"/>
      <c r="BD578" s="168"/>
      <c r="BE578" s="168"/>
      <c r="BF578" s="168"/>
      <c r="BG578" s="168"/>
      <c r="BH578" s="168"/>
      <c r="BI578" s="168"/>
      <c r="BJ578" s="168"/>
      <c r="BK578" s="168"/>
      <c r="BL578" s="168"/>
      <c r="BM578" s="168"/>
      <c r="BN578" s="168"/>
      <c r="BO578" s="169"/>
      <c r="BP578" s="168"/>
      <c r="BQ578" s="168"/>
      <c r="BR578" s="168"/>
      <c r="BS578" s="168"/>
      <c r="BT578" s="168"/>
      <c r="BU578" s="168"/>
      <c r="BV578" s="168"/>
      <c r="BW578" s="168"/>
      <c r="BX578" s="168"/>
      <c r="BY578" s="168"/>
      <c r="BZ578" s="168"/>
      <c r="CA578" s="168"/>
      <c r="CB578" s="168"/>
      <c r="CC578" s="168"/>
      <c r="CD578" s="168"/>
      <c r="CE578" s="168"/>
      <c r="CF578" s="168"/>
      <c r="CG578" s="168"/>
      <c r="CH578" s="168"/>
      <c r="CI578" s="168"/>
      <c r="CJ578" s="168"/>
      <c r="CK578" s="168"/>
      <c r="CL578" s="168"/>
      <c r="CM578" s="168"/>
      <c r="CN578" s="168"/>
      <c r="CO578" s="168"/>
      <c r="CP578" s="168"/>
      <c r="CQ578" s="168"/>
      <c r="CR578" s="168"/>
      <c r="CS578" s="168"/>
      <c r="CT578" s="168"/>
      <c r="CU578" s="168"/>
      <c r="CV578" s="168"/>
      <c r="CW578" s="168"/>
      <c r="CX578" s="168"/>
      <c r="CY578" s="168"/>
      <c r="CZ578" s="168"/>
      <c r="DA578" s="168"/>
      <c r="DB578" s="168"/>
      <c r="DC578" s="168"/>
      <c r="DD578" s="168"/>
      <c r="DE578" s="168"/>
      <c r="DF578" s="168"/>
      <c r="DG578" s="168"/>
      <c r="DH578" s="168"/>
      <c r="DI578" s="168"/>
      <c r="DJ578" s="168"/>
      <c r="DK578" s="168"/>
      <c r="DL578" s="168"/>
      <c r="DM578" s="168"/>
      <c r="DN578" s="168"/>
      <c r="DO578" s="168"/>
      <c r="DP578" s="168"/>
      <c r="DQ578" s="168"/>
      <c r="DR578" s="168"/>
      <c r="DS578" s="168"/>
      <c r="DT578" s="168"/>
      <c r="DU578" s="168"/>
      <c r="DV578" s="168"/>
      <c r="DW578" s="168"/>
      <c r="DX578" s="168"/>
      <c r="DY578" s="168"/>
      <c r="DZ578" s="168"/>
      <c r="EA578" s="168"/>
      <c r="EB578" s="168"/>
      <c r="EC578" s="168"/>
      <c r="ED578" s="168"/>
      <c r="EE578" s="168"/>
      <c r="EF578" s="168"/>
      <c r="EG578" s="168"/>
      <c r="EH578" s="168"/>
      <c r="EI578" s="168"/>
      <c r="EJ578" s="168"/>
      <c r="EK578" s="168"/>
      <c r="EL578" s="168"/>
      <c r="EM578" s="168"/>
      <c r="EN578" s="168"/>
      <c r="EO578" s="168"/>
      <c r="EP578" s="168"/>
      <c r="EQ578" s="168"/>
      <c r="ER578" s="168"/>
      <c r="ES578" s="168"/>
      <c r="ET578" s="168"/>
      <c r="EU578" s="168"/>
      <c r="EV578" s="168"/>
      <c r="EW578" s="168"/>
      <c r="EX578" s="168"/>
      <c r="EY578" s="168"/>
      <c r="EZ578" s="168"/>
      <c r="FA578" s="168"/>
      <c r="FB578" s="168"/>
      <c r="FC578" s="168"/>
      <c r="FD578" s="168"/>
      <c r="FE578" s="168"/>
      <c r="FF578" s="168"/>
      <c r="FG578" s="168"/>
      <c r="FH578" s="168"/>
      <c r="FI578" s="168"/>
      <c r="FJ578" s="168"/>
      <c r="FK578" s="168"/>
      <c r="FL578" s="168"/>
      <c r="FM578" s="168"/>
      <c r="FN578" s="168"/>
      <c r="FO578" s="168"/>
      <c r="FP578" s="168"/>
      <c r="FQ578" s="168"/>
      <c r="FR578" s="168"/>
      <c r="FS578" s="168"/>
      <c r="FT578" s="168"/>
      <c r="FU578" s="168"/>
      <c r="FV578" s="168"/>
      <c r="FW578" s="168"/>
      <c r="FX578" s="168"/>
      <c r="FY578" s="168"/>
      <c r="FZ578" s="168"/>
      <c r="GA578" s="168"/>
      <c r="GB578" s="168"/>
      <c r="GC578" s="168"/>
      <c r="GD578" s="168"/>
      <c r="GE578" s="168"/>
      <c r="GF578" s="168"/>
      <c r="GG578" s="168"/>
      <c r="GH578" s="168"/>
      <c r="GI578" s="168"/>
    </row>
    <row r="579" spans="16:191" s="133" customFormat="1">
      <c r="P579" s="168"/>
      <c r="Q579" s="168"/>
      <c r="R579" s="168"/>
      <c r="S579" s="168"/>
      <c r="T579" s="168"/>
      <c r="U579" s="168"/>
      <c r="V579" s="168"/>
      <c r="W579" s="168"/>
      <c r="X579" s="168"/>
      <c r="Y579" s="168"/>
      <c r="Z579" s="168"/>
      <c r="AA579" s="168"/>
      <c r="AB579" s="168"/>
      <c r="AC579" s="168"/>
      <c r="AD579" s="168"/>
      <c r="AE579" s="168"/>
      <c r="AF579" s="168"/>
      <c r="AG579" s="168"/>
      <c r="AH579" s="168"/>
      <c r="AI579" s="168"/>
      <c r="AJ579" s="168"/>
      <c r="AK579" s="168"/>
      <c r="AL579" s="168"/>
      <c r="AM579" s="168"/>
      <c r="AN579" s="168"/>
      <c r="AO579" s="168"/>
      <c r="AP579" s="168"/>
      <c r="AQ579" s="168"/>
      <c r="AR579" s="168"/>
      <c r="AS579" s="168"/>
      <c r="AT579" s="168"/>
      <c r="AU579" s="168"/>
      <c r="AV579" s="168"/>
      <c r="AW579" s="168"/>
      <c r="AX579" s="168"/>
      <c r="AY579" s="168"/>
      <c r="AZ579" s="168"/>
      <c r="BA579" s="168"/>
      <c r="BB579" s="168"/>
      <c r="BC579" s="168"/>
      <c r="BD579" s="168"/>
      <c r="BE579" s="168"/>
      <c r="BF579" s="168"/>
      <c r="BG579" s="168"/>
      <c r="BH579" s="168"/>
      <c r="BI579" s="168"/>
      <c r="BJ579" s="168"/>
      <c r="BK579" s="168"/>
      <c r="BL579" s="168"/>
      <c r="BM579" s="168"/>
      <c r="BN579" s="168"/>
      <c r="BO579" s="169"/>
      <c r="BP579" s="168"/>
      <c r="BQ579" s="168"/>
      <c r="BR579" s="168"/>
      <c r="BS579" s="168"/>
      <c r="BT579" s="168"/>
      <c r="BU579" s="168"/>
      <c r="BV579" s="168"/>
      <c r="BW579" s="168"/>
      <c r="BX579" s="168"/>
      <c r="BY579" s="168"/>
      <c r="BZ579" s="168"/>
      <c r="CA579" s="168"/>
      <c r="CB579" s="168"/>
      <c r="CC579" s="168"/>
      <c r="CD579" s="168"/>
      <c r="CE579" s="168"/>
      <c r="CF579" s="168"/>
      <c r="CG579" s="168"/>
      <c r="CH579" s="168"/>
      <c r="CI579" s="168"/>
      <c r="CJ579" s="168"/>
      <c r="CK579" s="168"/>
      <c r="CL579" s="168"/>
      <c r="CM579" s="168"/>
      <c r="CN579" s="168"/>
      <c r="CO579" s="168"/>
      <c r="CP579" s="168"/>
      <c r="CQ579" s="168"/>
      <c r="CR579" s="168"/>
      <c r="CS579" s="168"/>
      <c r="CT579" s="168"/>
      <c r="CU579" s="168"/>
      <c r="CV579" s="168"/>
      <c r="CW579" s="168"/>
      <c r="CX579" s="168"/>
      <c r="CY579" s="168"/>
      <c r="CZ579" s="168"/>
      <c r="DA579" s="168"/>
      <c r="DB579" s="168"/>
      <c r="DC579" s="168"/>
      <c r="DD579" s="168"/>
      <c r="DE579" s="168"/>
      <c r="DF579" s="168"/>
      <c r="DG579" s="168"/>
      <c r="DH579" s="168"/>
      <c r="DI579" s="168"/>
      <c r="DJ579" s="168"/>
      <c r="DK579" s="168"/>
      <c r="DL579" s="168"/>
      <c r="DM579" s="168"/>
      <c r="DN579" s="168"/>
      <c r="DO579" s="168"/>
      <c r="DP579" s="168"/>
      <c r="DQ579" s="168"/>
      <c r="DR579" s="168"/>
      <c r="DS579" s="168"/>
      <c r="DT579" s="168"/>
      <c r="DU579" s="168"/>
      <c r="DV579" s="168"/>
      <c r="DW579" s="168"/>
      <c r="DX579" s="168"/>
      <c r="DY579" s="168"/>
      <c r="DZ579" s="168"/>
      <c r="EA579" s="168"/>
      <c r="EB579" s="168"/>
      <c r="EC579" s="168"/>
      <c r="ED579" s="168"/>
      <c r="EE579" s="168"/>
      <c r="EF579" s="168"/>
      <c r="EG579" s="168"/>
      <c r="EH579" s="168"/>
      <c r="EI579" s="168"/>
      <c r="EJ579" s="168"/>
      <c r="EK579" s="168"/>
      <c r="EL579" s="168"/>
      <c r="EM579" s="168"/>
      <c r="EN579" s="168"/>
      <c r="EO579" s="168"/>
      <c r="EP579" s="168"/>
      <c r="EQ579" s="168"/>
      <c r="ER579" s="168"/>
      <c r="ES579" s="168"/>
      <c r="ET579" s="168"/>
      <c r="EU579" s="168"/>
      <c r="EV579" s="168"/>
      <c r="EW579" s="168"/>
      <c r="EX579" s="168"/>
      <c r="EY579" s="168"/>
      <c r="EZ579" s="168"/>
      <c r="FA579" s="168"/>
      <c r="FB579" s="168"/>
      <c r="FC579" s="168"/>
      <c r="FD579" s="168"/>
      <c r="FE579" s="168"/>
      <c r="FF579" s="168"/>
      <c r="FG579" s="168"/>
      <c r="FH579" s="168"/>
      <c r="FI579" s="168"/>
      <c r="FJ579" s="168"/>
      <c r="FK579" s="168"/>
      <c r="FL579" s="168"/>
      <c r="FM579" s="168"/>
      <c r="FN579" s="168"/>
      <c r="FO579" s="168"/>
      <c r="FP579" s="168"/>
      <c r="FQ579" s="168"/>
      <c r="FR579" s="168"/>
      <c r="FS579" s="168"/>
      <c r="FT579" s="168"/>
      <c r="FU579" s="168"/>
      <c r="FV579" s="168"/>
      <c r="FW579" s="168"/>
      <c r="FX579" s="168"/>
      <c r="FY579" s="168"/>
      <c r="FZ579" s="168"/>
      <c r="GA579" s="168"/>
      <c r="GB579" s="168"/>
      <c r="GC579" s="168"/>
      <c r="GD579" s="168"/>
      <c r="GE579" s="168"/>
      <c r="GF579" s="168"/>
      <c r="GG579" s="168"/>
      <c r="GH579" s="168"/>
      <c r="GI579" s="168"/>
    </row>
    <row r="580" spans="16:191" s="133" customFormat="1">
      <c r="P580" s="168"/>
      <c r="Q580" s="168"/>
      <c r="R580" s="168"/>
      <c r="S580" s="168"/>
      <c r="T580" s="168"/>
      <c r="U580" s="168"/>
      <c r="V580" s="168"/>
      <c r="W580" s="168"/>
      <c r="X580" s="168"/>
      <c r="Y580" s="168"/>
      <c r="Z580" s="168"/>
      <c r="AA580" s="168"/>
      <c r="AB580" s="168"/>
      <c r="AC580" s="168"/>
      <c r="AD580" s="168"/>
      <c r="AE580" s="168"/>
      <c r="AF580" s="168"/>
      <c r="AG580" s="168"/>
      <c r="AH580" s="168"/>
      <c r="AI580" s="168"/>
      <c r="AJ580" s="168"/>
      <c r="AK580" s="168"/>
      <c r="AL580" s="168"/>
      <c r="AM580" s="168"/>
      <c r="AN580" s="168"/>
      <c r="AO580" s="168"/>
      <c r="AP580" s="168"/>
      <c r="AQ580" s="168"/>
      <c r="AR580" s="168"/>
      <c r="AS580" s="168"/>
      <c r="AT580" s="168"/>
      <c r="AU580" s="168"/>
      <c r="AV580" s="168"/>
      <c r="AW580" s="168"/>
      <c r="AX580" s="168"/>
      <c r="AY580" s="168"/>
      <c r="AZ580" s="168"/>
      <c r="BA580" s="168"/>
      <c r="BB580" s="168"/>
      <c r="BC580" s="168"/>
      <c r="BD580" s="168"/>
      <c r="BE580" s="168"/>
      <c r="BF580" s="168"/>
      <c r="BG580" s="168"/>
      <c r="BH580" s="168"/>
      <c r="BI580" s="168"/>
      <c r="BJ580" s="168"/>
      <c r="BK580" s="168"/>
      <c r="BL580" s="168"/>
      <c r="BM580" s="168"/>
      <c r="BN580" s="168"/>
      <c r="BO580" s="169"/>
      <c r="BP580" s="168"/>
      <c r="BQ580" s="168"/>
      <c r="BR580" s="168"/>
      <c r="BS580" s="168"/>
      <c r="BT580" s="168"/>
      <c r="BU580" s="168"/>
      <c r="BV580" s="168"/>
      <c r="BW580" s="168"/>
      <c r="BX580" s="168"/>
      <c r="BY580" s="168"/>
      <c r="BZ580" s="168"/>
      <c r="CA580" s="168"/>
      <c r="CB580" s="168"/>
      <c r="CC580" s="168"/>
      <c r="CD580" s="168"/>
      <c r="CE580" s="168"/>
      <c r="CF580" s="168"/>
      <c r="CG580" s="168"/>
      <c r="CH580" s="168"/>
      <c r="CI580" s="168"/>
      <c r="CJ580" s="168"/>
      <c r="CK580" s="168"/>
      <c r="CL580" s="168"/>
      <c r="CM580" s="168"/>
      <c r="CN580" s="168"/>
      <c r="CO580" s="168"/>
      <c r="CP580" s="168"/>
      <c r="CQ580" s="168"/>
      <c r="CR580" s="168"/>
      <c r="CS580" s="168"/>
      <c r="CT580" s="168"/>
      <c r="CU580" s="168"/>
      <c r="CV580" s="168"/>
      <c r="CW580" s="168"/>
      <c r="CX580" s="168"/>
      <c r="CY580" s="168"/>
      <c r="CZ580" s="168"/>
      <c r="DA580" s="168"/>
      <c r="DB580" s="168"/>
      <c r="DC580" s="168"/>
      <c r="DD580" s="168"/>
      <c r="DE580" s="168"/>
      <c r="DF580" s="168"/>
      <c r="DG580" s="168"/>
      <c r="DH580" s="168"/>
      <c r="DI580" s="168"/>
      <c r="DJ580" s="168"/>
      <c r="DK580" s="168"/>
      <c r="DL580" s="168"/>
      <c r="DM580" s="168"/>
      <c r="DN580" s="168"/>
      <c r="DO580" s="168"/>
      <c r="DP580" s="168"/>
      <c r="DQ580" s="168"/>
      <c r="DR580" s="168"/>
      <c r="DS580" s="168"/>
      <c r="DT580" s="168"/>
      <c r="DU580" s="168"/>
      <c r="DV580" s="168"/>
      <c r="DW580" s="168"/>
      <c r="DX580" s="168"/>
      <c r="DY580" s="168"/>
      <c r="DZ580" s="168"/>
      <c r="EA580" s="168"/>
      <c r="EB580" s="168"/>
      <c r="EC580" s="168"/>
      <c r="ED580" s="168"/>
      <c r="EE580" s="168"/>
      <c r="EF580" s="168"/>
      <c r="EG580" s="168"/>
      <c r="EH580" s="168"/>
      <c r="EI580" s="168"/>
      <c r="EJ580" s="168"/>
      <c r="EK580" s="168"/>
      <c r="EL580" s="168"/>
      <c r="EM580" s="168"/>
      <c r="EN580" s="168"/>
      <c r="EO580" s="168"/>
      <c r="EP580" s="168"/>
      <c r="EQ580" s="168"/>
      <c r="ER580" s="168"/>
      <c r="ES580" s="168"/>
      <c r="ET580" s="168"/>
      <c r="EU580" s="168"/>
      <c r="EV580" s="168"/>
      <c r="EW580" s="168"/>
      <c r="EX580" s="168"/>
      <c r="EY580" s="168"/>
      <c r="EZ580" s="168"/>
      <c r="FA580" s="168"/>
      <c r="FB580" s="168"/>
      <c r="FC580" s="168"/>
      <c r="FD580" s="168"/>
      <c r="FE580" s="168"/>
      <c r="FF580" s="168"/>
      <c r="FG580" s="168"/>
      <c r="FH580" s="168"/>
      <c r="FI580" s="168"/>
      <c r="FJ580" s="168"/>
      <c r="FK580" s="168"/>
      <c r="FL580" s="168"/>
      <c r="FM580" s="168"/>
      <c r="FN580" s="168"/>
      <c r="FO580" s="168"/>
      <c r="FP580" s="168"/>
      <c r="FQ580" s="168"/>
      <c r="FR580" s="168"/>
      <c r="FS580" s="168"/>
      <c r="FT580" s="168"/>
      <c r="FU580" s="168"/>
      <c r="FV580" s="168"/>
      <c r="FW580" s="168"/>
      <c r="FX580" s="168"/>
      <c r="FY580" s="168"/>
      <c r="FZ580" s="168"/>
      <c r="GA580" s="168"/>
      <c r="GB580" s="168"/>
      <c r="GC580" s="168"/>
      <c r="GD580" s="168"/>
      <c r="GE580" s="168"/>
      <c r="GF580" s="168"/>
      <c r="GG580" s="168"/>
      <c r="GH580" s="168"/>
      <c r="GI580" s="168"/>
    </row>
    <row r="581" spans="16:191" s="133" customFormat="1">
      <c r="P581" s="168"/>
      <c r="Q581" s="168"/>
      <c r="R581" s="168"/>
      <c r="S581" s="168"/>
      <c r="T581" s="168"/>
      <c r="U581" s="168"/>
      <c r="V581" s="168"/>
      <c r="W581" s="168"/>
      <c r="X581" s="168"/>
      <c r="Y581" s="168"/>
      <c r="Z581" s="168"/>
      <c r="AA581" s="168"/>
      <c r="AB581" s="168"/>
      <c r="AC581" s="168"/>
      <c r="AD581" s="168"/>
      <c r="AE581" s="168"/>
      <c r="AF581" s="168"/>
      <c r="AG581" s="168"/>
      <c r="AH581" s="168"/>
      <c r="AI581" s="168"/>
      <c r="AJ581" s="168"/>
      <c r="AK581" s="168"/>
      <c r="AL581" s="168"/>
      <c r="AM581" s="168"/>
      <c r="AN581" s="168"/>
      <c r="AO581" s="168"/>
      <c r="AP581" s="168"/>
      <c r="AQ581" s="168"/>
      <c r="AR581" s="168"/>
      <c r="AS581" s="168"/>
      <c r="AT581" s="168"/>
      <c r="AU581" s="168"/>
      <c r="AV581" s="168"/>
      <c r="AW581" s="168"/>
      <c r="AX581" s="168"/>
      <c r="AY581" s="168"/>
      <c r="AZ581" s="168"/>
      <c r="BA581" s="168"/>
      <c r="BB581" s="168"/>
      <c r="BC581" s="168"/>
      <c r="BD581" s="168"/>
      <c r="BE581" s="168"/>
      <c r="BF581" s="168"/>
      <c r="BG581" s="168"/>
      <c r="BH581" s="168"/>
      <c r="BI581" s="168"/>
      <c r="BJ581" s="168"/>
      <c r="BK581" s="168"/>
      <c r="BL581" s="168"/>
      <c r="BM581" s="168"/>
      <c r="BN581" s="168"/>
      <c r="BO581" s="169"/>
      <c r="BP581" s="168"/>
      <c r="BQ581" s="168"/>
      <c r="BR581" s="168"/>
      <c r="BS581" s="168"/>
      <c r="BT581" s="168"/>
      <c r="BU581" s="168"/>
      <c r="BV581" s="168"/>
      <c r="BW581" s="168"/>
      <c r="BX581" s="168"/>
      <c r="BY581" s="168"/>
      <c r="BZ581" s="168"/>
      <c r="CA581" s="168"/>
      <c r="CB581" s="168"/>
      <c r="CC581" s="168"/>
      <c r="CD581" s="168"/>
      <c r="CE581" s="168"/>
      <c r="CF581" s="168"/>
      <c r="CG581" s="168"/>
      <c r="CH581" s="168"/>
      <c r="CI581" s="168"/>
      <c r="CJ581" s="168"/>
      <c r="CK581" s="168"/>
      <c r="CL581" s="168"/>
      <c r="CM581" s="168"/>
      <c r="CN581" s="168"/>
      <c r="CO581" s="168"/>
      <c r="CP581" s="168"/>
      <c r="CQ581" s="168"/>
      <c r="CR581" s="168"/>
      <c r="CS581" s="168"/>
      <c r="CT581" s="168"/>
      <c r="CU581" s="168"/>
      <c r="CV581" s="168"/>
      <c r="CW581" s="168"/>
      <c r="CX581" s="168"/>
      <c r="CY581" s="168"/>
      <c r="CZ581" s="168"/>
      <c r="DA581" s="168"/>
      <c r="DB581" s="168"/>
      <c r="DC581" s="168"/>
      <c r="DD581" s="168"/>
      <c r="DE581" s="168"/>
      <c r="DF581" s="168"/>
      <c r="DG581" s="168"/>
      <c r="DH581" s="168"/>
      <c r="DI581" s="168"/>
      <c r="DJ581" s="168"/>
      <c r="DK581" s="168"/>
      <c r="DL581" s="168"/>
      <c r="DM581" s="168"/>
      <c r="DN581" s="168"/>
      <c r="DO581" s="168"/>
      <c r="DP581" s="168"/>
      <c r="DQ581" s="168"/>
      <c r="DR581" s="168"/>
      <c r="DS581" s="168"/>
      <c r="DT581" s="168"/>
      <c r="DU581" s="168"/>
      <c r="DV581" s="168"/>
      <c r="DW581" s="168"/>
      <c r="DX581" s="168"/>
      <c r="DY581" s="168"/>
      <c r="DZ581" s="168"/>
      <c r="EA581" s="168"/>
      <c r="EB581" s="168"/>
      <c r="EC581" s="168"/>
      <c r="ED581" s="168"/>
      <c r="EE581" s="168"/>
      <c r="EF581" s="168"/>
      <c r="EG581" s="168"/>
      <c r="EH581" s="168"/>
      <c r="EI581" s="168"/>
      <c r="EJ581" s="168"/>
      <c r="EK581" s="168"/>
      <c r="EL581" s="168"/>
      <c r="EM581" s="168"/>
      <c r="EN581" s="168"/>
      <c r="EO581" s="168"/>
      <c r="EP581" s="168"/>
      <c r="EQ581" s="168"/>
      <c r="ER581" s="168"/>
      <c r="ES581" s="168"/>
      <c r="ET581" s="168"/>
      <c r="EU581" s="168"/>
      <c r="EV581" s="168"/>
      <c r="EW581" s="168"/>
      <c r="EX581" s="168"/>
      <c r="EY581" s="168"/>
      <c r="EZ581" s="168"/>
      <c r="FA581" s="168"/>
      <c r="FB581" s="168"/>
      <c r="FC581" s="168"/>
      <c r="FD581" s="168"/>
      <c r="FE581" s="168"/>
      <c r="FF581" s="168"/>
      <c r="FG581" s="168"/>
      <c r="FH581" s="168"/>
      <c r="FI581" s="168"/>
      <c r="FJ581" s="168"/>
      <c r="FK581" s="168"/>
      <c r="FL581" s="168"/>
      <c r="FM581" s="168"/>
      <c r="FN581" s="168"/>
      <c r="FO581" s="168"/>
      <c r="FP581" s="168"/>
      <c r="FQ581" s="168"/>
      <c r="FR581" s="168"/>
      <c r="FS581" s="168"/>
      <c r="FT581" s="168"/>
      <c r="FU581" s="168"/>
      <c r="FV581" s="168"/>
      <c r="FW581" s="168"/>
      <c r="FX581" s="168"/>
      <c r="FY581" s="168"/>
      <c r="FZ581" s="168"/>
      <c r="GA581" s="168"/>
      <c r="GB581" s="168"/>
      <c r="GC581" s="168"/>
      <c r="GD581" s="168"/>
      <c r="GE581" s="168"/>
      <c r="GF581" s="168"/>
      <c r="GG581" s="168"/>
      <c r="GH581" s="168"/>
      <c r="GI581" s="168"/>
    </row>
    <row r="582" spans="16:191" s="133" customFormat="1">
      <c r="P582" s="168"/>
      <c r="Q582" s="168"/>
      <c r="R582" s="168"/>
      <c r="S582" s="168"/>
      <c r="T582" s="168"/>
      <c r="U582" s="168"/>
      <c r="V582" s="168"/>
      <c r="W582" s="168"/>
      <c r="X582" s="168"/>
      <c r="Y582" s="168"/>
      <c r="Z582" s="168"/>
      <c r="AA582" s="168"/>
      <c r="AB582" s="168"/>
      <c r="AC582" s="168"/>
      <c r="AD582" s="168"/>
      <c r="AE582" s="168"/>
      <c r="AF582" s="168"/>
      <c r="AG582" s="168"/>
      <c r="AH582" s="168"/>
      <c r="AI582" s="168"/>
      <c r="AJ582" s="168"/>
      <c r="AK582" s="168"/>
      <c r="AL582" s="168"/>
      <c r="AM582" s="168"/>
      <c r="AN582" s="168"/>
      <c r="AO582" s="168"/>
      <c r="AP582" s="168"/>
      <c r="AQ582" s="168"/>
      <c r="AR582" s="168"/>
      <c r="AS582" s="168"/>
      <c r="AT582" s="168"/>
      <c r="AU582" s="168"/>
      <c r="AV582" s="168"/>
      <c r="AW582" s="168"/>
      <c r="AX582" s="168"/>
      <c r="AY582" s="168"/>
      <c r="AZ582" s="168"/>
      <c r="BA582" s="168"/>
      <c r="BB582" s="168"/>
      <c r="BC582" s="168"/>
      <c r="BD582" s="168"/>
      <c r="BE582" s="168"/>
      <c r="BF582" s="168"/>
      <c r="BG582" s="168"/>
      <c r="BH582" s="168"/>
      <c r="BI582" s="168"/>
      <c r="BJ582" s="168"/>
      <c r="BK582" s="168"/>
      <c r="BL582" s="168"/>
      <c r="BM582" s="168"/>
      <c r="BN582" s="168"/>
      <c r="BO582" s="169"/>
      <c r="BP582" s="168"/>
      <c r="BQ582" s="168"/>
      <c r="BR582" s="168"/>
      <c r="BS582" s="168"/>
      <c r="BT582" s="168"/>
      <c r="BU582" s="168"/>
      <c r="BV582" s="168"/>
      <c r="BW582" s="168"/>
      <c r="BX582" s="168"/>
      <c r="BY582" s="168"/>
      <c r="BZ582" s="168"/>
      <c r="CA582" s="168"/>
      <c r="CB582" s="168"/>
      <c r="CC582" s="168"/>
      <c r="CD582" s="168"/>
      <c r="CE582" s="168"/>
      <c r="CF582" s="168"/>
      <c r="CG582" s="168"/>
      <c r="CH582" s="168"/>
      <c r="CI582" s="168"/>
      <c r="CJ582" s="168"/>
      <c r="CK582" s="168"/>
      <c r="CL582" s="168"/>
      <c r="CM582" s="168"/>
      <c r="CN582" s="168"/>
      <c r="CO582" s="168"/>
      <c r="CP582" s="168"/>
      <c r="CQ582" s="168"/>
      <c r="CR582" s="168"/>
      <c r="CS582" s="168"/>
      <c r="CT582" s="168"/>
      <c r="CU582" s="168"/>
      <c r="CV582" s="168"/>
      <c r="CW582" s="168"/>
      <c r="CX582" s="168"/>
      <c r="CY582" s="168"/>
      <c r="CZ582" s="168"/>
      <c r="DA582" s="168"/>
      <c r="DB582" s="168"/>
      <c r="DC582" s="168"/>
      <c r="DD582" s="168"/>
      <c r="DE582" s="168"/>
      <c r="DF582" s="168"/>
      <c r="DG582" s="168"/>
      <c r="DH582" s="168"/>
      <c r="DI582" s="168"/>
      <c r="DJ582" s="168"/>
      <c r="DK582" s="168"/>
      <c r="DL582" s="168"/>
      <c r="DM582" s="168"/>
      <c r="DN582" s="168"/>
      <c r="DO582" s="168"/>
      <c r="DP582" s="168"/>
      <c r="DQ582" s="168"/>
      <c r="DR582" s="168"/>
      <c r="DS582" s="168"/>
      <c r="DT582" s="168"/>
      <c r="DU582" s="168"/>
      <c r="DV582" s="168"/>
      <c r="DW582" s="168"/>
      <c r="DX582" s="168"/>
      <c r="DY582" s="168"/>
      <c r="DZ582" s="168"/>
      <c r="EA582" s="168"/>
      <c r="EB582" s="168"/>
      <c r="EC582" s="168"/>
      <c r="ED582" s="168"/>
      <c r="EE582" s="168"/>
      <c r="EF582" s="168"/>
      <c r="EG582" s="168"/>
      <c r="EH582" s="168"/>
      <c r="EI582" s="168"/>
      <c r="EJ582" s="168"/>
      <c r="EK582" s="168"/>
      <c r="EL582" s="168"/>
      <c r="EM582" s="168"/>
      <c r="EN582" s="168"/>
      <c r="EO582" s="168"/>
      <c r="EP582" s="168"/>
      <c r="EQ582" s="168"/>
      <c r="ER582" s="168"/>
      <c r="ES582" s="168"/>
      <c r="ET582" s="168"/>
      <c r="EU582" s="168"/>
      <c r="EV582" s="168"/>
      <c r="EW582" s="168"/>
      <c r="EX582" s="168"/>
      <c r="EY582" s="168"/>
      <c r="EZ582" s="168"/>
      <c r="FA582" s="168"/>
      <c r="FB582" s="168"/>
      <c r="FC582" s="168"/>
      <c r="FD582" s="168"/>
      <c r="FE582" s="168"/>
      <c r="FF582" s="168"/>
      <c r="FG582" s="168"/>
      <c r="FH582" s="168"/>
      <c r="FI582" s="168"/>
      <c r="FJ582" s="168"/>
      <c r="FK582" s="168"/>
      <c r="FL582" s="168"/>
      <c r="FM582" s="168"/>
      <c r="FN582" s="168"/>
      <c r="FO582" s="168"/>
      <c r="FP582" s="168"/>
      <c r="FQ582" s="168"/>
      <c r="FR582" s="168"/>
      <c r="FS582" s="168"/>
      <c r="FT582" s="168"/>
      <c r="FU582" s="168"/>
      <c r="FV582" s="168"/>
      <c r="FW582" s="168"/>
      <c r="FX582" s="168"/>
      <c r="FY582" s="168"/>
      <c r="FZ582" s="168"/>
      <c r="GA582" s="168"/>
      <c r="GB582" s="168"/>
      <c r="GC582" s="168"/>
      <c r="GD582" s="168"/>
      <c r="GE582" s="168"/>
      <c r="GF582" s="168"/>
      <c r="GG582" s="168"/>
      <c r="GH582" s="168"/>
      <c r="GI582" s="168"/>
    </row>
    <row r="583" spans="16:191" s="133" customFormat="1">
      <c r="P583" s="168"/>
      <c r="Q583" s="168"/>
      <c r="R583" s="168"/>
      <c r="S583" s="168"/>
      <c r="T583" s="168"/>
      <c r="U583" s="168"/>
      <c r="V583" s="168"/>
      <c r="W583" s="168"/>
      <c r="X583" s="168"/>
      <c r="Y583" s="168"/>
      <c r="Z583" s="168"/>
      <c r="AA583" s="168"/>
      <c r="AB583" s="168"/>
      <c r="AC583" s="168"/>
      <c r="AD583" s="168"/>
      <c r="AE583" s="168"/>
      <c r="AF583" s="168"/>
      <c r="AG583" s="168"/>
      <c r="AH583" s="168"/>
      <c r="AI583" s="168"/>
      <c r="AJ583" s="168"/>
      <c r="AK583" s="168"/>
      <c r="AL583" s="168"/>
      <c r="AM583" s="168"/>
      <c r="AN583" s="168"/>
      <c r="AO583" s="168"/>
      <c r="AP583" s="168"/>
      <c r="AQ583" s="168"/>
      <c r="AR583" s="168"/>
      <c r="AS583" s="168"/>
      <c r="AT583" s="168"/>
      <c r="AU583" s="168"/>
      <c r="AV583" s="168"/>
      <c r="AW583" s="168"/>
      <c r="AX583" s="168"/>
      <c r="AY583" s="168"/>
      <c r="AZ583" s="168"/>
      <c r="BA583" s="168"/>
      <c r="BB583" s="168"/>
      <c r="BC583" s="168"/>
      <c r="BD583" s="168"/>
      <c r="BE583" s="168"/>
      <c r="BF583" s="168"/>
      <c r="BG583" s="168"/>
      <c r="BH583" s="168"/>
      <c r="BI583" s="168"/>
      <c r="BJ583" s="168"/>
      <c r="BK583" s="168"/>
      <c r="BL583" s="168"/>
      <c r="BM583" s="168"/>
      <c r="BN583" s="168"/>
      <c r="BO583" s="169"/>
      <c r="BP583" s="168"/>
      <c r="BQ583" s="168"/>
      <c r="BR583" s="168"/>
      <c r="BS583" s="168"/>
      <c r="BT583" s="168"/>
      <c r="BU583" s="168"/>
      <c r="BV583" s="168"/>
      <c r="BW583" s="168"/>
      <c r="BX583" s="168"/>
      <c r="BY583" s="168"/>
      <c r="BZ583" s="168"/>
      <c r="CA583" s="168"/>
      <c r="CB583" s="168"/>
      <c r="CC583" s="168"/>
      <c r="CD583" s="168"/>
      <c r="CE583" s="168"/>
      <c r="CF583" s="168"/>
      <c r="CG583" s="168"/>
      <c r="CH583" s="168"/>
      <c r="CI583" s="168"/>
      <c r="CJ583" s="168"/>
      <c r="CK583" s="168"/>
      <c r="CL583" s="168"/>
      <c r="CM583" s="168"/>
      <c r="CN583" s="168"/>
      <c r="CO583" s="168"/>
      <c r="CP583" s="168"/>
      <c r="CQ583" s="168"/>
      <c r="CR583" s="168"/>
      <c r="CS583" s="168"/>
      <c r="CT583" s="168"/>
      <c r="CU583" s="168"/>
      <c r="CV583" s="168"/>
      <c r="CW583" s="168"/>
      <c r="CX583" s="168"/>
      <c r="CY583" s="168"/>
      <c r="CZ583" s="168"/>
      <c r="DA583" s="168"/>
      <c r="DB583" s="168"/>
      <c r="DC583" s="168"/>
      <c r="DD583" s="168"/>
      <c r="DE583" s="168"/>
      <c r="DF583" s="168"/>
      <c r="DG583" s="168"/>
      <c r="DH583" s="168"/>
      <c r="DI583" s="168"/>
      <c r="DJ583" s="168"/>
      <c r="DK583" s="168"/>
      <c r="DL583" s="168"/>
      <c r="DM583" s="168"/>
      <c r="DN583" s="168"/>
      <c r="DO583" s="168"/>
      <c r="DP583" s="168"/>
      <c r="DQ583" s="168"/>
      <c r="DR583" s="168"/>
      <c r="DS583" s="168"/>
      <c r="DT583" s="168"/>
      <c r="DU583" s="168"/>
      <c r="DV583" s="168"/>
      <c r="DW583" s="168"/>
      <c r="DX583" s="168"/>
      <c r="DY583" s="168"/>
      <c r="DZ583" s="168"/>
      <c r="EA583" s="168"/>
      <c r="EB583" s="168"/>
      <c r="EC583" s="168"/>
      <c r="ED583" s="168"/>
      <c r="EE583" s="168"/>
      <c r="EF583" s="168"/>
      <c r="EG583" s="168"/>
      <c r="EH583" s="168"/>
      <c r="EI583" s="168"/>
      <c r="EJ583" s="168"/>
      <c r="EK583" s="168"/>
      <c r="EL583" s="168"/>
      <c r="EM583" s="168"/>
      <c r="EN583" s="168"/>
      <c r="EO583" s="168"/>
      <c r="EP583" s="168"/>
      <c r="EQ583" s="168"/>
      <c r="ER583" s="168"/>
      <c r="ES583" s="168"/>
      <c r="ET583" s="168"/>
      <c r="EU583" s="168"/>
      <c r="EV583" s="168"/>
      <c r="EW583" s="168"/>
      <c r="EX583" s="168"/>
      <c r="EY583" s="168"/>
      <c r="EZ583" s="168"/>
      <c r="FA583" s="168"/>
      <c r="FB583" s="168"/>
      <c r="FC583" s="168"/>
      <c r="FD583" s="168"/>
      <c r="FE583" s="168"/>
      <c r="FF583" s="168"/>
      <c r="FG583" s="168"/>
      <c r="FH583" s="168"/>
      <c r="FI583" s="168"/>
      <c r="FJ583" s="168"/>
      <c r="FK583" s="168"/>
      <c r="FL583" s="168"/>
      <c r="FM583" s="168"/>
      <c r="FN583" s="168"/>
      <c r="FO583" s="168"/>
      <c r="FP583" s="168"/>
      <c r="FQ583" s="168"/>
      <c r="FR583" s="168"/>
      <c r="FS583" s="168"/>
      <c r="FT583" s="168"/>
      <c r="FU583" s="168"/>
      <c r="FV583" s="168"/>
      <c r="FW583" s="168"/>
      <c r="FX583" s="168"/>
      <c r="FY583" s="168"/>
      <c r="FZ583" s="168"/>
      <c r="GA583" s="168"/>
      <c r="GB583" s="168"/>
      <c r="GC583" s="168"/>
      <c r="GD583" s="168"/>
      <c r="GE583" s="168"/>
      <c r="GF583" s="168"/>
      <c r="GG583" s="168"/>
      <c r="GH583" s="168"/>
      <c r="GI583" s="168"/>
    </row>
    <row r="584" spans="16:191" s="133" customFormat="1">
      <c r="P584" s="168"/>
      <c r="Q584" s="168"/>
      <c r="R584" s="168"/>
      <c r="S584" s="168"/>
      <c r="T584" s="168"/>
      <c r="U584" s="168"/>
      <c r="V584" s="168"/>
      <c r="W584" s="168"/>
      <c r="X584" s="168"/>
      <c r="Y584" s="168"/>
      <c r="Z584" s="168"/>
      <c r="AA584" s="168"/>
      <c r="AB584" s="168"/>
      <c r="AC584" s="168"/>
      <c r="AD584" s="168"/>
      <c r="AE584" s="168"/>
      <c r="AF584" s="168"/>
      <c r="AG584" s="168"/>
      <c r="AH584" s="168"/>
      <c r="AI584" s="168"/>
      <c r="AJ584" s="168"/>
      <c r="AK584" s="168"/>
      <c r="AL584" s="168"/>
      <c r="AM584" s="168"/>
      <c r="AN584" s="168"/>
      <c r="AO584" s="168"/>
      <c r="AP584" s="168"/>
      <c r="AQ584" s="168"/>
      <c r="AR584" s="168"/>
      <c r="AS584" s="168"/>
      <c r="AT584" s="168"/>
      <c r="AU584" s="168"/>
      <c r="AV584" s="168"/>
      <c r="AW584" s="168"/>
      <c r="AX584" s="168"/>
      <c r="AY584" s="168"/>
      <c r="AZ584" s="168"/>
      <c r="BA584" s="168"/>
      <c r="BB584" s="168"/>
      <c r="BC584" s="168"/>
      <c r="BD584" s="168"/>
      <c r="BE584" s="168"/>
      <c r="BF584" s="168"/>
      <c r="BG584" s="168"/>
      <c r="BH584" s="168"/>
      <c r="BI584" s="168"/>
      <c r="BJ584" s="168"/>
      <c r="BK584" s="168"/>
      <c r="BL584" s="168"/>
      <c r="BM584" s="168"/>
      <c r="BN584" s="168"/>
      <c r="BO584" s="169"/>
      <c r="BP584" s="168"/>
      <c r="BQ584" s="168"/>
      <c r="BR584" s="168"/>
      <c r="BS584" s="168"/>
      <c r="BT584" s="168"/>
      <c r="BU584" s="168"/>
      <c r="BV584" s="168"/>
      <c r="BW584" s="168"/>
      <c r="BX584" s="168"/>
      <c r="BY584" s="168"/>
      <c r="BZ584" s="168"/>
      <c r="CA584" s="168"/>
      <c r="CB584" s="168"/>
      <c r="CC584" s="168"/>
      <c r="CD584" s="168"/>
      <c r="CE584" s="168"/>
      <c r="CF584" s="168"/>
      <c r="CG584" s="168"/>
      <c r="CH584" s="168"/>
      <c r="CI584" s="168"/>
      <c r="CJ584" s="168"/>
      <c r="CK584" s="168"/>
      <c r="CL584" s="168"/>
      <c r="CM584" s="168"/>
      <c r="CN584" s="168"/>
      <c r="CO584" s="168"/>
      <c r="CP584" s="168"/>
      <c r="CQ584" s="168"/>
      <c r="CR584" s="168"/>
      <c r="CS584" s="168"/>
      <c r="CT584" s="168"/>
      <c r="CU584" s="168"/>
      <c r="CV584" s="168"/>
      <c r="CW584" s="168"/>
      <c r="CX584" s="168"/>
      <c r="CY584" s="168"/>
      <c r="CZ584" s="168"/>
      <c r="DA584" s="168"/>
      <c r="DB584" s="168"/>
      <c r="DC584" s="168"/>
      <c r="DD584" s="168"/>
      <c r="DE584" s="168"/>
      <c r="DF584" s="168"/>
      <c r="DG584" s="168"/>
      <c r="DH584" s="168"/>
      <c r="DI584" s="168"/>
      <c r="DJ584" s="168"/>
      <c r="DK584" s="168"/>
      <c r="DL584" s="168"/>
      <c r="DM584" s="168"/>
      <c r="DN584" s="168"/>
      <c r="DO584" s="168"/>
      <c r="DP584" s="168"/>
      <c r="DQ584" s="168"/>
      <c r="DR584" s="168"/>
      <c r="DS584" s="168"/>
      <c r="DT584" s="168"/>
      <c r="DU584" s="168"/>
      <c r="DV584" s="168"/>
      <c r="DW584" s="168"/>
      <c r="DX584" s="168"/>
      <c r="DY584" s="168"/>
      <c r="DZ584" s="168"/>
      <c r="EA584" s="168"/>
      <c r="EB584" s="168"/>
      <c r="EC584" s="168"/>
      <c r="ED584" s="168"/>
      <c r="EE584" s="168"/>
      <c r="EF584" s="168"/>
      <c r="EG584" s="168"/>
      <c r="EH584" s="168"/>
      <c r="EI584" s="168"/>
      <c r="EJ584" s="168"/>
      <c r="EK584" s="168"/>
      <c r="EL584" s="168"/>
      <c r="EM584" s="168"/>
      <c r="EN584" s="168"/>
      <c r="EO584" s="168"/>
      <c r="EP584" s="168"/>
      <c r="EQ584" s="168"/>
      <c r="ER584" s="168"/>
      <c r="ES584" s="168"/>
      <c r="ET584" s="168"/>
      <c r="EU584" s="168"/>
      <c r="EV584" s="168"/>
      <c r="EW584" s="168"/>
      <c r="EX584" s="168"/>
      <c r="EY584" s="168"/>
      <c r="EZ584" s="168"/>
      <c r="FA584" s="168"/>
      <c r="FB584" s="168"/>
      <c r="FC584" s="168"/>
      <c r="FD584" s="168"/>
      <c r="FE584" s="168"/>
      <c r="FF584" s="168"/>
      <c r="FG584" s="168"/>
      <c r="FH584" s="168"/>
      <c r="FI584" s="168"/>
      <c r="FJ584" s="168"/>
      <c r="FK584" s="168"/>
      <c r="FL584" s="168"/>
      <c r="FM584" s="168"/>
      <c r="FN584" s="168"/>
      <c r="FO584" s="168"/>
      <c r="FP584" s="168"/>
      <c r="FQ584" s="168"/>
      <c r="FR584" s="168"/>
      <c r="FS584" s="168"/>
      <c r="FT584" s="168"/>
      <c r="FU584" s="168"/>
      <c r="FV584" s="168"/>
      <c r="FW584" s="168"/>
      <c r="FX584" s="168"/>
      <c r="FY584" s="168"/>
      <c r="FZ584" s="168"/>
      <c r="GA584" s="168"/>
      <c r="GB584" s="168"/>
      <c r="GC584" s="168"/>
      <c r="GD584" s="168"/>
      <c r="GE584" s="168"/>
      <c r="GF584" s="168"/>
      <c r="GG584" s="168"/>
      <c r="GH584" s="168"/>
      <c r="GI584" s="168"/>
    </row>
    <row r="585" spans="16:191" s="133" customFormat="1">
      <c r="P585" s="168"/>
      <c r="Q585" s="168"/>
      <c r="R585" s="168"/>
      <c r="S585" s="168"/>
      <c r="T585" s="168"/>
      <c r="U585" s="168"/>
      <c r="V585" s="168"/>
      <c r="W585" s="168"/>
      <c r="X585" s="168"/>
      <c r="Y585" s="168"/>
      <c r="Z585" s="168"/>
      <c r="AA585" s="168"/>
      <c r="AB585" s="168"/>
      <c r="AC585" s="168"/>
      <c r="AD585" s="168"/>
      <c r="AE585" s="168"/>
      <c r="AF585" s="168"/>
      <c r="AG585" s="168"/>
      <c r="AH585" s="168"/>
      <c r="AI585" s="168"/>
      <c r="AJ585" s="168"/>
      <c r="AK585" s="168"/>
      <c r="AL585" s="168"/>
      <c r="AM585" s="168"/>
      <c r="AN585" s="168"/>
      <c r="AO585" s="168"/>
      <c r="AP585" s="168"/>
      <c r="AQ585" s="168"/>
      <c r="AR585" s="168"/>
      <c r="AS585" s="168"/>
      <c r="AT585" s="168"/>
      <c r="AU585" s="168"/>
      <c r="AV585" s="168"/>
      <c r="AW585" s="168"/>
      <c r="AX585" s="168"/>
      <c r="AY585" s="168"/>
      <c r="AZ585" s="168"/>
      <c r="BA585" s="168"/>
      <c r="BB585" s="168"/>
      <c r="BC585" s="168"/>
      <c r="BD585" s="168"/>
      <c r="BE585" s="168"/>
      <c r="BF585" s="168"/>
      <c r="BG585" s="168"/>
      <c r="BH585" s="168"/>
      <c r="BI585" s="168"/>
      <c r="BJ585" s="168"/>
      <c r="BK585" s="168"/>
      <c r="BL585" s="168"/>
      <c r="BM585" s="168"/>
      <c r="BN585" s="168"/>
      <c r="BO585" s="169"/>
      <c r="BP585" s="168"/>
      <c r="BQ585" s="168"/>
      <c r="BR585" s="168"/>
      <c r="BS585" s="168"/>
      <c r="BT585" s="168"/>
      <c r="BU585" s="168"/>
      <c r="BV585" s="168"/>
      <c r="BW585" s="168"/>
      <c r="BX585" s="168"/>
      <c r="BY585" s="168"/>
      <c r="BZ585" s="168"/>
      <c r="CA585" s="168"/>
      <c r="CB585" s="168"/>
      <c r="CC585" s="168"/>
      <c r="CD585" s="168"/>
      <c r="CE585" s="168"/>
      <c r="CF585" s="168"/>
      <c r="CG585" s="168"/>
      <c r="CH585" s="168"/>
      <c r="CI585" s="168"/>
      <c r="CJ585" s="168"/>
      <c r="CK585" s="168"/>
      <c r="CL585" s="168"/>
      <c r="CM585" s="168"/>
      <c r="CN585" s="168"/>
      <c r="CO585" s="168"/>
      <c r="CP585" s="168"/>
      <c r="CQ585" s="168"/>
      <c r="CR585" s="168"/>
      <c r="CS585" s="168"/>
      <c r="CT585" s="168"/>
      <c r="CU585" s="168"/>
      <c r="CV585" s="168"/>
      <c r="CW585" s="168"/>
      <c r="CX585" s="168"/>
      <c r="CY585" s="168"/>
      <c r="CZ585" s="168"/>
      <c r="DA585" s="168"/>
      <c r="DB585" s="168"/>
      <c r="DC585" s="168"/>
      <c r="DD585" s="168"/>
      <c r="DE585" s="168"/>
      <c r="DF585" s="168"/>
      <c r="DG585" s="168"/>
      <c r="DH585" s="168"/>
      <c r="DI585" s="168"/>
      <c r="DJ585" s="168"/>
      <c r="DK585" s="168"/>
      <c r="DL585" s="168"/>
      <c r="DM585" s="168"/>
      <c r="DN585" s="168"/>
      <c r="DO585" s="168"/>
      <c r="DP585" s="168"/>
      <c r="DQ585" s="168"/>
      <c r="DR585" s="168"/>
      <c r="DS585" s="168"/>
      <c r="DT585" s="168"/>
      <c r="DU585" s="168"/>
      <c r="DV585" s="168"/>
      <c r="DW585" s="168"/>
      <c r="DX585" s="168"/>
      <c r="DY585" s="168"/>
      <c r="DZ585" s="168"/>
      <c r="EA585" s="168"/>
      <c r="EB585" s="168"/>
      <c r="EC585" s="168"/>
      <c r="ED585" s="168"/>
      <c r="EE585" s="168"/>
      <c r="EF585" s="168"/>
      <c r="EG585" s="168"/>
      <c r="EH585" s="168"/>
      <c r="EI585" s="168"/>
      <c r="EJ585" s="168"/>
      <c r="EK585" s="168"/>
      <c r="EL585" s="168"/>
      <c r="EM585" s="168"/>
      <c r="EN585" s="168"/>
      <c r="EO585" s="168"/>
      <c r="EP585" s="168"/>
      <c r="EQ585" s="168"/>
      <c r="ER585" s="168"/>
      <c r="ES585" s="168"/>
      <c r="ET585" s="168"/>
      <c r="EU585" s="168"/>
      <c r="EV585" s="168"/>
      <c r="EW585" s="168"/>
      <c r="EX585" s="168"/>
      <c r="EY585" s="168"/>
      <c r="EZ585" s="168"/>
      <c r="FA585" s="168"/>
      <c r="FB585" s="168"/>
      <c r="FC585" s="168"/>
      <c r="FD585" s="168"/>
      <c r="FE585" s="168"/>
      <c r="FF585" s="168"/>
      <c r="FG585" s="168"/>
      <c r="FH585" s="168"/>
      <c r="FI585" s="168"/>
      <c r="FJ585" s="168"/>
      <c r="FK585" s="168"/>
      <c r="FL585" s="168"/>
      <c r="FM585" s="168"/>
      <c r="FN585" s="168"/>
      <c r="FO585" s="168"/>
      <c r="FP585" s="168"/>
      <c r="FQ585" s="168"/>
      <c r="FR585" s="168"/>
      <c r="FS585" s="168"/>
      <c r="FT585" s="168"/>
      <c r="FU585" s="168"/>
      <c r="FV585" s="168"/>
      <c r="FW585" s="168"/>
      <c r="FX585" s="168"/>
      <c r="FY585" s="168"/>
      <c r="FZ585" s="168"/>
      <c r="GA585" s="168"/>
      <c r="GB585" s="168"/>
      <c r="GC585" s="168"/>
      <c r="GD585" s="168"/>
      <c r="GE585" s="168"/>
      <c r="GF585" s="168"/>
      <c r="GG585" s="168"/>
      <c r="GH585" s="168"/>
      <c r="GI585" s="168"/>
    </row>
    <row r="586" spans="16:191" s="133" customFormat="1">
      <c r="P586" s="168"/>
      <c r="Q586" s="168"/>
      <c r="R586" s="168"/>
      <c r="S586" s="168"/>
      <c r="T586" s="168"/>
      <c r="U586" s="168"/>
      <c r="V586" s="168"/>
      <c r="W586" s="168"/>
      <c r="X586" s="168"/>
      <c r="Y586" s="168"/>
      <c r="Z586" s="168"/>
      <c r="AA586" s="168"/>
      <c r="AB586" s="168"/>
      <c r="AC586" s="168"/>
      <c r="AD586" s="168"/>
      <c r="AE586" s="168"/>
      <c r="AF586" s="168"/>
      <c r="AG586" s="168"/>
      <c r="AH586" s="168"/>
      <c r="AI586" s="168"/>
      <c r="AJ586" s="168"/>
      <c r="AK586" s="168"/>
      <c r="AL586" s="168"/>
      <c r="AM586" s="168"/>
      <c r="AN586" s="168"/>
      <c r="AO586" s="168"/>
      <c r="AP586" s="168"/>
      <c r="AQ586" s="168"/>
      <c r="AR586" s="168"/>
      <c r="AS586" s="168"/>
      <c r="AT586" s="168"/>
      <c r="AU586" s="168"/>
      <c r="AV586" s="168"/>
      <c r="AW586" s="168"/>
      <c r="AX586" s="168"/>
      <c r="AY586" s="168"/>
      <c r="AZ586" s="168"/>
      <c r="BA586" s="168"/>
      <c r="BB586" s="168"/>
      <c r="BC586" s="168"/>
      <c r="BD586" s="168"/>
      <c r="BE586" s="168"/>
      <c r="BF586" s="168"/>
      <c r="BG586" s="168"/>
      <c r="BH586" s="168"/>
      <c r="BI586" s="168"/>
      <c r="BJ586" s="168"/>
      <c r="BK586" s="168"/>
      <c r="BL586" s="168"/>
      <c r="BM586" s="168"/>
      <c r="BN586" s="168"/>
      <c r="BO586" s="169"/>
      <c r="BP586" s="168"/>
      <c r="BQ586" s="168"/>
      <c r="BR586" s="168"/>
      <c r="BS586" s="168"/>
      <c r="BT586" s="168"/>
      <c r="BU586" s="168"/>
      <c r="BV586" s="168"/>
      <c r="BW586" s="168"/>
      <c r="BX586" s="168"/>
      <c r="BY586" s="168"/>
      <c r="BZ586" s="168"/>
      <c r="CA586" s="168"/>
      <c r="CB586" s="168"/>
      <c r="CC586" s="168"/>
      <c r="CD586" s="168"/>
      <c r="CE586" s="168"/>
      <c r="CF586" s="168"/>
      <c r="CG586" s="168"/>
      <c r="CH586" s="168"/>
      <c r="CI586" s="168"/>
      <c r="CJ586" s="168"/>
      <c r="CK586" s="168"/>
      <c r="CL586" s="168"/>
      <c r="CM586" s="168"/>
      <c r="CN586" s="168"/>
      <c r="CO586" s="168"/>
      <c r="CP586" s="168"/>
      <c r="CQ586" s="168"/>
      <c r="CR586" s="168"/>
      <c r="CS586" s="168"/>
      <c r="CT586" s="168"/>
      <c r="CU586" s="168"/>
      <c r="CV586" s="168"/>
      <c r="CW586" s="168"/>
      <c r="CX586" s="168"/>
      <c r="CY586" s="168"/>
      <c r="CZ586" s="168"/>
      <c r="DA586" s="168"/>
      <c r="DB586" s="168"/>
      <c r="DC586" s="168"/>
      <c r="DD586" s="168"/>
      <c r="DE586" s="168"/>
      <c r="DF586" s="168"/>
      <c r="DG586" s="168"/>
      <c r="DH586" s="168"/>
      <c r="DI586" s="168"/>
      <c r="DJ586" s="168"/>
      <c r="DK586" s="168"/>
      <c r="DL586" s="168"/>
      <c r="DM586" s="168"/>
      <c r="DN586" s="168"/>
      <c r="DO586" s="168"/>
      <c r="DP586" s="168"/>
      <c r="DQ586" s="168"/>
      <c r="DR586" s="168"/>
      <c r="DS586" s="168"/>
      <c r="DT586" s="168"/>
      <c r="DU586" s="168"/>
      <c r="DV586" s="168"/>
      <c r="DW586" s="168"/>
      <c r="DX586" s="168"/>
      <c r="DY586" s="168"/>
      <c r="DZ586" s="168"/>
      <c r="EA586" s="168"/>
      <c r="EB586" s="168"/>
      <c r="EC586" s="168"/>
      <c r="ED586" s="168"/>
      <c r="EE586" s="168"/>
      <c r="EF586" s="168"/>
      <c r="EG586" s="168"/>
      <c r="EH586" s="168"/>
      <c r="EI586" s="168"/>
      <c r="EJ586" s="168"/>
      <c r="EK586" s="168"/>
      <c r="EL586" s="168"/>
      <c r="EM586" s="168"/>
      <c r="EN586" s="168"/>
      <c r="EO586" s="168"/>
      <c r="EP586" s="168"/>
      <c r="EQ586" s="168"/>
      <c r="ER586" s="168"/>
      <c r="ES586" s="168"/>
      <c r="ET586" s="168"/>
      <c r="EU586" s="168"/>
      <c r="EV586" s="168"/>
      <c r="EW586" s="168"/>
      <c r="EX586" s="168"/>
      <c r="EY586" s="168"/>
      <c r="EZ586" s="168"/>
      <c r="FA586" s="168"/>
      <c r="FB586" s="168"/>
      <c r="FC586" s="168"/>
      <c r="FD586" s="168"/>
      <c r="FE586" s="168"/>
      <c r="FF586" s="168"/>
      <c r="FG586" s="168"/>
      <c r="FH586" s="168"/>
      <c r="FI586" s="168"/>
      <c r="FJ586" s="168"/>
      <c r="FK586" s="168"/>
      <c r="FL586" s="168"/>
      <c r="FM586" s="168"/>
      <c r="FN586" s="168"/>
      <c r="FO586" s="168"/>
      <c r="FP586" s="168"/>
      <c r="FQ586" s="168"/>
      <c r="FR586" s="168"/>
      <c r="FS586" s="168"/>
      <c r="FT586" s="168"/>
      <c r="FU586" s="168"/>
      <c r="FV586" s="168"/>
      <c r="FW586" s="168"/>
      <c r="FX586" s="168"/>
      <c r="FY586" s="168"/>
      <c r="FZ586" s="168"/>
      <c r="GA586" s="168"/>
      <c r="GB586" s="168"/>
      <c r="GC586" s="168"/>
      <c r="GD586" s="168"/>
      <c r="GE586" s="168"/>
      <c r="GF586" s="168"/>
      <c r="GG586" s="168"/>
      <c r="GH586" s="168"/>
      <c r="GI586" s="168"/>
    </row>
    <row r="587" spans="16:191" s="133" customFormat="1">
      <c r="P587" s="168"/>
      <c r="Q587" s="168"/>
      <c r="R587" s="168"/>
      <c r="S587" s="168"/>
      <c r="T587" s="168"/>
      <c r="U587" s="168"/>
      <c r="V587" s="168"/>
      <c r="W587" s="168"/>
      <c r="X587" s="168"/>
      <c r="Y587" s="168"/>
      <c r="Z587" s="168"/>
      <c r="AA587" s="168"/>
      <c r="AB587" s="168"/>
      <c r="AC587" s="168"/>
      <c r="AD587" s="168"/>
      <c r="AE587" s="168"/>
      <c r="AF587" s="168"/>
      <c r="AG587" s="168"/>
      <c r="AH587" s="168"/>
      <c r="AI587" s="168"/>
      <c r="AJ587" s="168"/>
      <c r="AK587" s="168"/>
      <c r="AL587" s="168"/>
      <c r="AM587" s="168"/>
      <c r="AN587" s="168"/>
      <c r="AO587" s="168"/>
      <c r="AP587" s="168"/>
      <c r="AQ587" s="168"/>
      <c r="AR587" s="168"/>
      <c r="AS587" s="168"/>
      <c r="AT587" s="168"/>
      <c r="AU587" s="168"/>
      <c r="AV587" s="168"/>
      <c r="AW587" s="168"/>
      <c r="AX587" s="168"/>
      <c r="AY587" s="168"/>
      <c r="AZ587" s="168"/>
      <c r="BA587" s="168"/>
      <c r="BB587" s="168"/>
      <c r="BC587" s="168"/>
      <c r="BD587" s="168"/>
      <c r="BE587" s="168"/>
      <c r="BF587" s="168"/>
      <c r="BG587" s="168"/>
      <c r="BH587" s="168"/>
      <c r="BI587" s="168"/>
      <c r="BJ587" s="168"/>
      <c r="BK587" s="168"/>
      <c r="BL587" s="168"/>
      <c r="BM587" s="168"/>
      <c r="BN587" s="168"/>
      <c r="BO587" s="169"/>
      <c r="BP587" s="168"/>
      <c r="BQ587" s="168"/>
      <c r="BR587" s="168"/>
      <c r="BS587" s="168"/>
      <c r="BT587" s="168"/>
      <c r="BU587" s="168"/>
      <c r="BV587" s="168"/>
      <c r="BW587" s="168"/>
      <c r="BX587" s="168"/>
      <c r="BY587" s="168"/>
      <c r="BZ587" s="168"/>
      <c r="CA587" s="168"/>
      <c r="CB587" s="168"/>
      <c r="CC587" s="168"/>
      <c r="CD587" s="168"/>
      <c r="CE587" s="168"/>
      <c r="CF587" s="168"/>
      <c r="CG587" s="168"/>
      <c r="CH587" s="168"/>
      <c r="CI587" s="168"/>
      <c r="CJ587" s="168"/>
      <c r="CK587" s="168"/>
      <c r="CL587" s="168"/>
      <c r="CM587" s="168"/>
      <c r="CN587" s="168"/>
      <c r="CO587" s="168"/>
      <c r="CP587" s="168"/>
      <c r="CQ587" s="168"/>
      <c r="CR587" s="168"/>
      <c r="CS587" s="168"/>
      <c r="CT587" s="168"/>
      <c r="CU587" s="168"/>
      <c r="CV587" s="168"/>
      <c r="CW587" s="168"/>
      <c r="CX587" s="168"/>
      <c r="CY587" s="168"/>
      <c r="CZ587" s="168"/>
      <c r="DA587" s="168"/>
      <c r="DB587" s="168"/>
      <c r="DC587" s="168"/>
      <c r="DD587" s="168"/>
      <c r="DE587" s="168"/>
      <c r="DF587" s="168"/>
      <c r="DG587" s="168"/>
      <c r="DH587" s="168"/>
      <c r="DI587" s="168"/>
      <c r="DJ587" s="168"/>
      <c r="DK587" s="168"/>
      <c r="DL587" s="168"/>
      <c r="DM587" s="168"/>
      <c r="DN587" s="168"/>
      <c r="DO587" s="168"/>
      <c r="DP587" s="168"/>
      <c r="DQ587" s="168"/>
      <c r="DR587" s="168"/>
      <c r="DS587" s="168"/>
      <c r="DT587" s="168"/>
      <c r="DU587" s="168"/>
      <c r="DV587" s="168"/>
      <c r="DW587" s="168"/>
      <c r="DX587" s="168"/>
      <c r="DY587" s="168"/>
      <c r="DZ587" s="168"/>
      <c r="EA587" s="168"/>
      <c r="EB587" s="168"/>
      <c r="EC587" s="168"/>
      <c r="ED587" s="168"/>
      <c r="EE587" s="168"/>
      <c r="EF587" s="168"/>
      <c r="EG587" s="168"/>
      <c r="EH587" s="168"/>
      <c r="EI587" s="168"/>
      <c r="EJ587" s="168"/>
      <c r="EK587" s="168"/>
      <c r="EL587" s="168"/>
      <c r="EM587" s="168"/>
      <c r="EN587" s="168"/>
      <c r="EO587" s="168"/>
      <c r="EP587" s="168"/>
      <c r="EQ587" s="168"/>
      <c r="ER587" s="168"/>
      <c r="ES587" s="168"/>
      <c r="ET587" s="168"/>
      <c r="EU587" s="168"/>
      <c r="EV587" s="168"/>
      <c r="EW587" s="168"/>
      <c r="EX587" s="168"/>
      <c r="EY587" s="168"/>
      <c r="EZ587" s="168"/>
      <c r="FA587" s="168"/>
      <c r="FB587" s="168"/>
      <c r="FC587" s="168"/>
      <c r="FD587" s="168"/>
      <c r="FE587" s="168"/>
      <c r="FF587" s="168"/>
      <c r="FG587" s="168"/>
      <c r="FH587" s="168"/>
      <c r="FI587" s="168"/>
      <c r="FJ587" s="168"/>
      <c r="FK587" s="168"/>
      <c r="FL587" s="168"/>
      <c r="FM587" s="168"/>
      <c r="FN587" s="168"/>
      <c r="FO587" s="168"/>
      <c r="FP587" s="168"/>
      <c r="FQ587" s="168"/>
      <c r="FR587" s="168"/>
      <c r="FS587" s="168"/>
      <c r="FT587" s="168"/>
      <c r="FU587" s="168"/>
      <c r="FV587" s="168"/>
      <c r="FW587" s="168"/>
      <c r="FX587" s="168"/>
      <c r="FY587" s="168"/>
      <c r="FZ587" s="168"/>
      <c r="GA587" s="168"/>
      <c r="GB587" s="168"/>
      <c r="GC587" s="168"/>
      <c r="GD587" s="168"/>
      <c r="GE587" s="168"/>
      <c r="GF587" s="168"/>
      <c r="GG587" s="168"/>
      <c r="GH587" s="168"/>
      <c r="GI587" s="168"/>
    </row>
    <row r="588" spans="16:191" s="133" customFormat="1">
      <c r="P588" s="168"/>
      <c r="Q588" s="168"/>
      <c r="R588" s="168"/>
      <c r="S588" s="168"/>
      <c r="T588" s="168"/>
      <c r="U588" s="168"/>
      <c r="V588" s="168"/>
      <c r="W588" s="168"/>
      <c r="X588" s="168"/>
      <c r="Y588" s="168"/>
      <c r="Z588" s="168"/>
      <c r="AA588" s="168"/>
      <c r="AB588" s="168"/>
      <c r="AC588" s="168"/>
      <c r="AD588" s="168"/>
      <c r="AE588" s="168"/>
      <c r="AF588" s="168"/>
      <c r="AG588" s="168"/>
      <c r="AH588" s="168"/>
      <c r="AI588" s="168"/>
      <c r="AJ588" s="168"/>
      <c r="AK588" s="168"/>
      <c r="AL588" s="168"/>
      <c r="AM588" s="168"/>
      <c r="AN588" s="168"/>
      <c r="AO588" s="168"/>
      <c r="AP588" s="168"/>
      <c r="AQ588" s="168"/>
      <c r="AR588" s="168"/>
      <c r="AS588" s="168"/>
      <c r="AT588" s="168"/>
      <c r="AU588" s="168"/>
      <c r="AV588" s="168"/>
      <c r="AW588" s="168"/>
      <c r="AX588" s="168"/>
      <c r="AY588" s="168"/>
      <c r="AZ588" s="168"/>
      <c r="BA588" s="168"/>
      <c r="BB588" s="168"/>
      <c r="BC588" s="168"/>
      <c r="BD588" s="168"/>
      <c r="BE588" s="168"/>
      <c r="BF588" s="168"/>
      <c r="BG588" s="168"/>
      <c r="BH588" s="168"/>
      <c r="BI588" s="168"/>
      <c r="BJ588" s="168"/>
      <c r="BK588" s="168"/>
      <c r="BL588" s="168"/>
      <c r="BM588" s="168"/>
      <c r="BN588" s="168"/>
      <c r="BO588" s="169"/>
      <c r="BP588" s="168"/>
      <c r="BQ588" s="168"/>
      <c r="BR588" s="168"/>
      <c r="BS588" s="168"/>
      <c r="BT588" s="168"/>
      <c r="BU588" s="168"/>
      <c r="BV588" s="168"/>
      <c r="BW588" s="168"/>
      <c r="BX588" s="168"/>
      <c r="BY588" s="168"/>
      <c r="BZ588" s="168"/>
      <c r="CA588" s="168"/>
      <c r="CB588" s="168"/>
      <c r="CC588" s="168"/>
      <c r="CD588" s="168"/>
      <c r="CE588" s="168"/>
      <c r="CF588" s="168"/>
      <c r="CG588" s="168"/>
      <c r="CH588" s="168"/>
      <c r="CI588" s="168"/>
      <c r="CJ588" s="168"/>
      <c r="CK588" s="168"/>
      <c r="CL588" s="168"/>
      <c r="CM588" s="168"/>
      <c r="CN588" s="168"/>
      <c r="CO588" s="168"/>
      <c r="CP588" s="168"/>
      <c r="CQ588" s="168"/>
      <c r="CR588" s="168"/>
      <c r="CS588" s="168"/>
      <c r="CT588" s="168"/>
      <c r="CU588" s="168"/>
      <c r="CV588" s="168"/>
      <c r="CW588" s="168"/>
      <c r="CX588" s="168"/>
      <c r="CY588" s="168"/>
      <c r="CZ588" s="168"/>
      <c r="DA588" s="168"/>
      <c r="DB588" s="168"/>
      <c r="DC588" s="168"/>
      <c r="DD588" s="168"/>
      <c r="DE588" s="168"/>
      <c r="DF588" s="168"/>
      <c r="DG588" s="168"/>
      <c r="DH588" s="168"/>
      <c r="DI588" s="168"/>
      <c r="DJ588" s="168"/>
      <c r="DK588" s="168"/>
      <c r="DL588" s="168"/>
      <c r="DM588" s="168"/>
      <c r="DN588" s="168"/>
      <c r="DO588" s="168"/>
      <c r="DP588" s="168"/>
      <c r="DQ588" s="168"/>
      <c r="DR588" s="168"/>
      <c r="DS588" s="168"/>
      <c r="DT588" s="168"/>
      <c r="DU588" s="168"/>
      <c r="DV588" s="168"/>
      <c r="DW588" s="168"/>
      <c r="DX588" s="168"/>
      <c r="DY588" s="168"/>
      <c r="DZ588" s="168"/>
      <c r="EA588" s="168"/>
      <c r="EB588" s="168"/>
      <c r="EC588" s="168"/>
      <c r="ED588" s="168"/>
      <c r="EE588" s="168"/>
      <c r="EF588" s="168"/>
      <c r="EG588" s="168"/>
      <c r="EH588" s="168"/>
      <c r="EI588" s="168"/>
      <c r="EJ588" s="168"/>
      <c r="EK588" s="168"/>
      <c r="EL588" s="168"/>
      <c r="EM588" s="168"/>
      <c r="EN588" s="168"/>
      <c r="EO588" s="168"/>
      <c r="EP588" s="168"/>
      <c r="EQ588" s="168"/>
      <c r="ER588" s="168"/>
      <c r="ES588" s="168"/>
      <c r="ET588" s="168"/>
      <c r="EU588" s="168"/>
      <c r="EV588" s="168"/>
      <c r="EW588" s="168"/>
      <c r="EX588" s="168"/>
      <c r="EY588" s="168"/>
      <c r="EZ588" s="168"/>
      <c r="FA588" s="168"/>
      <c r="FB588" s="168"/>
      <c r="FC588" s="168"/>
      <c r="FD588" s="168"/>
      <c r="FE588" s="168"/>
      <c r="FF588" s="168"/>
      <c r="FG588" s="168"/>
      <c r="FH588" s="168"/>
      <c r="FI588" s="168"/>
      <c r="FJ588" s="168"/>
      <c r="FK588" s="168"/>
      <c r="FL588" s="168"/>
      <c r="FM588" s="168"/>
      <c r="FN588" s="168"/>
      <c r="FO588" s="168"/>
      <c r="FP588" s="168"/>
      <c r="FQ588" s="168"/>
      <c r="FR588" s="168"/>
      <c r="FS588" s="168"/>
      <c r="FT588" s="168"/>
      <c r="FU588" s="168"/>
      <c r="FV588" s="168"/>
      <c r="FW588" s="168"/>
      <c r="FX588" s="168"/>
      <c r="FY588" s="168"/>
      <c r="FZ588" s="168"/>
      <c r="GA588" s="168"/>
      <c r="GB588" s="168"/>
      <c r="GC588" s="168"/>
      <c r="GD588" s="168"/>
      <c r="GE588" s="168"/>
      <c r="GF588" s="168"/>
      <c r="GG588" s="168"/>
      <c r="GH588" s="168"/>
      <c r="GI588" s="168"/>
    </row>
    <row r="589" spans="16:191" s="133" customFormat="1">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8"/>
      <c r="AY589" s="168"/>
      <c r="AZ589" s="168"/>
      <c r="BA589" s="168"/>
      <c r="BB589" s="168"/>
      <c r="BC589" s="168"/>
      <c r="BD589" s="168"/>
      <c r="BE589" s="168"/>
      <c r="BF589" s="168"/>
      <c r="BG589" s="168"/>
      <c r="BH589" s="168"/>
      <c r="BI589" s="168"/>
      <c r="BJ589" s="168"/>
      <c r="BK589" s="168"/>
      <c r="BL589" s="168"/>
      <c r="BM589" s="168"/>
      <c r="BN589" s="168"/>
      <c r="BO589" s="169"/>
      <c r="BP589" s="168"/>
      <c r="BQ589" s="168"/>
      <c r="BR589" s="168"/>
      <c r="BS589" s="168"/>
      <c r="BT589" s="168"/>
      <c r="BU589" s="168"/>
      <c r="BV589" s="168"/>
      <c r="BW589" s="168"/>
      <c r="BX589" s="168"/>
      <c r="BY589" s="168"/>
      <c r="BZ589" s="168"/>
      <c r="CA589" s="168"/>
      <c r="CB589" s="168"/>
      <c r="CC589" s="168"/>
      <c r="CD589" s="168"/>
      <c r="CE589" s="168"/>
      <c r="CF589" s="168"/>
      <c r="CG589" s="168"/>
      <c r="CH589" s="168"/>
      <c r="CI589" s="168"/>
      <c r="CJ589" s="168"/>
      <c r="CK589" s="168"/>
      <c r="CL589" s="168"/>
      <c r="CM589" s="168"/>
      <c r="CN589" s="168"/>
      <c r="CO589" s="168"/>
      <c r="CP589" s="168"/>
      <c r="CQ589" s="168"/>
      <c r="CR589" s="168"/>
      <c r="CS589" s="168"/>
      <c r="CT589" s="168"/>
      <c r="CU589" s="168"/>
      <c r="CV589" s="168"/>
      <c r="CW589" s="168"/>
      <c r="CX589" s="168"/>
      <c r="CY589" s="168"/>
      <c r="CZ589" s="168"/>
      <c r="DA589" s="168"/>
      <c r="DB589" s="168"/>
      <c r="DC589" s="168"/>
      <c r="DD589" s="168"/>
      <c r="DE589" s="168"/>
      <c r="DF589" s="168"/>
      <c r="DG589" s="168"/>
      <c r="DH589" s="168"/>
      <c r="DI589" s="168"/>
      <c r="DJ589" s="168"/>
      <c r="DK589" s="168"/>
      <c r="DL589" s="168"/>
      <c r="DM589" s="168"/>
      <c r="DN589" s="168"/>
      <c r="DO589" s="168"/>
      <c r="DP589" s="168"/>
      <c r="DQ589" s="168"/>
      <c r="DR589" s="168"/>
      <c r="DS589" s="168"/>
      <c r="DT589" s="168"/>
      <c r="DU589" s="168"/>
      <c r="DV589" s="168"/>
      <c r="DW589" s="168"/>
      <c r="DX589" s="168"/>
      <c r="DY589" s="168"/>
      <c r="DZ589" s="168"/>
      <c r="EA589" s="168"/>
      <c r="EB589" s="168"/>
      <c r="EC589" s="168"/>
      <c r="ED589" s="168"/>
      <c r="EE589" s="168"/>
      <c r="EF589" s="168"/>
      <c r="EG589" s="168"/>
      <c r="EH589" s="168"/>
      <c r="EI589" s="168"/>
      <c r="EJ589" s="168"/>
      <c r="EK589" s="168"/>
      <c r="EL589" s="168"/>
      <c r="EM589" s="168"/>
      <c r="EN589" s="168"/>
      <c r="EO589" s="168"/>
      <c r="EP589" s="168"/>
      <c r="EQ589" s="168"/>
      <c r="ER589" s="168"/>
      <c r="ES589" s="168"/>
      <c r="ET589" s="168"/>
      <c r="EU589" s="168"/>
      <c r="EV589" s="168"/>
      <c r="EW589" s="168"/>
      <c r="EX589" s="168"/>
      <c r="EY589" s="168"/>
      <c r="EZ589" s="168"/>
      <c r="FA589" s="168"/>
      <c r="FB589" s="168"/>
      <c r="FC589" s="168"/>
      <c r="FD589" s="168"/>
      <c r="FE589" s="168"/>
      <c r="FF589" s="168"/>
      <c r="FG589" s="168"/>
      <c r="FH589" s="168"/>
      <c r="FI589" s="168"/>
      <c r="FJ589" s="168"/>
      <c r="FK589" s="168"/>
      <c r="FL589" s="168"/>
      <c r="FM589" s="168"/>
      <c r="FN589" s="168"/>
      <c r="FO589" s="168"/>
      <c r="FP589" s="168"/>
      <c r="FQ589" s="168"/>
      <c r="FR589" s="168"/>
      <c r="FS589" s="168"/>
      <c r="FT589" s="168"/>
      <c r="FU589" s="168"/>
      <c r="FV589" s="168"/>
      <c r="FW589" s="168"/>
      <c r="FX589" s="168"/>
      <c r="FY589" s="168"/>
      <c r="FZ589" s="168"/>
      <c r="GA589" s="168"/>
      <c r="GB589" s="168"/>
      <c r="GC589" s="168"/>
      <c r="GD589" s="168"/>
      <c r="GE589" s="168"/>
      <c r="GF589" s="168"/>
      <c r="GG589" s="168"/>
      <c r="GH589" s="168"/>
      <c r="GI589" s="168"/>
    </row>
    <row r="590" spans="16:191" s="133" customFormat="1">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8"/>
      <c r="AY590" s="168"/>
      <c r="AZ590" s="168"/>
      <c r="BA590" s="168"/>
      <c r="BB590" s="168"/>
      <c r="BC590" s="168"/>
      <c r="BD590" s="168"/>
      <c r="BE590" s="168"/>
      <c r="BF590" s="168"/>
      <c r="BG590" s="168"/>
      <c r="BH590" s="168"/>
      <c r="BI590" s="168"/>
      <c r="BJ590" s="168"/>
      <c r="BK590" s="168"/>
      <c r="BL590" s="168"/>
      <c r="BM590" s="168"/>
      <c r="BN590" s="168"/>
      <c r="BO590" s="169"/>
      <c r="BP590" s="168"/>
      <c r="BQ590" s="168"/>
      <c r="BR590" s="168"/>
      <c r="BS590" s="168"/>
      <c r="BT590" s="168"/>
      <c r="BU590" s="168"/>
      <c r="BV590" s="168"/>
      <c r="BW590" s="168"/>
      <c r="BX590" s="168"/>
      <c r="BY590" s="168"/>
      <c r="BZ590" s="168"/>
      <c r="CA590" s="168"/>
      <c r="CB590" s="168"/>
      <c r="CC590" s="168"/>
      <c r="CD590" s="168"/>
      <c r="CE590" s="168"/>
      <c r="CF590" s="168"/>
      <c r="CG590" s="168"/>
      <c r="CH590" s="168"/>
      <c r="CI590" s="168"/>
      <c r="CJ590" s="168"/>
      <c r="CK590" s="168"/>
      <c r="CL590" s="168"/>
      <c r="CM590" s="168"/>
      <c r="CN590" s="168"/>
      <c r="CO590" s="168"/>
      <c r="CP590" s="168"/>
      <c r="CQ590" s="168"/>
      <c r="CR590" s="168"/>
      <c r="CS590" s="168"/>
      <c r="CT590" s="168"/>
      <c r="CU590" s="168"/>
      <c r="CV590" s="168"/>
      <c r="CW590" s="168"/>
      <c r="CX590" s="168"/>
      <c r="CY590" s="168"/>
      <c r="CZ590" s="168"/>
      <c r="DA590" s="168"/>
      <c r="DB590" s="168"/>
      <c r="DC590" s="168"/>
      <c r="DD590" s="168"/>
      <c r="DE590" s="168"/>
      <c r="DF590" s="168"/>
      <c r="DG590" s="168"/>
      <c r="DH590" s="168"/>
      <c r="DI590" s="168"/>
      <c r="DJ590" s="168"/>
      <c r="DK590" s="168"/>
      <c r="DL590" s="168"/>
      <c r="DM590" s="168"/>
      <c r="DN590" s="168"/>
      <c r="DO590" s="168"/>
      <c r="DP590" s="168"/>
      <c r="DQ590" s="168"/>
      <c r="DR590" s="168"/>
      <c r="DS590" s="168"/>
      <c r="DT590" s="168"/>
      <c r="DU590" s="168"/>
      <c r="DV590" s="168"/>
      <c r="DW590" s="168"/>
      <c r="DX590" s="168"/>
      <c r="DY590" s="168"/>
      <c r="DZ590" s="168"/>
      <c r="EA590" s="168"/>
      <c r="EB590" s="168"/>
      <c r="EC590" s="168"/>
      <c r="ED590" s="168"/>
      <c r="EE590" s="168"/>
      <c r="EF590" s="168"/>
      <c r="EG590" s="168"/>
      <c r="EH590" s="168"/>
      <c r="EI590" s="168"/>
      <c r="EJ590" s="168"/>
      <c r="EK590" s="168"/>
      <c r="EL590" s="168"/>
      <c r="EM590" s="168"/>
      <c r="EN590" s="168"/>
      <c r="EO590" s="168"/>
      <c r="EP590" s="168"/>
      <c r="EQ590" s="168"/>
      <c r="ER590" s="168"/>
      <c r="ES590" s="168"/>
      <c r="ET590" s="168"/>
      <c r="EU590" s="168"/>
      <c r="EV590" s="168"/>
      <c r="EW590" s="168"/>
      <c r="EX590" s="168"/>
      <c r="EY590" s="168"/>
      <c r="EZ590" s="168"/>
      <c r="FA590" s="168"/>
      <c r="FB590" s="168"/>
      <c r="FC590" s="168"/>
      <c r="FD590" s="168"/>
      <c r="FE590" s="168"/>
      <c r="FF590" s="168"/>
      <c r="FG590" s="168"/>
      <c r="FH590" s="168"/>
      <c r="FI590" s="168"/>
      <c r="FJ590" s="168"/>
      <c r="FK590" s="168"/>
      <c r="FL590" s="168"/>
      <c r="FM590" s="168"/>
      <c r="FN590" s="168"/>
      <c r="FO590" s="168"/>
      <c r="FP590" s="168"/>
      <c r="FQ590" s="168"/>
      <c r="FR590" s="168"/>
      <c r="FS590" s="168"/>
      <c r="FT590" s="168"/>
      <c r="FU590" s="168"/>
      <c r="FV590" s="168"/>
      <c r="FW590" s="168"/>
      <c r="FX590" s="168"/>
      <c r="FY590" s="168"/>
      <c r="FZ590" s="168"/>
      <c r="GA590" s="168"/>
      <c r="GB590" s="168"/>
      <c r="GC590" s="168"/>
      <c r="GD590" s="168"/>
      <c r="GE590" s="168"/>
      <c r="GF590" s="168"/>
      <c r="GG590" s="168"/>
      <c r="GH590" s="168"/>
      <c r="GI590" s="168"/>
    </row>
    <row r="591" spans="16:191" s="133" customFormat="1">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8"/>
      <c r="AY591" s="168"/>
      <c r="AZ591" s="168"/>
      <c r="BA591" s="168"/>
      <c r="BB591" s="168"/>
      <c r="BC591" s="168"/>
      <c r="BD591" s="168"/>
      <c r="BE591" s="168"/>
      <c r="BF591" s="168"/>
      <c r="BG591" s="168"/>
      <c r="BH591" s="168"/>
      <c r="BI591" s="168"/>
      <c r="BJ591" s="168"/>
      <c r="BK591" s="168"/>
      <c r="BL591" s="168"/>
      <c r="BM591" s="168"/>
      <c r="BN591" s="168"/>
      <c r="BO591" s="169"/>
      <c r="BP591" s="168"/>
      <c r="BQ591" s="168"/>
      <c r="BR591" s="168"/>
      <c r="BS591" s="168"/>
      <c r="BT591" s="168"/>
      <c r="BU591" s="168"/>
      <c r="BV591" s="168"/>
      <c r="BW591" s="168"/>
      <c r="BX591" s="168"/>
      <c r="BY591" s="168"/>
      <c r="BZ591" s="168"/>
      <c r="CA591" s="168"/>
      <c r="CB591" s="168"/>
      <c r="CC591" s="168"/>
      <c r="CD591" s="168"/>
      <c r="CE591" s="168"/>
      <c r="CF591" s="168"/>
      <c r="CG591" s="168"/>
      <c r="CH591" s="168"/>
      <c r="CI591" s="168"/>
      <c r="CJ591" s="168"/>
      <c r="CK591" s="168"/>
      <c r="CL591" s="168"/>
      <c r="CM591" s="168"/>
      <c r="CN591" s="168"/>
      <c r="CO591" s="168"/>
      <c r="CP591" s="168"/>
      <c r="CQ591" s="168"/>
      <c r="CR591" s="168"/>
      <c r="CS591" s="168"/>
      <c r="CT591" s="168"/>
      <c r="CU591" s="168"/>
      <c r="CV591" s="168"/>
      <c r="CW591" s="168"/>
      <c r="CX591" s="168"/>
      <c r="CY591" s="168"/>
      <c r="CZ591" s="168"/>
      <c r="DA591" s="168"/>
      <c r="DB591" s="168"/>
      <c r="DC591" s="168"/>
      <c r="DD591" s="168"/>
      <c r="DE591" s="168"/>
      <c r="DF591" s="168"/>
      <c r="DG591" s="168"/>
      <c r="DH591" s="168"/>
      <c r="DI591" s="168"/>
      <c r="DJ591" s="168"/>
      <c r="DK591" s="168"/>
      <c r="DL591" s="168"/>
      <c r="DM591" s="168"/>
      <c r="DN591" s="168"/>
      <c r="DO591" s="168"/>
      <c r="DP591" s="168"/>
      <c r="DQ591" s="168"/>
      <c r="DR591" s="168"/>
      <c r="DS591" s="168"/>
      <c r="DT591" s="168"/>
      <c r="DU591" s="168"/>
      <c r="DV591" s="168"/>
      <c r="DW591" s="168"/>
      <c r="DX591" s="168"/>
      <c r="DY591" s="168"/>
      <c r="DZ591" s="168"/>
      <c r="EA591" s="168"/>
      <c r="EB591" s="168"/>
      <c r="EC591" s="168"/>
      <c r="ED591" s="168"/>
      <c r="EE591" s="168"/>
      <c r="EF591" s="168"/>
      <c r="EG591" s="168"/>
      <c r="EH591" s="168"/>
      <c r="EI591" s="168"/>
      <c r="EJ591" s="168"/>
      <c r="EK591" s="168"/>
      <c r="EL591" s="168"/>
      <c r="EM591" s="168"/>
      <c r="EN591" s="168"/>
      <c r="EO591" s="168"/>
      <c r="EP591" s="168"/>
      <c r="EQ591" s="168"/>
      <c r="ER591" s="168"/>
      <c r="ES591" s="168"/>
      <c r="ET591" s="168"/>
      <c r="EU591" s="168"/>
      <c r="EV591" s="168"/>
      <c r="EW591" s="168"/>
      <c r="EX591" s="168"/>
      <c r="EY591" s="168"/>
      <c r="EZ591" s="168"/>
      <c r="FA591" s="168"/>
      <c r="FB591" s="168"/>
      <c r="FC591" s="168"/>
      <c r="FD591" s="168"/>
      <c r="FE591" s="168"/>
      <c r="FF591" s="168"/>
      <c r="FG591" s="168"/>
      <c r="FH591" s="168"/>
      <c r="FI591" s="168"/>
      <c r="FJ591" s="168"/>
      <c r="FK591" s="168"/>
      <c r="FL591" s="168"/>
      <c r="FM591" s="168"/>
      <c r="FN591" s="168"/>
      <c r="FO591" s="168"/>
      <c r="FP591" s="168"/>
      <c r="FQ591" s="168"/>
      <c r="FR591" s="168"/>
      <c r="FS591" s="168"/>
      <c r="FT591" s="168"/>
      <c r="FU591" s="168"/>
      <c r="FV591" s="168"/>
      <c r="FW591" s="168"/>
      <c r="FX591" s="168"/>
      <c r="FY591" s="168"/>
      <c r="FZ591" s="168"/>
      <c r="GA591" s="168"/>
      <c r="GB591" s="168"/>
      <c r="GC591" s="168"/>
      <c r="GD591" s="168"/>
      <c r="GE591" s="168"/>
      <c r="GF591" s="168"/>
      <c r="GG591" s="168"/>
      <c r="GH591" s="168"/>
      <c r="GI591" s="168"/>
    </row>
    <row r="592" spans="16:191" s="133" customFormat="1">
      <c r="P592" s="168"/>
      <c r="Q592" s="168"/>
      <c r="R592" s="168"/>
      <c r="S592" s="168"/>
      <c r="T592" s="168"/>
      <c r="U592" s="168"/>
      <c r="V592" s="168"/>
      <c r="W592" s="168"/>
      <c r="X592" s="168"/>
      <c r="Y592" s="168"/>
      <c r="Z592" s="168"/>
      <c r="AA592" s="168"/>
      <c r="AB592" s="168"/>
      <c r="AC592" s="168"/>
      <c r="AD592" s="168"/>
      <c r="AE592" s="168"/>
      <c r="AF592" s="168"/>
      <c r="AG592" s="168"/>
      <c r="AH592" s="168"/>
      <c r="AI592" s="168"/>
      <c r="AJ592" s="168"/>
      <c r="AK592" s="168"/>
      <c r="AL592" s="168"/>
      <c r="AM592" s="168"/>
      <c r="AN592" s="168"/>
      <c r="AO592" s="168"/>
      <c r="AP592" s="168"/>
      <c r="AQ592" s="168"/>
      <c r="AR592" s="168"/>
      <c r="AS592" s="168"/>
      <c r="AT592" s="168"/>
      <c r="AU592" s="168"/>
      <c r="AV592" s="168"/>
      <c r="AW592" s="168"/>
      <c r="AX592" s="168"/>
      <c r="AY592" s="168"/>
      <c r="AZ592" s="168"/>
      <c r="BA592" s="168"/>
      <c r="BB592" s="168"/>
      <c r="BC592" s="168"/>
      <c r="BD592" s="168"/>
      <c r="BE592" s="168"/>
      <c r="BF592" s="168"/>
      <c r="BG592" s="168"/>
      <c r="BH592" s="168"/>
      <c r="BI592" s="168"/>
      <c r="BJ592" s="168"/>
      <c r="BK592" s="168"/>
      <c r="BL592" s="168"/>
      <c r="BM592" s="168"/>
      <c r="BN592" s="168"/>
      <c r="BO592" s="169"/>
      <c r="BP592" s="168"/>
      <c r="BQ592" s="168"/>
      <c r="BR592" s="168"/>
      <c r="BS592" s="168"/>
      <c r="BT592" s="168"/>
      <c r="BU592" s="168"/>
      <c r="BV592" s="168"/>
      <c r="BW592" s="168"/>
      <c r="BX592" s="168"/>
      <c r="BY592" s="168"/>
      <c r="BZ592" s="168"/>
      <c r="CA592" s="168"/>
      <c r="CB592" s="168"/>
      <c r="CC592" s="168"/>
      <c r="CD592" s="168"/>
      <c r="CE592" s="168"/>
      <c r="CF592" s="168"/>
      <c r="CG592" s="168"/>
      <c r="CH592" s="168"/>
      <c r="CI592" s="168"/>
      <c r="CJ592" s="168"/>
      <c r="CK592" s="168"/>
      <c r="CL592" s="168"/>
      <c r="CM592" s="168"/>
      <c r="CN592" s="168"/>
      <c r="CO592" s="168"/>
      <c r="CP592" s="168"/>
      <c r="CQ592" s="168"/>
      <c r="CR592" s="168"/>
      <c r="CS592" s="168"/>
      <c r="CT592" s="168"/>
      <c r="CU592" s="168"/>
      <c r="CV592" s="168"/>
      <c r="CW592" s="168"/>
      <c r="CX592" s="168"/>
      <c r="CY592" s="168"/>
      <c r="CZ592" s="168"/>
      <c r="DA592" s="168"/>
      <c r="DB592" s="168"/>
      <c r="DC592" s="168"/>
      <c r="DD592" s="168"/>
      <c r="DE592" s="168"/>
      <c r="DF592" s="168"/>
      <c r="DG592" s="168"/>
      <c r="DH592" s="168"/>
      <c r="DI592" s="168"/>
      <c r="DJ592" s="168"/>
      <c r="DK592" s="168"/>
      <c r="DL592" s="168"/>
      <c r="DM592" s="168"/>
      <c r="DN592" s="168"/>
      <c r="DO592" s="168"/>
      <c r="DP592" s="168"/>
      <c r="DQ592" s="168"/>
      <c r="DR592" s="168"/>
      <c r="DS592" s="168"/>
      <c r="DT592" s="168"/>
      <c r="DU592" s="168"/>
      <c r="DV592" s="168"/>
      <c r="DW592" s="168"/>
      <c r="DX592" s="168"/>
      <c r="DY592" s="168"/>
      <c r="DZ592" s="168"/>
      <c r="EA592" s="168"/>
      <c r="EB592" s="168"/>
      <c r="EC592" s="168"/>
      <c r="ED592" s="168"/>
      <c r="EE592" s="168"/>
      <c r="EF592" s="168"/>
      <c r="EG592" s="168"/>
      <c r="EH592" s="168"/>
      <c r="EI592" s="168"/>
      <c r="EJ592" s="168"/>
      <c r="EK592" s="168"/>
      <c r="EL592" s="168"/>
      <c r="EM592" s="168"/>
      <c r="EN592" s="168"/>
      <c r="EO592" s="168"/>
      <c r="EP592" s="168"/>
      <c r="EQ592" s="168"/>
      <c r="ER592" s="168"/>
      <c r="ES592" s="168"/>
      <c r="ET592" s="168"/>
      <c r="EU592" s="168"/>
      <c r="EV592" s="168"/>
      <c r="EW592" s="168"/>
      <c r="EX592" s="168"/>
      <c r="EY592" s="168"/>
      <c r="EZ592" s="168"/>
      <c r="FA592" s="168"/>
      <c r="FB592" s="168"/>
      <c r="FC592" s="168"/>
      <c r="FD592" s="168"/>
      <c r="FE592" s="168"/>
      <c r="FF592" s="168"/>
      <c r="FG592" s="168"/>
      <c r="FH592" s="168"/>
      <c r="FI592" s="168"/>
      <c r="FJ592" s="168"/>
      <c r="FK592" s="168"/>
      <c r="FL592" s="168"/>
      <c r="FM592" s="168"/>
      <c r="FN592" s="168"/>
      <c r="FO592" s="168"/>
      <c r="FP592" s="168"/>
      <c r="FQ592" s="168"/>
      <c r="FR592" s="168"/>
      <c r="FS592" s="168"/>
      <c r="FT592" s="168"/>
      <c r="FU592" s="168"/>
      <c r="FV592" s="168"/>
      <c r="FW592" s="168"/>
      <c r="FX592" s="168"/>
      <c r="FY592" s="168"/>
      <c r="FZ592" s="168"/>
      <c r="GA592" s="168"/>
      <c r="GB592" s="168"/>
      <c r="GC592" s="168"/>
      <c r="GD592" s="168"/>
      <c r="GE592" s="168"/>
      <c r="GF592" s="168"/>
      <c r="GG592" s="168"/>
      <c r="GH592" s="168"/>
      <c r="GI592" s="168"/>
    </row>
    <row r="593" spans="16:191" s="133" customFormat="1">
      <c r="P593" s="168"/>
      <c r="Q593" s="168"/>
      <c r="R593" s="168"/>
      <c r="S593" s="168"/>
      <c r="T593" s="168"/>
      <c r="U593" s="168"/>
      <c r="V593" s="168"/>
      <c r="W593" s="168"/>
      <c r="X593" s="168"/>
      <c r="Y593" s="168"/>
      <c r="Z593" s="168"/>
      <c r="AA593" s="168"/>
      <c r="AB593" s="168"/>
      <c r="AC593" s="168"/>
      <c r="AD593" s="168"/>
      <c r="AE593" s="168"/>
      <c r="AF593" s="168"/>
      <c r="AG593" s="168"/>
      <c r="AH593" s="168"/>
      <c r="AI593" s="168"/>
      <c r="AJ593" s="168"/>
      <c r="AK593" s="168"/>
      <c r="AL593" s="168"/>
      <c r="AM593" s="168"/>
      <c r="AN593" s="168"/>
      <c r="AO593" s="168"/>
      <c r="AP593" s="168"/>
      <c r="AQ593" s="168"/>
      <c r="AR593" s="168"/>
      <c r="AS593" s="168"/>
      <c r="AT593" s="168"/>
      <c r="AU593" s="168"/>
      <c r="AV593" s="168"/>
      <c r="AW593" s="168"/>
      <c r="AX593" s="168"/>
      <c r="AY593" s="168"/>
      <c r="AZ593" s="168"/>
      <c r="BA593" s="168"/>
      <c r="BB593" s="168"/>
      <c r="BC593" s="168"/>
      <c r="BD593" s="168"/>
      <c r="BE593" s="168"/>
      <c r="BF593" s="168"/>
      <c r="BG593" s="168"/>
      <c r="BH593" s="168"/>
      <c r="BI593" s="168"/>
      <c r="BJ593" s="168"/>
      <c r="BK593" s="168"/>
      <c r="BL593" s="168"/>
      <c r="BM593" s="168"/>
      <c r="BN593" s="168"/>
      <c r="BO593" s="169"/>
      <c r="BP593" s="168"/>
      <c r="BQ593" s="168"/>
      <c r="BR593" s="168"/>
      <c r="BS593" s="168"/>
      <c r="BT593" s="168"/>
      <c r="BU593" s="168"/>
      <c r="BV593" s="168"/>
      <c r="BW593" s="168"/>
      <c r="BX593" s="168"/>
      <c r="BY593" s="168"/>
      <c r="BZ593" s="168"/>
      <c r="CA593" s="168"/>
      <c r="CB593" s="168"/>
      <c r="CC593" s="168"/>
      <c r="CD593" s="168"/>
      <c r="CE593" s="168"/>
      <c r="CF593" s="168"/>
      <c r="CG593" s="168"/>
      <c r="CH593" s="168"/>
      <c r="CI593" s="168"/>
      <c r="CJ593" s="168"/>
      <c r="CK593" s="168"/>
      <c r="CL593" s="168"/>
      <c r="CM593" s="168"/>
      <c r="CN593" s="168"/>
      <c r="CO593" s="168"/>
      <c r="CP593" s="168"/>
      <c r="CQ593" s="168"/>
      <c r="CR593" s="168"/>
      <c r="CS593" s="168"/>
      <c r="CT593" s="168"/>
      <c r="CU593" s="168"/>
      <c r="CV593" s="168"/>
      <c r="CW593" s="168"/>
      <c r="CX593" s="168"/>
      <c r="CY593" s="168"/>
      <c r="CZ593" s="168"/>
      <c r="DA593" s="168"/>
      <c r="DB593" s="168"/>
      <c r="DC593" s="168"/>
      <c r="DD593" s="168"/>
      <c r="DE593" s="168"/>
      <c r="DF593" s="168"/>
      <c r="DG593" s="168"/>
      <c r="DH593" s="168"/>
      <c r="DI593" s="168"/>
      <c r="DJ593" s="168"/>
      <c r="DK593" s="168"/>
      <c r="DL593" s="168"/>
      <c r="DM593" s="168"/>
      <c r="DN593" s="168"/>
      <c r="DO593" s="168"/>
      <c r="DP593" s="168"/>
      <c r="DQ593" s="168"/>
      <c r="DR593" s="168"/>
      <c r="DS593" s="168"/>
      <c r="DT593" s="168"/>
      <c r="DU593" s="168"/>
      <c r="DV593" s="168"/>
      <c r="DW593" s="168"/>
      <c r="DX593" s="168"/>
      <c r="DY593" s="168"/>
      <c r="DZ593" s="168"/>
      <c r="EA593" s="168"/>
      <c r="EB593" s="168"/>
      <c r="EC593" s="168"/>
      <c r="ED593" s="168"/>
      <c r="EE593" s="168"/>
      <c r="EF593" s="168"/>
      <c r="EG593" s="168"/>
      <c r="EH593" s="168"/>
      <c r="EI593" s="168"/>
      <c r="EJ593" s="168"/>
      <c r="EK593" s="168"/>
      <c r="EL593" s="168"/>
      <c r="EM593" s="168"/>
      <c r="EN593" s="168"/>
      <c r="EO593" s="168"/>
      <c r="EP593" s="168"/>
      <c r="EQ593" s="168"/>
      <c r="ER593" s="168"/>
      <c r="ES593" s="168"/>
      <c r="ET593" s="168"/>
      <c r="EU593" s="168"/>
      <c r="EV593" s="168"/>
      <c r="EW593" s="168"/>
      <c r="EX593" s="168"/>
      <c r="EY593" s="168"/>
      <c r="EZ593" s="168"/>
      <c r="FA593" s="168"/>
      <c r="FB593" s="168"/>
      <c r="FC593" s="168"/>
      <c r="FD593" s="168"/>
      <c r="FE593" s="168"/>
      <c r="FF593" s="168"/>
      <c r="FG593" s="168"/>
      <c r="FH593" s="168"/>
      <c r="FI593" s="168"/>
      <c r="FJ593" s="168"/>
      <c r="FK593" s="168"/>
      <c r="FL593" s="168"/>
      <c r="FM593" s="168"/>
      <c r="FN593" s="168"/>
      <c r="FO593" s="168"/>
      <c r="FP593" s="168"/>
      <c r="FQ593" s="168"/>
      <c r="FR593" s="168"/>
      <c r="FS593" s="168"/>
      <c r="FT593" s="168"/>
      <c r="FU593" s="168"/>
      <c r="FV593" s="168"/>
      <c r="FW593" s="168"/>
      <c r="FX593" s="168"/>
      <c r="FY593" s="168"/>
      <c r="FZ593" s="168"/>
      <c r="GA593" s="168"/>
      <c r="GB593" s="168"/>
      <c r="GC593" s="168"/>
      <c r="GD593" s="168"/>
      <c r="GE593" s="168"/>
      <c r="GF593" s="168"/>
      <c r="GG593" s="168"/>
      <c r="GH593" s="168"/>
      <c r="GI593" s="168"/>
    </row>
    <row r="594" spans="16:191" s="133" customFormat="1">
      <c r="P594" s="168"/>
      <c r="Q594" s="168"/>
      <c r="R594" s="168"/>
      <c r="S594" s="168"/>
      <c r="T594" s="168"/>
      <c r="U594" s="168"/>
      <c r="V594" s="168"/>
      <c r="W594" s="168"/>
      <c r="X594" s="168"/>
      <c r="Y594" s="168"/>
      <c r="Z594" s="168"/>
      <c r="AA594" s="168"/>
      <c r="AB594" s="168"/>
      <c r="AC594" s="168"/>
      <c r="AD594" s="168"/>
      <c r="AE594" s="168"/>
      <c r="AF594" s="168"/>
      <c r="AG594" s="168"/>
      <c r="AH594" s="168"/>
      <c r="AI594" s="168"/>
      <c r="AJ594" s="168"/>
      <c r="AK594" s="168"/>
      <c r="AL594" s="168"/>
      <c r="AM594" s="168"/>
      <c r="AN594" s="168"/>
      <c r="AO594" s="168"/>
      <c r="AP594" s="168"/>
      <c r="AQ594" s="168"/>
      <c r="AR594" s="168"/>
      <c r="AS594" s="168"/>
      <c r="AT594" s="168"/>
      <c r="AU594" s="168"/>
      <c r="AV594" s="168"/>
      <c r="AW594" s="168"/>
      <c r="AX594" s="168"/>
      <c r="AY594" s="168"/>
      <c r="AZ594" s="168"/>
      <c r="BA594" s="168"/>
      <c r="BB594" s="168"/>
      <c r="BC594" s="168"/>
      <c r="BD594" s="168"/>
      <c r="BE594" s="168"/>
      <c r="BF594" s="168"/>
      <c r="BG594" s="168"/>
      <c r="BH594" s="168"/>
      <c r="BI594" s="168"/>
      <c r="BJ594" s="168"/>
      <c r="BK594" s="168"/>
      <c r="BL594" s="168"/>
      <c r="BM594" s="168"/>
      <c r="BN594" s="168"/>
      <c r="BO594" s="169"/>
      <c r="BP594" s="168"/>
      <c r="BQ594" s="168"/>
      <c r="BR594" s="168"/>
      <c r="BS594" s="168"/>
      <c r="BT594" s="168"/>
      <c r="BU594" s="168"/>
      <c r="BV594" s="168"/>
      <c r="BW594" s="168"/>
      <c r="BX594" s="168"/>
      <c r="BY594" s="168"/>
      <c r="BZ594" s="168"/>
      <c r="CA594" s="168"/>
      <c r="CB594" s="168"/>
      <c r="CC594" s="168"/>
      <c r="CD594" s="168"/>
      <c r="CE594" s="168"/>
      <c r="CF594" s="168"/>
      <c r="CG594" s="168"/>
      <c r="CH594" s="168"/>
      <c r="CI594" s="168"/>
      <c r="CJ594" s="168"/>
      <c r="CK594" s="168"/>
      <c r="CL594" s="168"/>
      <c r="CM594" s="168"/>
      <c r="CN594" s="168"/>
      <c r="CO594" s="168"/>
      <c r="CP594" s="168"/>
      <c r="CQ594" s="168"/>
      <c r="CR594" s="168"/>
      <c r="CS594" s="168"/>
      <c r="CT594" s="168"/>
      <c r="CU594" s="168"/>
      <c r="CV594" s="168"/>
      <c r="CW594" s="168"/>
      <c r="CX594" s="168"/>
      <c r="CY594" s="168"/>
      <c r="CZ594" s="168"/>
      <c r="DA594" s="168"/>
      <c r="DB594" s="168"/>
      <c r="DC594" s="168"/>
      <c r="DD594" s="168"/>
      <c r="DE594" s="168"/>
      <c r="DF594" s="168"/>
      <c r="DG594" s="168"/>
      <c r="DH594" s="168"/>
      <c r="DI594" s="168"/>
      <c r="DJ594" s="168"/>
      <c r="DK594" s="168"/>
      <c r="DL594" s="168"/>
      <c r="DM594" s="168"/>
      <c r="DN594" s="168"/>
      <c r="DO594" s="168"/>
      <c r="DP594" s="168"/>
      <c r="DQ594" s="168"/>
      <c r="DR594" s="168"/>
      <c r="DS594" s="168"/>
      <c r="DT594" s="168"/>
      <c r="DU594" s="168"/>
      <c r="DV594" s="168"/>
      <c r="DW594" s="168"/>
      <c r="DX594" s="168"/>
      <c r="DY594" s="168"/>
      <c r="DZ594" s="168"/>
      <c r="EA594" s="168"/>
      <c r="EB594" s="168"/>
      <c r="EC594" s="168"/>
      <c r="ED594" s="168"/>
      <c r="EE594" s="168"/>
      <c r="EF594" s="168"/>
      <c r="EG594" s="168"/>
      <c r="EH594" s="168"/>
      <c r="EI594" s="168"/>
      <c r="EJ594" s="168"/>
      <c r="EK594" s="168"/>
      <c r="EL594" s="168"/>
      <c r="EM594" s="168"/>
      <c r="EN594" s="168"/>
      <c r="EO594" s="168"/>
      <c r="EP594" s="168"/>
      <c r="EQ594" s="168"/>
      <c r="ER594" s="168"/>
      <c r="ES594" s="168"/>
      <c r="ET594" s="168"/>
      <c r="EU594" s="168"/>
      <c r="EV594" s="168"/>
      <c r="EW594" s="168"/>
      <c r="EX594" s="168"/>
      <c r="EY594" s="168"/>
      <c r="EZ594" s="168"/>
      <c r="FA594" s="168"/>
      <c r="FB594" s="168"/>
      <c r="FC594" s="168"/>
      <c r="FD594" s="168"/>
      <c r="FE594" s="168"/>
      <c r="FF594" s="168"/>
      <c r="FG594" s="168"/>
      <c r="FH594" s="168"/>
      <c r="FI594" s="168"/>
      <c r="FJ594" s="168"/>
      <c r="FK594" s="168"/>
      <c r="FL594" s="168"/>
      <c r="FM594" s="168"/>
      <c r="FN594" s="168"/>
      <c r="FO594" s="168"/>
      <c r="FP594" s="168"/>
      <c r="FQ594" s="168"/>
      <c r="FR594" s="168"/>
      <c r="FS594" s="168"/>
      <c r="FT594" s="168"/>
      <c r="FU594" s="168"/>
      <c r="FV594" s="168"/>
      <c r="FW594" s="168"/>
      <c r="FX594" s="168"/>
      <c r="FY594" s="168"/>
      <c r="FZ594" s="168"/>
      <c r="GA594" s="168"/>
      <c r="GB594" s="168"/>
      <c r="GC594" s="168"/>
      <c r="GD594" s="168"/>
      <c r="GE594" s="168"/>
      <c r="GF594" s="168"/>
      <c r="GG594" s="168"/>
      <c r="GH594" s="168"/>
      <c r="GI594" s="168"/>
    </row>
    <row r="595" spans="16:191" s="133" customFormat="1">
      <c r="P595" s="168"/>
      <c r="Q595" s="168"/>
      <c r="R595" s="168"/>
      <c r="S595" s="168"/>
      <c r="T595" s="168"/>
      <c r="U595" s="168"/>
      <c r="V595" s="168"/>
      <c r="W595" s="168"/>
      <c r="X595" s="168"/>
      <c r="Y595" s="168"/>
      <c r="Z595" s="168"/>
      <c r="AA595" s="168"/>
      <c r="AB595" s="168"/>
      <c r="AC595" s="168"/>
      <c r="AD595" s="168"/>
      <c r="AE595" s="168"/>
      <c r="AF595" s="168"/>
      <c r="AG595" s="168"/>
      <c r="AH595" s="168"/>
      <c r="AI595" s="168"/>
      <c r="AJ595" s="168"/>
      <c r="AK595" s="168"/>
      <c r="AL595" s="168"/>
      <c r="AM595" s="168"/>
      <c r="AN595" s="168"/>
      <c r="AO595" s="168"/>
      <c r="AP595" s="168"/>
      <c r="AQ595" s="168"/>
      <c r="AR595" s="168"/>
      <c r="AS595" s="168"/>
      <c r="AT595" s="168"/>
      <c r="AU595" s="168"/>
      <c r="AV595" s="168"/>
      <c r="AW595" s="168"/>
      <c r="AX595" s="168"/>
      <c r="AY595" s="168"/>
      <c r="AZ595" s="168"/>
      <c r="BA595" s="168"/>
      <c r="BB595" s="168"/>
      <c r="BC595" s="168"/>
      <c r="BD595" s="168"/>
      <c r="BE595" s="168"/>
      <c r="BF595" s="168"/>
      <c r="BG595" s="168"/>
      <c r="BH595" s="168"/>
      <c r="BI595" s="168"/>
      <c r="BJ595" s="168"/>
      <c r="BK595" s="168"/>
      <c r="BL595" s="168"/>
      <c r="BM595" s="168"/>
      <c r="BN595" s="168"/>
      <c r="BO595" s="169"/>
      <c r="BP595" s="168"/>
      <c r="BQ595" s="168"/>
      <c r="BR595" s="168"/>
      <c r="BS595" s="168"/>
      <c r="BT595" s="168"/>
      <c r="BU595" s="168"/>
      <c r="BV595" s="168"/>
      <c r="BW595" s="168"/>
      <c r="BX595" s="168"/>
      <c r="BY595" s="168"/>
      <c r="BZ595" s="168"/>
      <c r="CA595" s="168"/>
      <c r="CB595" s="168"/>
      <c r="CC595" s="168"/>
      <c r="CD595" s="168"/>
      <c r="CE595" s="168"/>
      <c r="CF595" s="168"/>
      <c r="CG595" s="168"/>
      <c r="CH595" s="168"/>
      <c r="CI595" s="168"/>
      <c r="CJ595" s="168"/>
      <c r="CK595" s="168"/>
      <c r="CL595" s="168"/>
      <c r="CM595" s="168"/>
      <c r="CN595" s="168"/>
      <c r="CO595" s="168"/>
      <c r="CP595" s="168"/>
      <c r="CQ595" s="168"/>
      <c r="CR595" s="168"/>
      <c r="CS595" s="168"/>
      <c r="CT595" s="168"/>
      <c r="CU595" s="168"/>
      <c r="CV595" s="168"/>
      <c r="CW595" s="168"/>
      <c r="CX595" s="168"/>
      <c r="CY595" s="168"/>
      <c r="CZ595" s="168"/>
      <c r="DA595" s="168"/>
      <c r="DB595" s="168"/>
      <c r="DC595" s="168"/>
      <c r="DD595" s="168"/>
      <c r="DE595" s="168"/>
      <c r="DF595" s="168"/>
      <c r="DG595" s="168"/>
      <c r="DH595" s="168"/>
      <c r="DI595" s="168"/>
      <c r="DJ595" s="168"/>
      <c r="DK595" s="168"/>
      <c r="DL595" s="168"/>
      <c r="DM595" s="168"/>
      <c r="DN595" s="168"/>
      <c r="DO595" s="168"/>
      <c r="DP595" s="168"/>
      <c r="DQ595" s="168"/>
      <c r="DR595" s="168"/>
      <c r="DS595" s="168"/>
      <c r="DT595" s="168"/>
      <c r="DU595" s="168"/>
      <c r="DV595" s="168"/>
      <c r="DW595" s="168"/>
      <c r="DX595" s="168"/>
      <c r="DY595" s="168"/>
      <c r="DZ595" s="168"/>
      <c r="EA595" s="168"/>
      <c r="EB595" s="168"/>
      <c r="EC595" s="168"/>
      <c r="ED595" s="168"/>
      <c r="EE595" s="168"/>
      <c r="EF595" s="168"/>
      <c r="EG595" s="168"/>
      <c r="EH595" s="168"/>
      <c r="EI595" s="168"/>
      <c r="EJ595" s="168"/>
      <c r="EK595" s="168"/>
      <c r="EL595" s="168"/>
      <c r="EM595" s="168"/>
      <c r="EN595" s="168"/>
      <c r="EO595" s="168"/>
      <c r="EP595" s="168"/>
      <c r="EQ595" s="168"/>
      <c r="ER595" s="168"/>
      <c r="ES595" s="168"/>
      <c r="ET595" s="168"/>
      <c r="EU595" s="168"/>
      <c r="EV595" s="168"/>
      <c r="EW595" s="168"/>
      <c r="EX595" s="168"/>
      <c r="EY595" s="168"/>
      <c r="EZ595" s="168"/>
      <c r="FA595" s="168"/>
      <c r="FB595" s="168"/>
      <c r="FC595" s="168"/>
      <c r="FD595" s="168"/>
      <c r="FE595" s="168"/>
      <c r="FF595" s="168"/>
      <c r="FG595" s="168"/>
      <c r="FH595" s="168"/>
      <c r="FI595" s="168"/>
      <c r="FJ595" s="168"/>
      <c r="FK595" s="168"/>
      <c r="FL595" s="168"/>
      <c r="FM595" s="168"/>
      <c r="FN595" s="168"/>
      <c r="FO595" s="168"/>
      <c r="FP595" s="168"/>
      <c r="FQ595" s="168"/>
      <c r="FR595" s="168"/>
      <c r="FS595" s="168"/>
      <c r="FT595" s="168"/>
      <c r="FU595" s="168"/>
      <c r="FV595" s="168"/>
      <c r="FW595" s="168"/>
      <c r="FX595" s="168"/>
      <c r="FY595" s="168"/>
      <c r="FZ595" s="168"/>
      <c r="GA595" s="168"/>
      <c r="GB595" s="168"/>
      <c r="GC595" s="168"/>
      <c r="GD595" s="168"/>
      <c r="GE595" s="168"/>
      <c r="GF595" s="168"/>
      <c r="GG595" s="168"/>
      <c r="GH595" s="168"/>
      <c r="GI595" s="168"/>
    </row>
    <row r="596" spans="16:191" s="133" customFormat="1">
      <c r="P596" s="168"/>
      <c r="Q596" s="168"/>
      <c r="R596" s="168"/>
      <c r="S596" s="168"/>
      <c r="T596" s="168"/>
      <c r="U596" s="168"/>
      <c r="V596" s="168"/>
      <c r="W596" s="168"/>
      <c r="X596" s="168"/>
      <c r="Y596" s="168"/>
      <c r="Z596" s="168"/>
      <c r="AA596" s="168"/>
      <c r="AB596" s="168"/>
      <c r="AC596" s="168"/>
      <c r="AD596" s="168"/>
      <c r="AE596" s="168"/>
      <c r="AF596" s="168"/>
      <c r="AG596" s="168"/>
      <c r="AH596" s="168"/>
      <c r="AI596" s="168"/>
      <c r="AJ596" s="168"/>
      <c r="AK596" s="168"/>
      <c r="AL596" s="168"/>
      <c r="AM596" s="168"/>
      <c r="AN596" s="168"/>
      <c r="AO596" s="168"/>
      <c r="AP596" s="168"/>
      <c r="AQ596" s="168"/>
      <c r="AR596" s="168"/>
      <c r="AS596" s="168"/>
      <c r="AT596" s="168"/>
      <c r="AU596" s="168"/>
      <c r="AV596" s="168"/>
      <c r="AW596" s="168"/>
      <c r="AX596" s="168"/>
      <c r="AY596" s="168"/>
      <c r="AZ596" s="168"/>
      <c r="BA596" s="168"/>
      <c r="BB596" s="168"/>
      <c r="BC596" s="168"/>
      <c r="BD596" s="168"/>
      <c r="BE596" s="168"/>
      <c r="BF596" s="168"/>
      <c r="BG596" s="168"/>
      <c r="BH596" s="168"/>
      <c r="BI596" s="168"/>
      <c r="BJ596" s="168"/>
      <c r="BK596" s="168"/>
      <c r="BL596" s="168"/>
      <c r="BM596" s="168"/>
      <c r="BN596" s="168"/>
      <c r="BO596" s="169"/>
      <c r="BP596" s="168"/>
      <c r="BQ596" s="168"/>
      <c r="BR596" s="168"/>
      <c r="BS596" s="168"/>
      <c r="BT596" s="168"/>
      <c r="BU596" s="168"/>
      <c r="BV596" s="168"/>
      <c r="BW596" s="168"/>
      <c r="BX596" s="168"/>
      <c r="BY596" s="168"/>
      <c r="BZ596" s="168"/>
      <c r="CA596" s="168"/>
      <c r="CB596" s="168"/>
      <c r="CC596" s="168"/>
      <c r="CD596" s="168"/>
      <c r="CE596" s="168"/>
      <c r="CF596" s="168"/>
      <c r="CG596" s="168"/>
      <c r="CH596" s="168"/>
      <c r="CI596" s="168"/>
      <c r="CJ596" s="168"/>
      <c r="CK596" s="168"/>
      <c r="CL596" s="168"/>
      <c r="CM596" s="168"/>
      <c r="CN596" s="168"/>
      <c r="CO596" s="168"/>
      <c r="CP596" s="168"/>
      <c r="CQ596" s="168"/>
      <c r="CR596" s="168"/>
      <c r="CS596" s="168"/>
      <c r="CT596" s="168"/>
      <c r="CU596" s="168"/>
      <c r="CV596" s="168"/>
      <c r="CW596" s="168"/>
      <c r="CX596" s="168"/>
      <c r="CY596" s="168"/>
      <c r="CZ596" s="168"/>
      <c r="DA596" s="168"/>
      <c r="DB596" s="168"/>
      <c r="DC596" s="168"/>
      <c r="DD596" s="168"/>
      <c r="DE596" s="168"/>
      <c r="DF596" s="168"/>
      <c r="DG596" s="168"/>
      <c r="DH596" s="168"/>
      <c r="DI596" s="168"/>
      <c r="DJ596" s="168"/>
      <c r="DK596" s="168"/>
      <c r="DL596" s="168"/>
      <c r="DM596" s="168"/>
      <c r="DN596" s="168"/>
      <c r="DO596" s="168"/>
      <c r="DP596" s="168"/>
      <c r="DQ596" s="168"/>
      <c r="DR596" s="168"/>
      <c r="DS596" s="168"/>
      <c r="DT596" s="168"/>
      <c r="DU596" s="168"/>
      <c r="DV596" s="168"/>
      <c r="DW596" s="168"/>
      <c r="DX596" s="168"/>
      <c r="DY596" s="168"/>
      <c r="DZ596" s="168"/>
      <c r="EA596" s="168"/>
      <c r="EB596" s="168"/>
      <c r="EC596" s="168"/>
      <c r="ED596" s="168"/>
      <c r="EE596" s="168"/>
      <c r="EF596" s="168"/>
      <c r="EG596" s="168"/>
      <c r="EH596" s="168"/>
      <c r="EI596" s="168"/>
      <c r="EJ596" s="168"/>
      <c r="EK596" s="168"/>
      <c r="EL596" s="168"/>
      <c r="EM596" s="168"/>
      <c r="EN596" s="168"/>
      <c r="EO596" s="168"/>
      <c r="EP596" s="168"/>
      <c r="EQ596" s="168"/>
      <c r="ER596" s="168"/>
      <c r="ES596" s="168"/>
      <c r="ET596" s="168"/>
      <c r="EU596" s="168"/>
      <c r="EV596" s="168"/>
      <c r="EW596" s="168"/>
      <c r="EX596" s="168"/>
      <c r="EY596" s="168"/>
      <c r="EZ596" s="168"/>
      <c r="FA596" s="168"/>
      <c r="FB596" s="168"/>
      <c r="FC596" s="168"/>
      <c r="FD596" s="168"/>
      <c r="FE596" s="168"/>
      <c r="FF596" s="168"/>
      <c r="FG596" s="168"/>
      <c r="FH596" s="168"/>
      <c r="FI596" s="168"/>
      <c r="FJ596" s="168"/>
      <c r="FK596" s="168"/>
      <c r="FL596" s="168"/>
      <c r="FM596" s="168"/>
      <c r="FN596" s="168"/>
      <c r="FO596" s="168"/>
      <c r="FP596" s="168"/>
      <c r="FQ596" s="168"/>
      <c r="FR596" s="168"/>
      <c r="FS596" s="168"/>
      <c r="FT596" s="168"/>
      <c r="FU596" s="168"/>
      <c r="FV596" s="168"/>
      <c r="FW596" s="168"/>
      <c r="FX596" s="168"/>
      <c r="FY596" s="168"/>
      <c r="FZ596" s="168"/>
      <c r="GA596" s="168"/>
      <c r="GB596" s="168"/>
      <c r="GC596" s="168"/>
      <c r="GD596" s="168"/>
      <c r="GE596" s="168"/>
      <c r="GF596" s="168"/>
      <c r="GG596" s="168"/>
      <c r="GH596" s="168"/>
      <c r="GI596" s="168"/>
    </row>
    <row r="597" spans="16:191" s="133" customFormat="1">
      <c r="P597" s="168"/>
      <c r="Q597" s="168"/>
      <c r="R597" s="168"/>
      <c r="S597" s="168"/>
      <c r="T597" s="168"/>
      <c r="U597" s="168"/>
      <c r="V597" s="168"/>
      <c r="W597" s="168"/>
      <c r="X597" s="168"/>
      <c r="Y597" s="168"/>
      <c r="Z597" s="168"/>
      <c r="AA597" s="168"/>
      <c r="AB597" s="168"/>
      <c r="AC597" s="168"/>
      <c r="AD597" s="168"/>
      <c r="AE597" s="168"/>
      <c r="AF597" s="168"/>
      <c r="AG597" s="168"/>
      <c r="AH597" s="168"/>
      <c r="AI597" s="168"/>
      <c r="AJ597" s="168"/>
      <c r="AK597" s="168"/>
      <c r="AL597" s="168"/>
      <c r="AM597" s="168"/>
      <c r="AN597" s="168"/>
      <c r="AO597" s="168"/>
      <c r="AP597" s="168"/>
      <c r="AQ597" s="168"/>
      <c r="AR597" s="168"/>
      <c r="AS597" s="168"/>
      <c r="AT597" s="168"/>
      <c r="AU597" s="168"/>
      <c r="AV597" s="168"/>
      <c r="AW597" s="168"/>
      <c r="AX597" s="168"/>
      <c r="AY597" s="168"/>
      <c r="AZ597" s="168"/>
      <c r="BA597" s="168"/>
      <c r="BB597" s="168"/>
      <c r="BC597" s="168"/>
      <c r="BD597" s="168"/>
      <c r="BE597" s="168"/>
      <c r="BF597" s="168"/>
      <c r="BG597" s="168"/>
      <c r="BH597" s="168"/>
      <c r="BI597" s="168"/>
      <c r="BJ597" s="168"/>
      <c r="BK597" s="168"/>
      <c r="BL597" s="168"/>
      <c r="BM597" s="168"/>
      <c r="BN597" s="168"/>
      <c r="BO597" s="169"/>
      <c r="BP597" s="168"/>
      <c r="BQ597" s="168"/>
      <c r="BR597" s="168"/>
      <c r="BS597" s="168"/>
      <c r="BT597" s="168"/>
      <c r="BU597" s="168"/>
      <c r="BV597" s="168"/>
      <c r="BW597" s="168"/>
      <c r="BX597" s="168"/>
      <c r="BY597" s="168"/>
      <c r="BZ597" s="168"/>
      <c r="CA597" s="168"/>
      <c r="CB597" s="168"/>
      <c r="CC597" s="168"/>
      <c r="CD597" s="168"/>
      <c r="CE597" s="168"/>
      <c r="CF597" s="168"/>
      <c r="CG597" s="168"/>
      <c r="CH597" s="168"/>
      <c r="CI597" s="168"/>
      <c r="CJ597" s="168"/>
      <c r="CK597" s="168"/>
      <c r="CL597" s="168"/>
      <c r="CM597" s="168"/>
      <c r="CN597" s="168"/>
      <c r="CO597" s="168"/>
      <c r="CP597" s="168"/>
      <c r="CQ597" s="168"/>
      <c r="CR597" s="168"/>
      <c r="CS597" s="168"/>
      <c r="CT597" s="168"/>
      <c r="CU597" s="168"/>
      <c r="CV597" s="168"/>
      <c r="CW597" s="168"/>
      <c r="CX597" s="168"/>
      <c r="CY597" s="168"/>
      <c r="CZ597" s="168"/>
      <c r="DA597" s="168"/>
      <c r="DB597" s="168"/>
      <c r="DC597" s="168"/>
      <c r="DD597" s="168"/>
      <c r="DE597" s="168"/>
      <c r="DF597" s="168"/>
      <c r="DG597" s="168"/>
      <c r="DH597" s="168"/>
      <c r="DI597" s="168"/>
      <c r="DJ597" s="168"/>
      <c r="DK597" s="168"/>
      <c r="DL597" s="168"/>
      <c r="DM597" s="168"/>
      <c r="DN597" s="168"/>
      <c r="DO597" s="168"/>
      <c r="DP597" s="168"/>
      <c r="DQ597" s="168"/>
      <c r="DR597" s="168"/>
      <c r="DS597" s="168"/>
      <c r="DT597" s="168"/>
      <c r="DU597" s="168"/>
      <c r="DV597" s="168"/>
      <c r="DW597" s="168"/>
      <c r="DX597" s="168"/>
      <c r="DY597" s="168"/>
      <c r="DZ597" s="168"/>
      <c r="EA597" s="168"/>
      <c r="EB597" s="168"/>
      <c r="EC597" s="168"/>
      <c r="ED597" s="168"/>
      <c r="EE597" s="168"/>
      <c r="EF597" s="168"/>
      <c r="EG597" s="168"/>
      <c r="EH597" s="168"/>
      <c r="EI597" s="168"/>
      <c r="EJ597" s="168"/>
      <c r="EK597" s="168"/>
      <c r="EL597" s="168"/>
      <c r="EM597" s="168"/>
      <c r="EN597" s="168"/>
      <c r="EO597" s="168"/>
      <c r="EP597" s="168"/>
      <c r="EQ597" s="168"/>
      <c r="ER597" s="168"/>
      <c r="ES597" s="168"/>
      <c r="ET597" s="168"/>
      <c r="EU597" s="168"/>
      <c r="EV597" s="168"/>
      <c r="EW597" s="168"/>
      <c r="EX597" s="168"/>
      <c r="EY597" s="168"/>
      <c r="EZ597" s="168"/>
      <c r="FA597" s="168"/>
      <c r="FB597" s="168"/>
      <c r="FC597" s="168"/>
      <c r="FD597" s="168"/>
      <c r="FE597" s="168"/>
      <c r="FF597" s="168"/>
      <c r="FG597" s="168"/>
      <c r="FH597" s="168"/>
      <c r="FI597" s="168"/>
      <c r="FJ597" s="168"/>
      <c r="FK597" s="168"/>
      <c r="FL597" s="168"/>
      <c r="FM597" s="168"/>
      <c r="FN597" s="168"/>
      <c r="FO597" s="168"/>
      <c r="FP597" s="168"/>
      <c r="FQ597" s="168"/>
      <c r="FR597" s="168"/>
      <c r="FS597" s="168"/>
      <c r="FT597" s="168"/>
      <c r="FU597" s="168"/>
      <c r="FV597" s="168"/>
      <c r="FW597" s="168"/>
      <c r="FX597" s="168"/>
      <c r="FY597" s="168"/>
      <c r="FZ597" s="168"/>
      <c r="GA597" s="168"/>
      <c r="GB597" s="168"/>
      <c r="GC597" s="168"/>
      <c r="GD597" s="168"/>
      <c r="GE597" s="168"/>
      <c r="GF597" s="168"/>
      <c r="GG597" s="168"/>
      <c r="GH597" s="168"/>
      <c r="GI597" s="168"/>
    </row>
    <row r="598" spans="16:191" s="133" customFormat="1">
      <c r="P598" s="168"/>
      <c r="Q598" s="168"/>
      <c r="R598" s="168"/>
      <c r="S598" s="168"/>
      <c r="T598" s="168"/>
      <c r="U598" s="168"/>
      <c r="V598" s="168"/>
      <c r="W598" s="168"/>
      <c r="X598" s="168"/>
      <c r="Y598" s="168"/>
      <c r="Z598" s="168"/>
      <c r="AA598" s="168"/>
      <c r="AB598" s="168"/>
      <c r="AC598" s="168"/>
      <c r="AD598" s="168"/>
      <c r="AE598" s="168"/>
      <c r="AF598" s="168"/>
      <c r="AG598" s="168"/>
      <c r="AH598" s="168"/>
      <c r="AI598" s="168"/>
      <c r="AJ598" s="168"/>
      <c r="AK598" s="168"/>
      <c r="AL598" s="168"/>
      <c r="AM598" s="168"/>
      <c r="AN598" s="168"/>
      <c r="AO598" s="168"/>
      <c r="AP598" s="168"/>
      <c r="AQ598" s="168"/>
      <c r="AR598" s="168"/>
      <c r="AS598" s="168"/>
      <c r="AT598" s="168"/>
      <c r="AU598" s="168"/>
      <c r="AV598" s="168"/>
      <c r="AW598" s="168"/>
      <c r="AX598" s="168"/>
      <c r="AY598" s="168"/>
      <c r="AZ598" s="168"/>
      <c r="BA598" s="168"/>
      <c r="BB598" s="168"/>
      <c r="BC598" s="168"/>
      <c r="BD598" s="168"/>
      <c r="BE598" s="168"/>
      <c r="BF598" s="168"/>
      <c r="BG598" s="168"/>
      <c r="BH598" s="168"/>
      <c r="BI598" s="168"/>
      <c r="BJ598" s="168"/>
      <c r="BK598" s="168"/>
      <c r="BL598" s="168"/>
      <c r="BM598" s="168"/>
      <c r="BN598" s="168"/>
      <c r="BO598" s="169"/>
      <c r="BP598" s="168"/>
      <c r="BQ598" s="168"/>
      <c r="BR598" s="168"/>
      <c r="BS598" s="168"/>
      <c r="BT598" s="168"/>
      <c r="BU598" s="168"/>
      <c r="BV598" s="168"/>
      <c r="BW598" s="168"/>
      <c r="BX598" s="168"/>
      <c r="BY598" s="168"/>
      <c r="BZ598" s="168"/>
      <c r="CA598" s="168"/>
      <c r="CB598" s="168"/>
      <c r="CC598" s="168"/>
      <c r="CD598" s="168"/>
      <c r="CE598" s="168"/>
      <c r="CF598" s="168"/>
      <c r="CG598" s="168"/>
      <c r="CH598" s="168"/>
      <c r="CI598" s="168"/>
      <c r="CJ598" s="168"/>
      <c r="CK598" s="168"/>
      <c r="CL598" s="168"/>
      <c r="CM598" s="168"/>
      <c r="CN598" s="168"/>
      <c r="CO598" s="168"/>
      <c r="CP598" s="168"/>
      <c r="CQ598" s="168"/>
      <c r="CR598" s="168"/>
      <c r="CS598" s="168"/>
      <c r="CT598" s="168"/>
      <c r="CU598" s="168"/>
      <c r="CV598" s="168"/>
      <c r="CW598" s="168"/>
      <c r="CX598" s="168"/>
      <c r="CY598" s="168"/>
      <c r="CZ598" s="168"/>
      <c r="DA598" s="168"/>
      <c r="DB598" s="168"/>
      <c r="DC598" s="168"/>
      <c r="DD598" s="168"/>
      <c r="DE598" s="168"/>
      <c r="DF598" s="168"/>
      <c r="DG598" s="168"/>
      <c r="DH598" s="168"/>
      <c r="DI598" s="168"/>
      <c r="DJ598" s="168"/>
      <c r="DK598" s="168"/>
      <c r="DL598" s="168"/>
      <c r="DM598" s="168"/>
      <c r="DN598" s="168"/>
      <c r="DO598" s="168"/>
      <c r="DP598" s="168"/>
      <c r="DQ598" s="168"/>
      <c r="DR598" s="168"/>
      <c r="DS598" s="168"/>
      <c r="DT598" s="168"/>
      <c r="DU598" s="168"/>
      <c r="DV598" s="168"/>
      <c r="DW598" s="168"/>
      <c r="DX598" s="168"/>
      <c r="DY598" s="168"/>
      <c r="DZ598" s="168"/>
      <c r="EA598" s="168"/>
      <c r="EB598" s="168"/>
      <c r="EC598" s="168"/>
      <c r="ED598" s="168"/>
      <c r="EE598" s="168"/>
      <c r="EF598" s="168"/>
      <c r="EG598" s="168"/>
      <c r="EH598" s="168"/>
      <c r="EI598" s="168"/>
      <c r="EJ598" s="168"/>
      <c r="EK598" s="168"/>
      <c r="EL598" s="168"/>
      <c r="EM598" s="168"/>
      <c r="EN598" s="168"/>
      <c r="EO598" s="168"/>
      <c r="EP598" s="168"/>
      <c r="EQ598" s="168"/>
      <c r="ER598" s="168"/>
      <c r="ES598" s="168"/>
      <c r="ET598" s="168"/>
      <c r="EU598" s="168"/>
      <c r="EV598" s="168"/>
      <c r="EW598" s="168"/>
      <c r="EX598" s="168"/>
      <c r="EY598" s="168"/>
      <c r="EZ598" s="168"/>
      <c r="FA598" s="168"/>
      <c r="FB598" s="168"/>
      <c r="FC598" s="168"/>
      <c r="FD598" s="168"/>
      <c r="FE598" s="168"/>
      <c r="FF598" s="168"/>
      <c r="FG598" s="168"/>
      <c r="FH598" s="168"/>
      <c r="FI598" s="168"/>
      <c r="FJ598" s="168"/>
      <c r="FK598" s="168"/>
      <c r="FL598" s="168"/>
      <c r="FM598" s="168"/>
      <c r="FN598" s="168"/>
      <c r="FO598" s="168"/>
      <c r="FP598" s="168"/>
      <c r="FQ598" s="168"/>
      <c r="FR598" s="168"/>
      <c r="FS598" s="168"/>
      <c r="FT598" s="168"/>
      <c r="FU598" s="168"/>
      <c r="FV598" s="168"/>
      <c r="FW598" s="168"/>
      <c r="FX598" s="168"/>
      <c r="FY598" s="168"/>
      <c r="FZ598" s="168"/>
      <c r="GA598" s="168"/>
      <c r="GB598" s="168"/>
      <c r="GC598" s="168"/>
      <c r="GD598" s="168"/>
      <c r="GE598" s="168"/>
      <c r="GF598" s="168"/>
      <c r="GG598" s="168"/>
      <c r="GH598" s="168"/>
      <c r="GI598" s="168"/>
    </row>
    <row r="599" spans="16:191" s="133" customFormat="1">
      <c r="P599" s="168"/>
      <c r="Q599" s="168"/>
      <c r="R599" s="168"/>
      <c r="S599" s="168"/>
      <c r="T599" s="168"/>
      <c r="U599" s="168"/>
      <c r="V599" s="168"/>
      <c r="W599" s="168"/>
      <c r="X599" s="168"/>
      <c r="Y599" s="168"/>
      <c r="Z599" s="168"/>
      <c r="AA599" s="168"/>
      <c r="AB599" s="168"/>
      <c r="AC599" s="168"/>
      <c r="AD599" s="168"/>
      <c r="AE599" s="168"/>
      <c r="AF599" s="168"/>
      <c r="AG599" s="168"/>
      <c r="AH599" s="168"/>
      <c r="AI599" s="168"/>
      <c r="AJ599" s="168"/>
      <c r="AK599" s="168"/>
      <c r="AL599" s="168"/>
      <c r="AM599" s="168"/>
      <c r="AN599" s="168"/>
      <c r="AO599" s="168"/>
      <c r="AP599" s="168"/>
      <c r="AQ599" s="168"/>
      <c r="AR599" s="168"/>
      <c r="AS599" s="168"/>
      <c r="AT599" s="168"/>
      <c r="AU599" s="168"/>
      <c r="AV599" s="168"/>
      <c r="AW599" s="168"/>
      <c r="AX599" s="168"/>
      <c r="AY599" s="168"/>
      <c r="AZ599" s="168"/>
      <c r="BA599" s="168"/>
      <c r="BB599" s="168"/>
      <c r="BC599" s="168"/>
      <c r="BD599" s="168"/>
      <c r="BE599" s="168"/>
      <c r="BF599" s="168"/>
      <c r="BG599" s="168"/>
      <c r="BH599" s="168"/>
      <c r="BI599" s="168"/>
      <c r="BJ599" s="168"/>
      <c r="BK599" s="168"/>
      <c r="BL599" s="168"/>
      <c r="BM599" s="168"/>
      <c r="BN599" s="168"/>
      <c r="BO599" s="169"/>
      <c r="BP599" s="168"/>
      <c r="BQ599" s="168"/>
      <c r="BR599" s="168"/>
      <c r="BS599" s="168"/>
      <c r="BT599" s="168"/>
      <c r="BU599" s="168"/>
      <c r="BV599" s="168"/>
      <c r="BW599" s="168"/>
      <c r="BX599" s="168"/>
      <c r="BY599" s="168"/>
      <c r="BZ599" s="168"/>
      <c r="CA599" s="168"/>
      <c r="CB599" s="168"/>
      <c r="CC599" s="168"/>
      <c r="CD599" s="168"/>
      <c r="CE599" s="168"/>
      <c r="CF599" s="168"/>
      <c r="CG599" s="168"/>
      <c r="CH599" s="168"/>
      <c r="CI599" s="168"/>
      <c r="CJ599" s="168"/>
      <c r="CK599" s="168"/>
      <c r="CL599" s="168"/>
      <c r="CM599" s="168"/>
      <c r="CN599" s="168"/>
      <c r="CO599" s="168"/>
      <c r="CP599" s="168"/>
      <c r="CQ599" s="168"/>
      <c r="CR599" s="168"/>
      <c r="CS599" s="168"/>
      <c r="CT599" s="168"/>
      <c r="CU599" s="168"/>
      <c r="CV599" s="168"/>
      <c r="CW599" s="168"/>
      <c r="CX599" s="168"/>
      <c r="CY599" s="168"/>
      <c r="CZ599" s="168"/>
      <c r="DA599" s="168"/>
      <c r="DB599" s="168"/>
      <c r="DC599" s="168"/>
      <c r="DD599" s="168"/>
      <c r="DE599" s="168"/>
      <c r="DF599" s="168"/>
      <c r="DG599" s="168"/>
      <c r="DH599" s="168"/>
      <c r="DI599" s="168"/>
      <c r="DJ599" s="168"/>
      <c r="DK599" s="168"/>
      <c r="DL599" s="168"/>
      <c r="DM599" s="168"/>
      <c r="DN599" s="168"/>
      <c r="DO599" s="168"/>
      <c r="DP599" s="168"/>
      <c r="DQ599" s="168"/>
      <c r="DR599" s="168"/>
      <c r="DS599" s="168"/>
      <c r="DT599" s="168"/>
      <c r="DU599" s="168"/>
      <c r="DV599" s="168"/>
      <c r="DW599" s="168"/>
      <c r="DX599" s="168"/>
      <c r="DY599" s="168"/>
      <c r="DZ599" s="168"/>
      <c r="EA599" s="168"/>
      <c r="EB599" s="168"/>
      <c r="EC599" s="168"/>
      <c r="ED599" s="168"/>
      <c r="EE599" s="168"/>
      <c r="EF599" s="168"/>
      <c r="EG599" s="168"/>
      <c r="EH599" s="168"/>
      <c r="EI599" s="168"/>
      <c r="EJ599" s="168"/>
      <c r="EK599" s="168"/>
      <c r="EL599" s="168"/>
      <c r="EM599" s="168"/>
      <c r="EN599" s="168"/>
      <c r="EO599" s="168"/>
      <c r="EP599" s="168"/>
      <c r="EQ599" s="168"/>
      <c r="ER599" s="168"/>
      <c r="ES599" s="168"/>
      <c r="ET599" s="168"/>
      <c r="EU599" s="168"/>
      <c r="EV599" s="168"/>
      <c r="EW599" s="168"/>
      <c r="EX599" s="168"/>
      <c r="EY599" s="168"/>
      <c r="EZ599" s="168"/>
      <c r="FA599" s="168"/>
      <c r="FB599" s="168"/>
      <c r="FC599" s="168"/>
      <c r="FD599" s="168"/>
      <c r="FE599" s="168"/>
      <c r="FF599" s="168"/>
      <c r="FG599" s="168"/>
      <c r="FH599" s="168"/>
      <c r="FI599" s="168"/>
      <c r="FJ599" s="168"/>
      <c r="FK599" s="168"/>
      <c r="FL599" s="168"/>
      <c r="FM599" s="168"/>
      <c r="FN599" s="168"/>
      <c r="FO599" s="168"/>
      <c r="FP599" s="168"/>
      <c r="FQ599" s="168"/>
      <c r="FR599" s="168"/>
      <c r="FS599" s="168"/>
      <c r="FT599" s="168"/>
      <c r="FU599" s="168"/>
      <c r="FV599" s="168"/>
      <c r="FW599" s="168"/>
      <c r="FX599" s="168"/>
      <c r="FY599" s="168"/>
      <c r="FZ599" s="168"/>
      <c r="GA599" s="168"/>
      <c r="GB599" s="168"/>
      <c r="GC599" s="168"/>
      <c r="GD599" s="168"/>
      <c r="GE599" s="168"/>
      <c r="GF599" s="168"/>
      <c r="GG599" s="168"/>
      <c r="GH599" s="168"/>
      <c r="GI599" s="168"/>
    </row>
    <row r="600" spans="16:191" s="133" customFormat="1">
      <c r="P600" s="168"/>
      <c r="Q600" s="168"/>
      <c r="R600" s="168"/>
      <c r="S600" s="168"/>
      <c r="T600" s="168"/>
      <c r="U600" s="168"/>
      <c r="V600" s="168"/>
      <c r="W600" s="168"/>
      <c r="X600" s="168"/>
      <c r="Y600" s="168"/>
      <c r="Z600" s="168"/>
      <c r="AA600" s="168"/>
      <c r="AB600" s="168"/>
      <c r="AC600" s="168"/>
      <c r="AD600" s="168"/>
      <c r="AE600" s="168"/>
      <c r="AF600" s="168"/>
      <c r="AG600" s="168"/>
      <c r="AH600" s="168"/>
      <c r="AI600" s="168"/>
      <c r="AJ600" s="168"/>
      <c r="AK600" s="168"/>
      <c r="AL600" s="168"/>
      <c r="AM600" s="168"/>
      <c r="AN600" s="168"/>
      <c r="AO600" s="168"/>
      <c r="AP600" s="168"/>
      <c r="AQ600" s="168"/>
      <c r="AR600" s="168"/>
      <c r="AS600" s="168"/>
      <c r="AT600" s="168"/>
      <c r="AU600" s="168"/>
      <c r="AV600" s="168"/>
      <c r="AW600" s="168"/>
      <c r="AX600" s="168"/>
      <c r="AY600" s="168"/>
      <c r="AZ600" s="168"/>
      <c r="BA600" s="168"/>
      <c r="BB600" s="168"/>
      <c r="BC600" s="168"/>
      <c r="BD600" s="168"/>
      <c r="BE600" s="168"/>
      <c r="BF600" s="168"/>
      <c r="BG600" s="168"/>
      <c r="BH600" s="168"/>
      <c r="BI600" s="168"/>
      <c r="BJ600" s="168"/>
      <c r="BK600" s="168"/>
      <c r="BL600" s="168"/>
      <c r="BM600" s="168"/>
      <c r="BN600" s="168"/>
      <c r="BO600" s="169"/>
      <c r="BP600" s="168"/>
      <c r="BQ600" s="168"/>
      <c r="BR600" s="168"/>
      <c r="BS600" s="168"/>
      <c r="BT600" s="168"/>
      <c r="BU600" s="168"/>
      <c r="BV600" s="168"/>
      <c r="BW600" s="168"/>
      <c r="BX600" s="168"/>
      <c r="BY600" s="168"/>
      <c r="BZ600" s="168"/>
      <c r="CA600" s="168"/>
      <c r="CB600" s="168"/>
      <c r="CC600" s="168"/>
      <c r="CD600" s="168"/>
      <c r="CE600" s="168"/>
      <c r="CF600" s="168"/>
      <c r="CG600" s="168"/>
      <c r="CH600" s="168"/>
      <c r="CI600" s="168"/>
      <c r="CJ600" s="168"/>
      <c r="CK600" s="168"/>
      <c r="CL600" s="168"/>
      <c r="CM600" s="168"/>
      <c r="CN600" s="168"/>
      <c r="CO600" s="168"/>
      <c r="CP600" s="168"/>
      <c r="CQ600" s="168"/>
      <c r="CR600" s="168"/>
      <c r="CS600" s="168"/>
      <c r="CT600" s="168"/>
      <c r="CU600" s="168"/>
      <c r="CV600" s="168"/>
      <c r="CW600" s="168"/>
      <c r="CX600" s="168"/>
      <c r="CY600" s="168"/>
      <c r="CZ600" s="168"/>
      <c r="DA600" s="168"/>
      <c r="DB600" s="168"/>
      <c r="DC600" s="168"/>
      <c r="DD600" s="168"/>
      <c r="DE600" s="168"/>
      <c r="DF600" s="168"/>
      <c r="DG600" s="168"/>
      <c r="DH600" s="168"/>
      <c r="DI600" s="168"/>
      <c r="DJ600" s="168"/>
      <c r="DK600" s="168"/>
      <c r="DL600" s="168"/>
      <c r="DM600" s="168"/>
      <c r="DN600" s="168"/>
      <c r="DO600" s="168"/>
      <c r="DP600" s="168"/>
      <c r="DQ600" s="168"/>
      <c r="DR600" s="168"/>
      <c r="DS600" s="168"/>
      <c r="DT600" s="168"/>
      <c r="DU600" s="168"/>
      <c r="DV600" s="168"/>
      <c r="DW600" s="168"/>
      <c r="DX600" s="168"/>
      <c r="DY600" s="168"/>
      <c r="DZ600" s="168"/>
      <c r="EA600" s="168"/>
      <c r="EB600" s="168"/>
      <c r="EC600" s="168"/>
      <c r="ED600" s="168"/>
      <c r="EE600" s="168"/>
      <c r="EF600" s="168"/>
      <c r="EG600" s="168"/>
      <c r="EH600" s="168"/>
      <c r="EI600" s="168"/>
      <c r="EJ600" s="168"/>
      <c r="EK600" s="168"/>
      <c r="EL600" s="168"/>
      <c r="EM600" s="168"/>
      <c r="EN600" s="168"/>
      <c r="EO600" s="168"/>
      <c r="EP600" s="168"/>
      <c r="EQ600" s="168"/>
      <c r="ER600" s="168"/>
      <c r="ES600" s="168"/>
      <c r="ET600" s="168"/>
      <c r="EU600" s="168"/>
      <c r="EV600" s="168"/>
      <c r="EW600" s="168"/>
      <c r="EX600" s="168"/>
      <c r="EY600" s="168"/>
      <c r="EZ600" s="168"/>
      <c r="FA600" s="168"/>
      <c r="FB600" s="168"/>
      <c r="FC600" s="168"/>
      <c r="FD600" s="168"/>
      <c r="FE600" s="168"/>
      <c r="FF600" s="168"/>
      <c r="FG600" s="168"/>
      <c r="FH600" s="168"/>
      <c r="FI600" s="168"/>
      <c r="FJ600" s="168"/>
      <c r="FK600" s="168"/>
      <c r="FL600" s="168"/>
      <c r="FM600" s="168"/>
      <c r="FN600" s="168"/>
      <c r="FO600" s="168"/>
      <c r="FP600" s="168"/>
      <c r="FQ600" s="168"/>
      <c r="FR600" s="168"/>
      <c r="FS600" s="168"/>
      <c r="FT600" s="168"/>
      <c r="FU600" s="168"/>
      <c r="FV600" s="168"/>
      <c r="FW600" s="168"/>
      <c r="FX600" s="168"/>
      <c r="FY600" s="168"/>
      <c r="FZ600" s="168"/>
      <c r="GA600" s="168"/>
      <c r="GB600" s="168"/>
      <c r="GC600" s="168"/>
      <c r="GD600" s="168"/>
      <c r="GE600" s="168"/>
      <c r="GF600" s="168"/>
      <c r="GG600" s="168"/>
      <c r="GH600" s="168"/>
      <c r="GI600" s="168"/>
    </row>
    <row r="601" spans="16:191" s="133" customFormat="1">
      <c r="P601" s="168"/>
      <c r="Q601" s="168"/>
      <c r="R601" s="168"/>
      <c r="S601" s="168"/>
      <c r="T601" s="168"/>
      <c r="U601" s="168"/>
      <c r="V601" s="168"/>
      <c r="W601" s="168"/>
      <c r="X601" s="168"/>
      <c r="Y601" s="168"/>
      <c r="Z601" s="168"/>
      <c r="AA601" s="168"/>
      <c r="AB601" s="168"/>
      <c r="AC601" s="168"/>
      <c r="AD601" s="168"/>
      <c r="AE601" s="168"/>
      <c r="AF601" s="168"/>
      <c r="AG601" s="168"/>
      <c r="AH601" s="168"/>
      <c r="AI601" s="168"/>
      <c r="AJ601" s="168"/>
      <c r="AK601" s="168"/>
      <c r="AL601" s="168"/>
      <c r="AM601" s="168"/>
      <c r="AN601" s="168"/>
      <c r="AO601" s="168"/>
      <c r="AP601" s="168"/>
      <c r="AQ601" s="168"/>
      <c r="AR601" s="168"/>
      <c r="AS601" s="168"/>
      <c r="AT601" s="168"/>
      <c r="AU601" s="168"/>
      <c r="AV601" s="168"/>
      <c r="AW601" s="168"/>
      <c r="AX601" s="168"/>
      <c r="AY601" s="168"/>
      <c r="AZ601" s="168"/>
      <c r="BA601" s="168"/>
      <c r="BB601" s="168"/>
      <c r="BC601" s="168"/>
      <c r="BD601" s="168"/>
      <c r="BE601" s="168"/>
      <c r="BF601" s="168"/>
      <c r="BG601" s="168"/>
      <c r="BH601" s="168"/>
      <c r="BI601" s="168"/>
      <c r="BJ601" s="168"/>
      <c r="BK601" s="168"/>
      <c r="BL601" s="168"/>
      <c r="BM601" s="168"/>
      <c r="BN601" s="168"/>
      <c r="BO601" s="169"/>
      <c r="BP601" s="168"/>
      <c r="BQ601" s="168"/>
      <c r="BR601" s="168"/>
      <c r="BS601" s="168"/>
      <c r="BT601" s="168"/>
      <c r="BU601" s="168"/>
      <c r="BV601" s="168"/>
      <c r="BW601" s="168"/>
      <c r="BX601" s="168"/>
      <c r="BY601" s="168"/>
      <c r="BZ601" s="168"/>
      <c r="CA601" s="168"/>
      <c r="CB601" s="168"/>
      <c r="CC601" s="168"/>
      <c r="CD601" s="168"/>
      <c r="CE601" s="168"/>
      <c r="CF601" s="168"/>
      <c r="CG601" s="168"/>
      <c r="CH601" s="168"/>
      <c r="CI601" s="168"/>
      <c r="CJ601" s="168"/>
      <c r="CK601" s="168"/>
      <c r="CL601" s="168"/>
      <c r="CM601" s="168"/>
      <c r="CN601" s="168"/>
      <c r="CO601" s="168"/>
      <c r="CP601" s="168"/>
      <c r="CQ601" s="168"/>
      <c r="CR601" s="168"/>
      <c r="CS601" s="168"/>
      <c r="CT601" s="168"/>
      <c r="CU601" s="168"/>
      <c r="CV601" s="168"/>
      <c r="CW601" s="168"/>
      <c r="CX601" s="168"/>
      <c r="CY601" s="168"/>
      <c r="CZ601" s="168"/>
      <c r="DA601" s="168"/>
      <c r="DB601" s="168"/>
      <c r="DC601" s="168"/>
      <c r="DD601" s="168"/>
      <c r="DE601" s="168"/>
      <c r="DF601" s="168"/>
      <c r="DG601" s="168"/>
      <c r="DH601" s="168"/>
      <c r="DI601" s="168"/>
      <c r="DJ601" s="168"/>
      <c r="DK601" s="168"/>
      <c r="DL601" s="168"/>
      <c r="DM601" s="168"/>
      <c r="DN601" s="168"/>
      <c r="DO601" s="168"/>
      <c r="DP601" s="168"/>
      <c r="DQ601" s="168"/>
      <c r="DR601" s="168"/>
      <c r="DS601" s="168"/>
      <c r="DT601" s="168"/>
      <c r="DU601" s="168"/>
      <c r="DV601" s="168"/>
      <c r="DW601" s="168"/>
      <c r="DX601" s="168"/>
      <c r="DY601" s="168"/>
      <c r="DZ601" s="168"/>
      <c r="EA601" s="168"/>
      <c r="EB601" s="168"/>
      <c r="EC601" s="168"/>
      <c r="ED601" s="168"/>
      <c r="EE601" s="168"/>
      <c r="EF601" s="168"/>
      <c r="EG601" s="168"/>
      <c r="EH601" s="168"/>
      <c r="EI601" s="168"/>
      <c r="EJ601" s="168"/>
      <c r="EK601" s="168"/>
      <c r="EL601" s="168"/>
      <c r="EM601" s="168"/>
      <c r="EN601" s="168"/>
      <c r="EO601" s="168"/>
      <c r="EP601" s="168"/>
      <c r="EQ601" s="168"/>
      <c r="ER601" s="168"/>
      <c r="ES601" s="168"/>
      <c r="ET601" s="168"/>
      <c r="EU601" s="168"/>
      <c r="EV601" s="168"/>
      <c r="EW601" s="168"/>
      <c r="EX601" s="168"/>
      <c r="EY601" s="168"/>
      <c r="EZ601" s="168"/>
      <c r="FA601" s="168"/>
      <c r="FB601" s="168"/>
      <c r="FC601" s="168"/>
      <c r="FD601" s="168"/>
      <c r="FE601" s="168"/>
      <c r="FF601" s="168"/>
      <c r="FG601" s="168"/>
      <c r="FH601" s="168"/>
      <c r="FI601" s="168"/>
      <c r="FJ601" s="168"/>
      <c r="FK601" s="168"/>
      <c r="FL601" s="168"/>
      <c r="FM601" s="168"/>
      <c r="FN601" s="168"/>
      <c r="FO601" s="168"/>
      <c r="FP601" s="168"/>
      <c r="FQ601" s="168"/>
      <c r="FR601" s="168"/>
      <c r="FS601" s="168"/>
      <c r="FT601" s="168"/>
      <c r="FU601" s="168"/>
      <c r="FV601" s="168"/>
      <c r="FW601" s="168"/>
      <c r="FX601" s="168"/>
      <c r="FY601" s="168"/>
      <c r="FZ601" s="168"/>
      <c r="GA601" s="168"/>
      <c r="GB601" s="168"/>
      <c r="GC601" s="168"/>
      <c r="GD601" s="168"/>
      <c r="GE601" s="168"/>
      <c r="GF601" s="168"/>
      <c r="GG601" s="168"/>
      <c r="GH601" s="168"/>
      <c r="GI601" s="168"/>
    </row>
    <row r="602" spans="16:191" s="133" customFormat="1">
      <c r="P602" s="168"/>
      <c r="Q602" s="168"/>
      <c r="R602" s="168"/>
      <c r="S602" s="168"/>
      <c r="T602" s="168"/>
      <c r="U602" s="168"/>
      <c r="V602" s="168"/>
      <c r="W602" s="168"/>
      <c r="X602" s="168"/>
      <c r="Y602" s="168"/>
      <c r="Z602" s="168"/>
      <c r="AA602" s="168"/>
      <c r="AB602" s="168"/>
      <c r="AC602" s="168"/>
      <c r="AD602" s="168"/>
      <c r="AE602" s="168"/>
      <c r="AF602" s="168"/>
      <c r="AG602" s="168"/>
      <c r="AH602" s="168"/>
      <c r="AI602" s="168"/>
      <c r="AJ602" s="168"/>
      <c r="AK602" s="168"/>
      <c r="AL602" s="168"/>
      <c r="AM602" s="168"/>
      <c r="AN602" s="168"/>
      <c r="AO602" s="168"/>
      <c r="AP602" s="168"/>
      <c r="AQ602" s="168"/>
      <c r="AR602" s="168"/>
      <c r="AS602" s="168"/>
      <c r="AT602" s="168"/>
      <c r="AU602" s="168"/>
      <c r="AV602" s="168"/>
      <c r="AW602" s="168"/>
      <c r="AX602" s="168"/>
      <c r="AY602" s="168"/>
      <c r="AZ602" s="168"/>
      <c r="BA602" s="168"/>
      <c r="BB602" s="168"/>
      <c r="BC602" s="168"/>
      <c r="BD602" s="168"/>
      <c r="BE602" s="168"/>
      <c r="BF602" s="168"/>
      <c r="BG602" s="168"/>
      <c r="BH602" s="168"/>
      <c r="BI602" s="168"/>
      <c r="BJ602" s="168"/>
      <c r="BK602" s="168"/>
      <c r="BL602" s="168"/>
      <c r="BM602" s="168"/>
      <c r="BN602" s="168"/>
      <c r="BO602" s="169"/>
      <c r="BP602" s="168"/>
      <c r="BQ602" s="168"/>
      <c r="BR602" s="168"/>
      <c r="BS602" s="168"/>
      <c r="BT602" s="168"/>
      <c r="BU602" s="168"/>
      <c r="BV602" s="168"/>
      <c r="BW602" s="168"/>
      <c r="BX602" s="168"/>
      <c r="BY602" s="168"/>
      <c r="BZ602" s="168"/>
      <c r="CA602" s="168"/>
      <c r="CB602" s="168"/>
      <c r="CC602" s="168"/>
      <c r="CD602" s="168"/>
      <c r="CE602" s="168"/>
      <c r="CF602" s="168"/>
      <c r="CG602" s="168"/>
      <c r="CH602" s="168"/>
      <c r="CI602" s="168"/>
      <c r="CJ602" s="168"/>
      <c r="CK602" s="168"/>
      <c r="CL602" s="168"/>
      <c r="CM602" s="168"/>
      <c r="CN602" s="168"/>
      <c r="CO602" s="168"/>
      <c r="CP602" s="168"/>
      <c r="CQ602" s="168"/>
      <c r="CR602" s="168"/>
      <c r="CS602" s="168"/>
      <c r="CT602" s="168"/>
      <c r="CU602" s="168"/>
      <c r="CV602" s="168"/>
      <c r="CW602" s="168"/>
      <c r="CX602" s="168"/>
      <c r="CY602" s="168"/>
      <c r="CZ602" s="168"/>
      <c r="DA602" s="168"/>
      <c r="DB602" s="168"/>
      <c r="DC602" s="168"/>
      <c r="DD602" s="168"/>
      <c r="DE602" s="168"/>
      <c r="DF602" s="168"/>
      <c r="DG602" s="168"/>
      <c r="DH602" s="168"/>
      <c r="DI602" s="168"/>
      <c r="DJ602" s="168"/>
      <c r="DK602" s="168"/>
      <c r="DL602" s="168"/>
      <c r="DM602" s="168"/>
      <c r="DN602" s="168"/>
      <c r="DO602" s="168"/>
      <c r="DP602" s="168"/>
      <c r="DQ602" s="168"/>
      <c r="DR602" s="168"/>
      <c r="DS602" s="168"/>
      <c r="DT602" s="168"/>
      <c r="DU602" s="168"/>
      <c r="DV602" s="168"/>
      <c r="DW602" s="168"/>
      <c r="DX602" s="168"/>
      <c r="DY602" s="168"/>
      <c r="DZ602" s="168"/>
      <c r="EA602" s="168"/>
      <c r="EB602" s="168"/>
      <c r="EC602" s="168"/>
      <c r="ED602" s="168"/>
      <c r="EE602" s="168"/>
      <c r="EF602" s="168"/>
      <c r="EG602" s="168"/>
      <c r="EH602" s="168"/>
      <c r="EI602" s="168"/>
      <c r="EJ602" s="168"/>
      <c r="EK602" s="168"/>
      <c r="EL602" s="168"/>
      <c r="EM602" s="168"/>
      <c r="EN602" s="168"/>
      <c r="EO602" s="168"/>
      <c r="EP602" s="168"/>
      <c r="EQ602" s="168"/>
      <c r="ER602" s="168"/>
      <c r="ES602" s="168"/>
      <c r="ET602" s="168"/>
      <c r="EU602" s="168"/>
      <c r="EV602" s="168"/>
      <c r="EW602" s="168"/>
      <c r="EX602" s="168"/>
      <c r="EY602" s="168"/>
      <c r="EZ602" s="168"/>
      <c r="FA602" s="168"/>
      <c r="FB602" s="168"/>
      <c r="FC602" s="168"/>
      <c r="FD602" s="168"/>
      <c r="FE602" s="168"/>
      <c r="FF602" s="168"/>
      <c r="FG602" s="168"/>
      <c r="FH602" s="168"/>
      <c r="FI602" s="168"/>
      <c r="FJ602" s="168"/>
      <c r="FK602" s="168"/>
      <c r="FL602" s="168"/>
      <c r="FM602" s="168"/>
      <c r="FN602" s="168"/>
      <c r="FO602" s="168"/>
      <c r="FP602" s="168"/>
      <c r="FQ602" s="168"/>
      <c r="FR602" s="168"/>
      <c r="FS602" s="168"/>
      <c r="FT602" s="168"/>
      <c r="FU602" s="168"/>
      <c r="FV602" s="168"/>
      <c r="FW602" s="168"/>
      <c r="FX602" s="168"/>
      <c r="FY602" s="168"/>
      <c r="FZ602" s="168"/>
      <c r="GA602" s="168"/>
      <c r="GB602" s="168"/>
      <c r="GC602" s="168"/>
      <c r="GD602" s="168"/>
      <c r="GE602" s="168"/>
      <c r="GF602" s="168"/>
      <c r="GG602" s="168"/>
      <c r="GH602" s="168"/>
      <c r="GI602" s="168"/>
    </row>
    <row r="603" spans="16:191" s="133" customFormat="1">
      <c r="P603" s="168"/>
      <c r="Q603" s="168"/>
      <c r="R603" s="168"/>
      <c r="S603" s="168"/>
      <c r="T603" s="168"/>
      <c r="U603" s="168"/>
      <c r="V603" s="168"/>
      <c r="W603" s="168"/>
      <c r="X603" s="168"/>
      <c r="Y603" s="168"/>
      <c r="Z603" s="168"/>
      <c r="AA603" s="168"/>
      <c r="AB603" s="168"/>
      <c r="AC603" s="168"/>
      <c r="AD603" s="168"/>
      <c r="AE603" s="168"/>
      <c r="AF603" s="168"/>
      <c r="AG603" s="168"/>
      <c r="AH603" s="168"/>
      <c r="AI603" s="168"/>
      <c r="AJ603" s="168"/>
      <c r="AK603" s="168"/>
      <c r="AL603" s="168"/>
      <c r="AM603" s="168"/>
      <c r="AN603" s="168"/>
      <c r="AO603" s="168"/>
      <c r="AP603" s="168"/>
      <c r="AQ603" s="168"/>
      <c r="AR603" s="168"/>
      <c r="AS603" s="168"/>
      <c r="AT603" s="168"/>
      <c r="AU603" s="168"/>
      <c r="AV603" s="168"/>
      <c r="AW603" s="168"/>
      <c r="AX603" s="168"/>
      <c r="AY603" s="168"/>
      <c r="AZ603" s="168"/>
      <c r="BA603" s="168"/>
      <c r="BB603" s="168"/>
      <c r="BC603" s="168"/>
      <c r="BD603" s="168"/>
      <c r="BE603" s="168"/>
      <c r="BF603" s="168"/>
      <c r="BG603" s="168"/>
      <c r="BH603" s="168"/>
      <c r="BI603" s="168"/>
      <c r="BJ603" s="168"/>
      <c r="BK603" s="168"/>
      <c r="BL603" s="168"/>
      <c r="BM603" s="168"/>
      <c r="BN603" s="168"/>
      <c r="BO603" s="169"/>
      <c r="BP603" s="168"/>
      <c r="BQ603" s="168"/>
      <c r="BR603" s="168"/>
      <c r="BS603" s="168"/>
      <c r="BT603" s="168"/>
      <c r="BU603" s="168"/>
      <c r="BV603" s="168"/>
      <c r="BW603" s="168"/>
      <c r="BX603" s="168"/>
      <c r="BY603" s="168"/>
      <c r="BZ603" s="168"/>
      <c r="CA603" s="168"/>
      <c r="CB603" s="168"/>
      <c r="CC603" s="168"/>
      <c r="CD603" s="168"/>
      <c r="CE603" s="168"/>
      <c r="CF603" s="168"/>
      <c r="CG603" s="168"/>
      <c r="CH603" s="168"/>
      <c r="CI603" s="168"/>
      <c r="CJ603" s="168"/>
      <c r="CK603" s="168"/>
      <c r="CL603" s="168"/>
      <c r="CM603" s="168"/>
      <c r="CN603" s="168"/>
      <c r="CO603" s="168"/>
      <c r="CP603" s="168"/>
      <c r="CQ603" s="168"/>
      <c r="CR603" s="168"/>
      <c r="CS603" s="168"/>
      <c r="CT603" s="168"/>
      <c r="CU603" s="168"/>
      <c r="CV603" s="168"/>
      <c r="CW603" s="168"/>
      <c r="CX603" s="168"/>
      <c r="CY603" s="168"/>
      <c r="CZ603" s="168"/>
      <c r="DA603" s="168"/>
      <c r="DB603" s="168"/>
      <c r="DC603" s="168"/>
      <c r="DD603" s="168"/>
      <c r="DE603" s="168"/>
      <c r="DF603" s="168"/>
      <c r="DG603" s="168"/>
      <c r="DH603" s="168"/>
      <c r="DI603" s="168"/>
      <c r="DJ603" s="168"/>
      <c r="DK603" s="168"/>
      <c r="DL603" s="168"/>
      <c r="DM603" s="168"/>
      <c r="DN603" s="168"/>
      <c r="DO603" s="168"/>
      <c r="DP603" s="168"/>
      <c r="DQ603" s="168"/>
      <c r="DR603" s="168"/>
      <c r="DS603" s="168"/>
      <c r="DT603" s="168"/>
      <c r="DU603" s="168"/>
      <c r="DV603" s="168"/>
      <c r="DW603" s="168"/>
      <c r="DX603" s="168"/>
      <c r="DY603" s="168"/>
      <c r="DZ603" s="168"/>
      <c r="EA603" s="168"/>
      <c r="EB603" s="168"/>
      <c r="EC603" s="168"/>
      <c r="ED603" s="168"/>
      <c r="EE603" s="168"/>
      <c r="EF603" s="168"/>
      <c r="EG603" s="168"/>
      <c r="EH603" s="168"/>
      <c r="EI603" s="168"/>
      <c r="EJ603" s="168"/>
      <c r="EK603" s="168"/>
      <c r="EL603" s="168"/>
      <c r="EM603" s="168"/>
      <c r="EN603" s="168"/>
      <c r="EO603" s="168"/>
      <c r="EP603" s="168"/>
      <c r="EQ603" s="168"/>
      <c r="ER603" s="168"/>
      <c r="ES603" s="168"/>
      <c r="ET603" s="168"/>
      <c r="EU603" s="168"/>
      <c r="EV603" s="168"/>
      <c r="EW603" s="168"/>
      <c r="EX603" s="168"/>
      <c r="EY603" s="168"/>
      <c r="EZ603" s="168"/>
      <c r="FA603" s="168"/>
      <c r="FB603" s="168"/>
      <c r="FC603" s="168"/>
      <c r="FD603" s="168"/>
      <c r="FE603" s="168"/>
      <c r="FF603" s="168"/>
      <c r="FG603" s="168"/>
      <c r="FH603" s="168"/>
      <c r="FI603" s="168"/>
      <c r="FJ603" s="168"/>
      <c r="FK603" s="168"/>
      <c r="FL603" s="168"/>
      <c r="FM603" s="168"/>
      <c r="FN603" s="168"/>
      <c r="FO603" s="168"/>
      <c r="FP603" s="168"/>
      <c r="FQ603" s="168"/>
      <c r="FR603" s="168"/>
      <c r="FS603" s="168"/>
      <c r="FT603" s="168"/>
      <c r="FU603" s="168"/>
      <c r="FV603" s="168"/>
      <c r="FW603" s="168"/>
      <c r="FX603" s="168"/>
      <c r="FY603" s="168"/>
      <c r="FZ603" s="168"/>
      <c r="GA603" s="168"/>
      <c r="GB603" s="168"/>
      <c r="GC603" s="168"/>
      <c r="GD603" s="168"/>
      <c r="GE603" s="168"/>
      <c r="GF603" s="168"/>
      <c r="GG603" s="168"/>
      <c r="GH603" s="168"/>
      <c r="GI603" s="168"/>
    </row>
    <row r="604" spans="16:191" s="133" customFormat="1">
      <c r="P604" s="168"/>
      <c r="Q604" s="168"/>
      <c r="R604" s="168"/>
      <c r="S604" s="168"/>
      <c r="T604" s="168"/>
      <c r="U604" s="168"/>
      <c r="V604" s="168"/>
      <c r="W604" s="168"/>
      <c r="X604" s="168"/>
      <c r="Y604" s="168"/>
      <c r="Z604" s="168"/>
      <c r="AA604" s="168"/>
      <c r="AB604" s="168"/>
      <c r="AC604" s="168"/>
      <c r="AD604" s="168"/>
      <c r="AE604" s="168"/>
      <c r="AF604" s="168"/>
      <c r="AG604" s="168"/>
      <c r="AH604" s="168"/>
      <c r="AI604" s="168"/>
      <c r="AJ604" s="168"/>
      <c r="AK604" s="168"/>
      <c r="AL604" s="168"/>
      <c r="AM604" s="168"/>
      <c r="AN604" s="168"/>
      <c r="AO604" s="168"/>
      <c r="AP604" s="168"/>
      <c r="AQ604" s="168"/>
      <c r="AR604" s="168"/>
      <c r="AS604" s="168"/>
      <c r="AT604" s="168"/>
      <c r="AU604" s="168"/>
      <c r="AV604" s="168"/>
      <c r="AW604" s="168"/>
      <c r="AX604" s="168"/>
      <c r="AY604" s="168"/>
      <c r="AZ604" s="168"/>
      <c r="BA604" s="168"/>
      <c r="BB604" s="168"/>
      <c r="BC604" s="168"/>
      <c r="BD604" s="168"/>
      <c r="BE604" s="168"/>
      <c r="BF604" s="168"/>
      <c r="BG604" s="168"/>
      <c r="BH604" s="168"/>
      <c r="BI604" s="168"/>
      <c r="BJ604" s="168"/>
      <c r="BK604" s="168"/>
      <c r="BL604" s="168"/>
      <c r="BM604" s="168"/>
      <c r="BN604" s="168"/>
      <c r="BO604" s="169"/>
      <c r="BP604" s="168"/>
      <c r="BQ604" s="168"/>
      <c r="BR604" s="168"/>
      <c r="BS604" s="168"/>
      <c r="BT604" s="168"/>
      <c r="BU604" s="168"/>
      <c r="BV604" s="168"/>
      <c r="BW604" s="168"/>
      <c r="BX604" s="168"/>
      <c r="BY604" s="168"/>
      <c r="BZ604" s="168"/>
      <c r="CA604" s="168"/>
      <c r="CB604" s="168"/>
      <c r="CC604" s="168"/>
      <c r="CD604" s="168"/>
      <c r="CE604" s="168"/>
      <c r="CF604" s="168"/>
      <c r="CG604" s="168"/>
      <c r="CH604" s="168"/>
      <c r="CI604" s="168"/>
      <c r="CJ604" s="168"/>
      <c r="CK604" s="168"/>
      <c r="CL604" s="168"/>
      <c r="CM604" s="168"/>
      <c r="CN604" s="168"/>
      <c r="CO604" s="168"/>
      <c r="CP604" s="168"/>
      <c r="CQ604" s="168"/>
      <c r="CR604" s="168"/>
      <c r="CS604" s="168"/>
      <c r="CT604" s="168"/>
      <c r="CU604" s="168"/>
      <c r="CV604" s="168"/>
      <c r="CW604" s="168"/>
      <c r="CX604" s="168"/>
      <c r="CY604" s="168"/>
      <c r="CZ604" s="168"/>
      <c r="DA604" s="168"/>
      <c r="DB604" s="168"/>
      <c r="DC604" s="168"/>
      <c r="DD604" s="168"/>
      <c r="DE604" s="168"/>
      <c r="DF604" s="168"/>
      <c r="DG604" s="168"/>
      <c r="DH604" s="168"/>
      <c r="DI604" s="168"/>
      <c r="DJ604" s="168"/>
      <c r="DK604" s="168"/>
      <c r="DL604" s="168"/>
      <c r="DM604" s="168"/>
      <c r="DN604" s="168"/>
      <c r="DO604" s="168"/>
      <c r="DP604" s="168"/>
      <c r="DQ604" s="168"/>
      <c r="DR604" s="168"/>
      <c r="DS604" s="168"/>
      <c r="DT604" s="168"/>
      <c r="DU604" s="168"/>
      <c r="DV604" s="168"/>
      <c r="DW604" s="168"/>
      <c r="DX604" s="168"/>
      <c r="DY604" s="168"/>
      <c r="DZ604" s="168"/>
      <c r="EA604" s="168"/>
      <c r="EB604" s="168"/>
      <c r="EC604" s="168"/>
      <c r="ED604" s="168"/>
      <c r="EE604" s="168"/>
      <c r="EF604" s="168"/>
      <c r="EG604" s="168"/>
      <c r="EH604" s="168"/>
      <c r="EI604" s="168"/>
      <c r="EJ604" s="168"/>
      <c r="EK604" s="168"/>
      <c r="EL604" s="168"/>
      <c r="EM604" s="168"/>
      <c r="EN604" s="168"/>
      <c r="EO604" s="168"/>
      <c r="EP604" s="168"/>
      <c r="EQ604" s="168"/>
      <c r="ER604" s="168"/>
      <c r="ES604" s="168"/>
      <c r="ET604" s="168"/>
      <c r="EU604" s="168"/>
      <c r="EV604" s="168"/>
      <c r="EW604" s="168"/>
      <c r="EX604" s="168"/>
      <c r="EY604" s="168"/>
      <c r="EZ604" s="168"/>
      <c r="FA604" s="168"/>
      <c r="FB604" s="168"/>
      <c r="FC604" s="168"/>
      <c r="FD604" s="168"/>
      <c r="FE604" s="168"/>
      <c r="FF604" s="168"/>
      <c r="FG604" s="168"/>
      <c r="FH604" s="168"/>
      <c r="FI604" s="168"/>
      <c r="FJ604" s="168"/>
      <c r="FK604" s="168"/>
      <c r="FL604" s="168"/>
      <c r="FM604" s="168"/>
      <c r="FN604" s="168"/>
      <c r="FO604" s="168"/>
      <c r="FP604" s="168"/>
      <c r="FQ604" s="168"/>
      <c r="FR604" s="168"/>
      <c r="FS604" s="168"/>
      <c r="FT604" s="168"/>
      <c r="FU604" s="168"/>
      <c r="FV604" s="168"/>
      <c r="FW604" s="168"/>
      <c r="FX604" s="168"/>
      <c r="FY604" s="168"/>
      <c r="FZ604" s="168"/>
      <c r="GA604" s="168"/>
      <c r="GB604" s="168"/>
      <c r="GC604" s="168"/>
      <c r="GD604" s="168"/>
      <c r="GE604" s="168"/>
      <c r="GF604" s="168"/>
      <c r="GG604" s="168"/>
      <c r="GH604" s="168"/>
      <c r="GI604" s="168"/>
    </row>
    <row r="605" spans="16:191" s="133" customFormat="1">
      <c r="P605" s="168"/>
      <c r="Q605" s="168"/>
      <c r="R605" s="168"/>
      <c r="S605" s="168"/>
      <c r="T605" s="168"/>
      <c r="U605" s="168"/>
      <c r="V605" s="168"/>
      <c r="W605" s="168"/>
      <c r="X605" s="168"/>
      <c r="Y605" s="168"/>
      <c r="Z605" s="168"/>
      <c r="AA605" s="168"/>
      <c r="AB605" s="168"/>
      <c r="AC605" s="168"/>
      <c r="AD605" s="168"/>
      <c r="AE605" s="168"/>
      <c r="AF605" s="168"/>
      <c r="AG605" s="168"/>
      <c r="AH605" s="168"/>
      <c r="AI605" s="168"/>
      <c r="AJ605" s="168"/>
      <c r="AK605" s="168"/>
      <c r="AL605" s="168"/>
      <c r="AM605" s="168"/>
      <c r="AN605" s="168"/>
      <c r="AO605" s="168"/>
      <c r="AP605" s="168"/>
      <c r="AQ605" s="168"/>
      <c r="AR605" s="168"/>
      <c r="AS605" s="168"/>
      <c r="AT605" s="168"/>
      <c r="AU605" s="168"/>
      <c r="AV605" s="168"/>
      <c r="AW605" s="168"/>
      <c r="AX605" s="168"/>
      <c r="AY605" s="168"/>
      <c r="AZ605" s="168"/>
      <c r="BA605" s="168"/>
      <c r="BB605" s="168"/>
      <c r="BC605" s="168"/>
      <c r="BD605" s="168"/>
      <c r="BE605" s="168"/>
      <c r="BF605" s="168"/>
      <c r="BG605" s="168"/>
      <c r="BH605" s="168"/>
      <c r="BI605" s="168"/>
      <c r="BJ605" s="168"/>
      <c r="BK605" s="168"/>
      <c r="BL605" s="168"/>
      <c r="BM605" s="168"/>
      <c r="BN605" s="168"/>
      <c r="BO605" s="169"/>
      <c r="BP605" s="168"/>
      <c r="BQ605" s="168"/>
      <c r="BR605" s="168"/>
      <c r="BS605" s="168"/>
      <c r="BT605" s="168"/>
      <c r="BU605" s="168"/>
      <c r="BV605" s="168"/>
      <c r="BW605" s="168"/>
      <c r="BX605" s="168"/>
      <c r="BY605" s="168"/>
      <c r="BZ605" s="168"/>
      <c r="CA605" s="168"/>
      <c r="CB605" s="168"/>
      <c r="CC605" s="168"/>
      <c r="CD605" s="168"/>
      <c r="CE605" s="168"/>
      <c r="CF605" s="168"/>
      <c r="CG605" s="168"/>
      <c r="CH605" s="168"/>
      <c r="CI605" s="168"/>
      <c r="CJ605" s="168"/>
      <c r="CK605" s="168"/>
      <c r="CL605" s="168"/>
      <c r="CM605" s="168"/>
      <c r="CN605" s="168"/>
      <c r="CO605" s="168"/>
      <c r="CP605" s="168"/>
      <c r="CQ605" s="168"/>
      <c r="CR605" s="168"/>
      <c r="CS605" s="168"/>
      <c r="CT605" s="168"/>
      <c r="CU605" s="168"/>
      <c r="CV605" s="168"/>
      <c r="CW605" s="168"/>
      <c r="CX605" s="168"/>
      <c r="CY605" s="168"/>
      <c r="CZ605" s="168"/>
      <c r="DA605" s="168"/>
      <c r="DB605" s="168"/>
      <c r="DC605" s="168"/>
      <c r="DD605" s="168"/>
      <c r="DE605" s="168"/>
      <c r="DF605" s="168"/>
      <c r="DG605" s="168"/>
      <c r="DH605" s="168"/>
      <c r="DI605" s="168"/>
      <c r="DJ605" s="168"/>
      <c r="DK605" s="168"/>
      <c r="DL605" s="168"/>
      <c r="DM605" s="168"/>
      <c r="DN605" s="168"/>
      <c r="DO605" s="168"/>
      <c r="DP605" s="168"/>
      <c r="DQ605" s="168"/>
      <c r="DR605" s="168"/>
      <c r="DS605" s="168"/>
      <c r="DT605" s="168"/>
      <c r="DU605" s="168"/>
      <c r="DV605" s="168"/>
      <c r="DW605" s="168"/>
      <c r="DX605" s="168"/>
      <c r="DY605" s="168"/>
      <c r="DZ605" s="168"/>
      <c r="EA605" s="168"/>
      <c r="EB605" s="168"/>
      <c r="EC605" s="168"/>
      <c r="ED605" s="168"/>
      <c r="EE605" s="168"/>
      <c r="EF605" s="168"/>
      <c r="EG605" s="168"/>
      <c r="EH605" s="168"/>
      <c r="EI605" s="168"/>
      <c r="EJ605" s="168"/>
      <c r="EK605" s="168"/>
      <c r="EL605" s="168"/>
      <c r="EM605" s="168"/>
      <c r="EN605" s="168"/>
      <c r="EO605" s="168"/>
      <c r="EP605" s="168"/>
      <c r="EQ605" s="168"/>
      <c r="ER605" s="168"/>
      <c r="ES605" s="168"/>
      <c r="ET605" s="168"/>
      <c r="EU605" s="168"/>
      <c r="EV605" s="168"/>
      <c r="EW605" s="168"/>
      <c r="EX605" s="168"/>
      <c r="EY605" s="168"/>
      <c r="EZ605" s="168"/>
      <c r="FA605" s="168"/>
      <c r="FB605" s="168"/>
      <c r="FC605" s="168"/>
      <c r="FD605" s="168"/>
      <c r="FE605" s="168"/>
      <c r="FF605" s="168"/>
      <c r="FG605" s="168"/>
      <c r="FH605" s="168"/>
      <c r="FI605" s="168"/>
      <c r="FJ605" s="168"/>
      <c r="FK605" s="168"/>
      <c r="FL605" s="168"/>
      <c r="FM605" s="168"/>
      <c r="FN605" s="168"/>
      <c r="FO605" s="168"/>
      <c r="FP605" s="168"/>
      <c r="FQ605" s="168"/>
      <c r="FR605" s="168"/>
      <c r="FS605" s="168"/>
      <c r="FT605" s="168"/>
      <c r="FU605" s="168"/>
      <c r="FV605" s="168"/>
      <c r="FW605" s="168"/>
      <c r="FX605" s="168"/>
      <c r="FY605" s="168"/>
      <c r="FZ605" s="168"/>
      <c r="GA605" s="168"/>
      <c r="GB605" s="168"/>
      <c r="GC605" s="168"/>
      <c r="GD605" s="168"/>
      <c r="GE605" s="168"/>
      <c r="GF605" s="168"/>
      <c r="GG605" s="168"/>
      <c r="GH605" s="168"/>
      <c r="GI605" s="168"/>
    </row>
    <row r="606" spans="16:191" s="133" customFormat="1">
      <c r="P606" s="168"/>
      <c r="Q606" s="168"/>
      <c r="R606" s="168"/>
      <c r="S606" s="168"/>
      <c r="T606" s="168"/>
      <c r="U606" s="168"/>
      <c r="V606" s="168"/>
      <c r="W606" s="168"/>
      <c r="X606" s="168"/>
      <c r="Y606" s="168"/>
      <c r="Z606" s="168"/>
      <c r="AA606" s="168"/>
      <c r="AB606" s="168"/>
      <c r="AC606" s="168"/>
      <c r="AD606" s="168"/>
      <c r="AE606" s="168"/>
      <c r="AF606" s="168"/>
      <c r="AG606" s="168"/>
      <c r="AH606" s="168"/>
      <c r="AI606" s="168"/>
      <c r="AJ606" s="168"/>
      <c r="AK606" s="168"/>
      <c r="AL606" s="168"/>
      <c r="AM606" s="168"/>
      <c r="AN606" s="168"/>
      <c r="AO606" s="168"/>
      <c r="AP606" s="168"/>
      <c r="AQ606" s="168"/>
      <c r="AR606" s="168"/>
      <c r="AS606" s="168"/>
      <c r="AT606" s="168"/>
      <c r="AU606" s="168"/>
      <c r="AV606" s="168"/>
      <c r="AW606" s="168"/>
      <c r="AX606" s="168"/>
      <c r="AY606" s="168"/>
      <c r="AZ606" s="168"/>
      <c r="BA606" s="168"/>
      <c r="BB606" s="168"/>
      <c r="BC606" s="168"/>
      <c r="BD606" s="168"/>
      <c r="BE606" s="168"/>
      <c r="BF606" s="168"/>
      <c r="BG606" s="168"/>
      <c r="BH606" s="168"/>
      <c r="BI606" s="168"/>
      <c r="BJ606" s="168"/>
      <c r="BK606" s="168"/>
      <c r="BL606" s="168"/>
      <c r="BM606" s="168"/>
      <c r="BN606" s="168"/>
      <c r="BO606" s="169"/>
      <c r="BP606" s="168"/>
      <c r="BQ606" s="168"/>
      <c r="BR606" s="168"/>
      <c r="BS606" s="168"/>
      <c r="BT606" s="168"/>
      <c r="BU606" s="168"/>
      <c r="BV606" s="168"/>
      <c r="BW606" s="168"/>
      <c r="BX606" s="168"/>
      <c r="BY606" s="168"/>
      <c r="BZ606" s="168"/>
      <c r="CA606" s="168"/>
      <c r="CB606" s="168"/>
      <c r="CC606" s="168"/>
      <c r="CD606" s="168"/>
      <c r="CE606" s="168"/>
      <c r="CF606" s="168"/>
      <c r="CG606" s="168"/>
      <c r="CH606" s="168"/>
      <c r="CI606" s="168"/>
      <c r="CJ606" s="168"/>
      <c r="CK606" s="168"/>
      <c r="CL606" s="168"/>
      <c r="CM606" s="168"/>
      <c r="CN606" s="168"/>
      <c r="CO606" s="168"/>
      <c r="CP606" s="168"/>
      <c r="CQ606" s="168"/>
      <c r="CR606" s="168"/>
      <c r="CS606" s="168"/>
      <c r="CT606" s="168"/>
      <c r="CU606" s="168"/>
      <c r="CV606" s="168"/>
      <c r="CW606" s="168"/>
      <c r="CX606" s="168"/>
      <c r="CY606" s="168"/>
      <c r="CZ606" s="168"/>
      <c r="DA606" s="168"/>
      <c r="DB606" s="168"/>
      <c r="DC606" s="168"/>
      <c r="DD606" s="168"/>
      <c r="DE606" s="168"/>
      <c r="DF606" s="168"/>
      <c r="DG606" s="168"/>
      <c r="DH606" s="168"/>
      <c r="DI606" s="168"/>
      <c r="DJ606" s="168"/>
      <c r="DK606" s="168"/>
      <c r="DL606" s="168"/>
      <c r="DM606" s="168"/>
      <c r="DN606" s="168"/>
      <c r="DO606" s="168"/>
      <c r="DP606" s="168"/>
      <c r="DQ606" s="168"/>
      <c r="DR606" s="168"/>
      <c r="DS606" s="168"/>
      <c r="DT606" s="168"/>
      <c r="DU606" s="168"/>
      <c r="DV606" s="168"/>
      <c r="DW606" s="168"/>
      <c r="DX606" s="168"/>
      <c r="DY606" s="168"/>
      <c r="DZ606" s="168"/>
      <c r="EA606" s="168"/>
      <c r="EB606" s="168"/>
      <c r="EC606" s="168"/>
      <c r="ED606" s="168"/>
      <c r="EE606" s="168"/>
      <c r="EF606" s="168"/>
      <c r="EG606" s="168"/>
      <c r="EH606" s="168"/>
      <c r="EI606" s="168"/>
      <c r="EJ606" s="168"/>
      <c r="EK606" s="168"/>
      <c r="EL606" s="168"/>
      <c r="EM606" s="168"/>
      <c r="EN606" s="168"/>
      <c r="EO606" s="168"/>
      <c r="EP606" s="168"/>
      <c r="EQ606" s="168"/>
      <c r="ER606" s="168"/>
      <c r="ES606" s="168"/>
      <c r="ET606" s="168"/>
      <c r="EU606" s="168"/>
      <c r="EV606" s="168"/>
      <c r="EW606" s="168"/>
      <c r="EX606" s="168"/>
      <c r="EY606" s="168"/>
      <c r="EZ606" s="168"/>
      <c r="FA606" s="168"/>
      <c r="FB606" s="168"/>
      <c r="FC606" s="168"/>
      <c r="FD606" s="168"/>
      <c r="FE606" s="168"/>
      <c r="FF606" s="168"/>
      <c r="FG606" s="168"/>
      <c r="FH606" s="168"/>
      <c r="FI606" s="168"/>
      <c r="FJ606" s="168"/>
      <c r="FK606" s="168"/>
      <c r="FL606" s="168"/>
      <c r="FM606" s="168"/>
      <c r="FN606" s="168"/>
      <c r="FO606" s="168"/>
      <c r="FP606" s="168"/>
      <c r="FQ606" s="168"/>
      <c r="FR606" s="168"/>
      <c r="FS606" s="168"/>
      <c r="FT606" s="168"/>
      <c r="FU606" s="168"/>
      <c r="FV606" s="168"/>
      <c r="FW606" s="168"/>
      <c r="FX606" s="168"/>
      <c r="FY606" s="168"/>
      <c r="FZ606" s="168"/>
      <c r="GA606" s="168"/>
      <c r="GB606" s="168"/>
      <c r="GC606" s="168"/>
      <c r="GD606" s="168"/>
      <c r="GE606" s="168"/>
      <c r="GF606" s="168"/>
      <c r="GG606" s="168"/>
      <c r="GH606" s="168"/>
      <c r="GI606" s="168"/>
    </row>
    <row r="607" spans="16:191" s="133" customFormat="1">
      <c r="P607" s="168"/>
      <c r="Q607" s="168"/>
      <c r="R607" s="168"/>
      <c r="S607" s="168"/>
      <c r="T607" s="168"/>
      <c r="U607" s="168"/>
      <c r="V607" s="168"/>
      <c r="W607" s="168"/>
      <c r="X607" s="168"/>
      <c r="Y607" s="168"/>
      <c r="Z607" s="168"/>
      <c r="AA607" s="168"/>
      <c r="AB607" s="168"/>
      <c r="AC607" s="168"/>
      <c r="AD607" s="168"/>
      <c r="AE607" s="168"/>
      <c r="AF607" s="168"/>
      <c r="AG607" s="168"/>
      <c r="AH607" s="168"/>
      <c r="AI607" s="168"/>
      <c r="AJ607" s="168"/>
      <c r="AK607" s="168"/>
      <c r="AL607" s="168"/>
      <c r="AM607" s="168"/>
      <c r="AN607" s="168"/>
      <c r="AO607" s="168"/>
      <c r="AP607" s="168"/>
      <c r="AQ607" s="168"/>
      <c r="AR607" s="168"/>
      <c r="AS607" s="168"/>
      <c r="AT607" s="168"/>
      <c r="AU607" s="168"/>
      <c r="AV607" s="168"/>
      <c r="AW607" s="168"/>
      <c r="AX607" s="168"/>
      <c r="AY607" s="168"/>
      <c r="AZ607" s="168"/>
      <c r="BA607" s="168"/>
      <c r="BB607" s="168"/>
      <c r="BC607" s="168"/>
      <c r="BD607" s="168"/>
      <c r="BE607" s="168"/>
      <c r="BF607" s="168"/>
      <c r="BG607" s="168"/>
      <c r="BH607" s="168"/>
      <c r="BI607" s="168"/>
      <c r="BJ607" s="168"/>
      <c r="BK607" s="168"/>
      <c r="BL607" s="168"/>
      <c r="BM607" s="168"/>
      <c r="BN607" s="168"/>
      <c r="BO607" s="169"/>
      <c r="BP607" s="168"/>
      <c r="BQ607" s="168"/>
      <c r="BR607" s="168"/>
      <c r="BS607" s="168"/>
      <c r="BT607" s="168"/>
      <c r="BU607" s="168"/>
      <c r="BV607" s="168"/>
      <c r="BW607" s="168"/>
      <c r="BX607" s="168"/>
      <c r="BY607" s="168"/>
      <c r="BZ607" s="168"/>
      <c r="CA607" s="168"/>
      <c r="CB607" s="168"/>
      <c r="CC607" s="168"/>
      <c r="CD607" s="168"/>
      <c r="CE607" s="168"/>
      <c r="CF607" s="168"/>
      <c r="CG607" s="168"/>
      <c r="CH607" s="168"/>
      <c r="CI607" s="168"/>
      <c r="CJ607" s="168"/>
      <c r="CK607" s="168"/>
      <c r="CL607" s="168"/>
      <c r="CM607" s="168"/>
      <c r="CN607" s="168"/>
      <c r="CO607" s="168"/>
      <c r="CP607" s="168"/>
      <c r="CQ607" s="168"/>
      <c r="CR607" s="168"/>
      <c r="CS607" s="168"/>
      <c r="CT607" s="168"/>
      <c r="CU607" s="168"/>
      <c r="CV607" s="168"/>
      <c r="CW607" s="168"/>
      <c r="CX607" s="168"/>
      <c r="CY607" s="168"/>
      <c r="CZ607" s="168"/>
      <c r="DA607" s="168"/>
      <c r="DB607" s="168"/>
      <c r="DC607" s="168"/>
      <c r="DD607" s="168"/>
      <c r="DE607" s="168"/>
      <c r="DF607" s="168"/>
      <c r="DG607" s="168"/>
      <c r="DH607" s="168"/>
      <c r="DI607" s="168"/>
      <c r="DJ607" s="168"/>
      <c r="DK607" s="168"/>
      <c r="DL607" s="168"/>
      <c r="DM607" s="168"/>
      <c r="DN607" s="168"/>
      <c r="DO607" s="168"/>
      <c r="DP607" s="168"/>
      <c r="DQ607" s="168"/>
      <c r="DR607" s="168"/>
      <c r="DS607" s="168"/>
      <c r="DT607" s="168"/>
      <c r="DU607" s="168"/>
      <c r="DV607" s="168"/>
      <c r="DW607" s="168"/>
      <c r="DX607" s="168"/>
      <c r="DY607" s="168"/>
      <c r="DZ607" s="168"/>
      <c r="EA607" s="168"/>
      <c r="EB607" s="168"/>
      <c r="EC607" s="168"/>
      <c r="ED607" s="168"/>
      <c r="EE607" s="168"/>
      <c r="EF607" s="168"/>
      <c r="EG607" s="168"/>
      <c r="EH607" s="168"/>
      <c r="EI607" s="168"/>
      <c r="EJ607" s="168"/>
      <c r="EK607" s="168"/>
      <c r="EL607" s="168"/>
      <c r="EM607" s="168"/>
      <c r="EN607" s="168"/>
      <c r="EO607" s="168"/>
      <c r="EP607" s="168"/>
      <c r="EQ607" s="168"/>
      <c r="ER607" s="168"/>
      <c r="ES607" s="168"/>
      <c r="ET607" s="168"/>
      <c r="EU607" s="168"/>
      <c r="EV607" s="168"/>
      <c r="EW607" s="168"/>
      <c r="EX607" s="168"/>
      <c r="EY607" s="168"/>
      <c r="EZ607" s="168"/>
      <c r="FA607" s="168"/>
      <c r="FB607" s="168"/>
      <c r="FC607" s="168"/>
      <c r="FD607" s="168"/>
      <c r="FE607" s="168"/>
      <c r="FF607" s="168"/>
      <c r="FG607" s="168"/>
      <c r="FH607" s="168"/>
      <c r="FI607" s="168"/>
      <c r="FJ607" s="168"/>
      <c r="FK607" s="168"/>
      <c r="FL607" s="168"/>
      <c r="FM607" s="168"/>
      <c r="FN607" s="168"/>
      <c r="FO607" s="168"/>
      <c r="FP607" s="168"/>
      <c r="FQ607" s="168"/>
      <c r="FR607" s="168"/>
      <c r="FS607" s="168"/>
      <c r="FT607" s="168"/>
      <c r="FU607" s="168"/>
      <c r="FV607" s="168"/>
      <c r="FW607" s="168"/>
      <c r="FX607" s="168"/>
      <c r="FY607" s="168"/>
      <c r="FZ607" s="168"/>
      <c r="GA607" s="168"/>
      <c r="GB607" s="168"/>
      <c r="GC607" s="168"/>
      <c r="GD607" s="168"/>
      <c r="GE607" s="168"/>
      <c r="GF607" s="168"/>
      <c r="GG607" s="168"/>
      <c r="GH607" s="168"/>
      <c r="GI607" s="168"/>
    </row>
    <row r="608" spans="16:191" s="133" customFormat="1">
      <c r="P608" s="168"/>
      <c r="Q608" s="168"/>
      <c r="R608" s="168"/>
      <c r="S608" s="168"/>
      <c r="T608" s="168"/>
      <c r="U608" s="168"/>
      <c r="V608" s="168"/>
      <c r="W608" s="168"/>
      <c r="X608" s="168"/>
      <c r="Y608" s="168"/>
      <c r="Z608" s="168"/>
      <c r="AA608" s="168"/>
      <c r="AB608" s="168"/>
      <c r="AC608" s="168"/>
      <c r="AD608" s="168"/>
      <c r="AE608" s="168"/>
      <c r="AF608" s="168"/>
      <c r="AG608" s="168"/>
      <c r="AH608" s="168"/>
      <c r="AI608" s="168"/>
      <c r="AJ608" s="168"/>
      <c r="AK608" s="168"/>
      <c r="AL608" s="168"/>
      <c r="AM608" s="168"/>
      <c r="AN608" s="168"/>
      <c r="AO608" s="168"/>
      <c r="AP608" s="168"/>
      <c r="AQ608" s="168"/>
      <c r="AR608" s="168"/>
      <c r="AS608" s="168"/>
      <c r="AT608" s="168"/>
      <c r="AU608" s="168"/>
      <c r="AV608" s="168"/>
      <c r="AW608" s="168"/>
      <c r="AX608" s="168"/>
      <c r="AY608" s="168"/>
      <c r="AZ608" s="168"/>
      <c r="BA608" s="168"/>
      <c r="BB608" s="168"/>
      <c r="BC608" s="168"/>
      <c r="BD608" s="168"/>
      <c r="BE608" s="168"/>
      <c r="BF608" s="168"/>
      <c r="BG608" s="168"/>
      <c r="BH608" s="168"/>
      <c r="BI608" s="168"/>
      <c r="BJ608" s="168"/>
      <c r="BK608" s="168"/>
      <c r="BL608" s="168"/>
      <c r="BM608" s="168"/>
      <c r="BN608" s="168"/>
      <c r="BO608" s="169"/>
      <c r="BP608" s="168"/>
      <c r="BQ608" s="168"/>
      <c r="BR608" s="168"/>
      <c r="BS608" s="168"/>
      <c r="BT608" s="168"/>
      <c r="BU608" s="168"/>
      <c r="BV608" s="168"/>
      <c r="BW608" s="168"/>
      <c r="BX608" s="168"/>
      <c r="BY608" s="168"/>
      <c r="BZ608" s="168"/>
      <c r="CA608" s="168"/>
      <c r="CB608" s="168"/>
      <c r="CC608" s="168"/>
      <c r="CD608" s="168"/>
      <c r="CE608" s="168"/>
      <c r="CF608" s="168"/>
      <c r="CG608" s="168"/>
      <c r="CH608" s="168"/>
      <c r="CI608" s="168"/>
      <c r="CJ608" s="168"/>
      <c r="CK608" s="168"/>
      <c r="CL608" s="168"/>
      <c r="CM608" s="168"/>
      <c r="CN608" s="168"/>
      <c r="CO608" s="168"/>
      <c r="CP608" s="168"/>
      <c r="CQ608" s="168"/>
      <c r="CR608" s="168"/>
      <c r="CS608" s="168"/>
      <c r="CT608" s="168"/>
      <c r="CU608" s="168"/>
      <c r="CV608" s="168"/>
      <c r="CW608" s="168"/>
      <c r="CX608" s="168"/>
      <c r="CY608" s="168"/>
      <c r="CZ608" s="168"/>
      <c r="DA608" s="168"/>
      <c r="DB608" s="168"/>
      <c r="DC608" s="168"/>
      <c r="DD608" s="168"/>
      <c r="DE608" s="168"/>
      <c r="DF608" s="168"/>
      <c r="DG608" s="168"/>
      <c r="DH608" s="168"/>
      <c r="DI608" s="168"/>
      <c r="DJ608" s="168"/>
      <c r="DK608" s="168"/>
      <c r="DL608" s="168"/>
      <c r="DM608" s="168"/>
      <c r="DN608" s="168"/>
      <c r="DO608" s="168"/>
      <c r="DP608" s="168"/>
      <c r="DQ608" s="168"/>
      <c r="DR608" s="168"/>
      <c r="DS608" s="168"/>
      <c r="DT608" s="168"/>
      <c r="DU608" s="168"/>
      <c r="DV608" s="168"/>
      <c r="DW608" s="168"/>
      <c r="DX608" s="168"/>
      <c r="DY608" s="168"/>
      <c r="DZ608" s="168"/>
      <c r="EA608" s="168"/>
      <c r="EB608" s="168"/>
      <c r="EC608" s="168"/>
      <c r="ED608" s="168"/>
      <c r="EE608" s="168"/>
      <c r="EF608" s="168"/>
      <c r="EG608" s="168"/>
      <c r="EH608" s="168"/>
      <c r="EI608" s="168"/>
      <c r="EJ608" s="168"/>
      <c r="EK608" s="168"/>
      <c r="EL608" s="168"/>
      <c r="EM608" s="168"/>
      <c r="EN608" s="168"/>
      <c r="EO608" s="168"/>
      <c r="EP608" s="168"/>
      <c r="EQ608" s="168"/>
      <c r="ER608" s="168"/>
      <c r="ES608" s="168"/>
      <c r="ET608" s="168"/>
      <c r="EU608" s="168"/>
      <c r="EV608" s="168"/>
      <c r="EW608" s="168"/>
      <c r="EX608" s="168"/>
      <c r="EY608" s="168"/>
      <c r="EZ608" s="168"/>
      <c r="FA608" s="168"/>
      <c r="FB608" s="168"/>
      <c r="FC608" s="168"/>
      <c r="FD608" s="168"/>
      <c r="FE608" s="168"/>
      <c r="FF608" s="168"/>
      <c r="FG608" s="168"/>
      <c r="FH608" s="168"/>
      <c r="FI608" s="168"/>
      <c r="FJ608" s="168"/>
      <c r="FK608" s="168"/>
      <c r="FL608" s="168"/>
      <c r="FM608" s="168"/>
      <c r="FN608" s="168"/>
      <c r="FO608" s="168"/>
      <c r="FP608" s="168"/>
      <c r="FQ608" s="168"/>
      <c r="FR608" s="168"/>
      <c r="FS608" s="168"/>
      <c r="FT608" s="168"/>
      <c r="FU608" s="168"/>
      <c r="FV608" s="168"/>
      <c r="FW608" s="168"/>
      <c r="FX608" s="168"/>
      <c r="FY608" s="168"/>
      <c r="FZ608" s="168"/>
      <c r="GA608" s="168"/>
      <c r="GB608" s="168"/>
      <c r="GC608" s="168"/>
      <c r="GD608" s="168"/>
      <c r="GE608" s="168"/>
      <c r="GF608" s="168"/>
      <c r="GG608" s="168"/>
      <c r="GH608" s="168"/>
      <c r="GI608" s="168"/>
    </row>
    <row r="609" spans="16:191" s="133" customFormat="1">
      <c r="P609" s="168"/>
      <c r="Q609" s="168"/>
      <c r="R609" s="168"/>
      <c r="S609" s="168"/>
      <c r="T609" s="168"/>
      <c r="U609" s="168"/>
      <c r="V609" s="168"/>
      <c r="W609" s="168"/>
      <c r="X609" s="168"/>
      <c r="Y609" s="168"/>
      <c r="Z609" s="168"/>
      <c r="AA609" s="168"/>
      <c r="AB609" s="168"/>
      <c r="AC609" s="168"/>
      <c r="AD609" s="168"/>
      <c r="AE609" s="168"/>
      <c r="AF609" s="168"/>
      <c r="AG609" s="168"/>
      <c r="AH609" s="168"/>
      <c r="AI609" s="168"/>
      <c r="AJ609" s="168"/>
      <c r="AK609" s="168"/>
      <c r="AL609" s="168"/>
      <c r="AM609" s="168"/>
      <c r="AN609" s="168"/>
      <c r="AO609" s="168"/>
      <c r="AP609" s="168"/>
      <c r="AQ609" s="168"/>
      <c r="AR609" s="168"/>
      <c r="AS609" s="168"/>
      <c r="AT609" s="168"/>
      <c r="AU609" s="168"/>
      <c r="AV609" s="168"/>
      <c r="AW609" s="168"/>
      <c r="AX609" s="168"/>
      <c r="AY609" s="168"/>
      <c r="AZ609" s="168"/>
      <c r="BA609" s="168"/>
      <c r="BB609" s="168"/>
      <c r="BC609" s="168"/>
      <c r="BD609" s="168"/>
      <c r="BE609" s="168"/>
      <c r="BF609" s="168"/>
      <c r="BG609" s="168"/>
      <c r="BH609" s="168"/>
      <c r="BI609" s="168"/>
      <c r="BJ609" s="168"/>
      <c r="BK609" s="168"/>
      <c r="BL609" s="168"/>
      <c r="BM609" s="168"/>
      <c r="BN609" s="168"/>
      <c r="BO609" s="169"/>
      <c r="BP609" s="168"/>
      <c r="BQ609" s="168"/>
      <c r="BR609" s="168"/>
      <c r="BS609" s="168"/>
      <c r="BT609" s="168"/>
      <c r="BU609" s="168"/>
      <c r="BV609" s="168"/>
      <c r="BW609" s="168"/>
      <c r="BX609" s="168"/>
      <c r="BY609" s="168"/>
      <c r="BZ609" s="168"/>
      <c r="CA609" s="168"/>
      <c r="CB609" s="168"/>
      <c r="CC609" s="168"/>
      <c r="CD609" s="168"/>
      <c r="CE609" s="168"/>
      <c r="CF609" s="168"/>
      <c r="CG609" s="168"/>
      <c r="CH609" s="168"/>
      <c r="CI609" s="168"/>
      <c r="CJ609" s="168"/>
      <c r="CK609" s="168"/>
      <c r="CL609" s="168"/>
      <c r="CM609" s="168"/>
      <c r="CN609" s="168"/>
      <c r="CO609" s="168"/>
      <c r="CP609" s="168"/>
      <c r="CQ609" s="168"/>
      <c r="CR609" s="168"/>
      <c r="CS609" s="168"/>
      <c r="CT609" s="168"/>
      <c r="CU609" s="168"/>
      <c r="CV609" s="168"/>
      <c r="CW609" s="168"/>
      <c r="CX609" s="168"/>
      <c r="CY609" s="168"/>
      <c r="CZ609" s="168"/>
      <c r="DA609" s="168"/>
      <c r="DB609" s="168"/>
      <c r="DC609" s="168"/>
      <c r="DD609" s="168"/>
      <c r="DE609" s="168"/>
      <c r="DF609" s="168"/>
      <c r="DG609" s="168"/>
      <c r="DH609" s="168"/>
      <c r="DI609" s="168"/>
      <c r="DJ609" s="168"/>
      <c r="DK609" s="168"/>
      <c r="DL609" s="168"/>
      <c r="DM609" s="168"/>
      <c r="DN609" s="168"/>
      <c r="DO609" s="168"/>
      <c r="DP609" s="168"/>
      <c r="DQ609" s="168"/>
      <c r="DR609" s="168"/>
      <c r="DS609" s="168"/>
      <c r="DT609" s="168"/>
      <c r="DU609" s="168"/>
      <c r="DV609" s="168"/>
      <c r="DW609" s="168"/>
      <c r="DX609" s="168"/>
      <c r="DY609" s="168"/>
      <c r="DZ609" s="168"/>
      <c r="EA609" s="168"/>
      <c r="EB609" s="168"/>
      <c r="EC609" s="168"/>
      <c r="ED609" s="168"/>
      <c r="EE609" s="168"/>
      <c r="EF609" s="168"/>
      <c r="EG609" s="168"/>
      <c r="EH609" s="168"/>
      <c r="EI609" s="168"/>
      <c r="EJ609" s="168"/>
      <c r="EK609" s="168"/>
      <c r="EL609" s="168"/>
      <c r="EM609" s="168"/>
      <c r="EN609" s="168"/>
      <c r="EO609" s="168"/>
      <c r="EP609" s="168"/>
      <c r="EQ609" s="168"/>
      <c r="ER609" s="168"/>
      <c r="ES609" s="168"/>
      <c r="ET609" s="168"/>
      <c r="EU609" s="168"/>
      <c r="EV609" s="168"/>
      <c r="EW609" s="168"/>
      <c r="EX609" s="168"/>
      <c r="EY609" s="168"/>
      <c r="EZ609" s="168"/>
      <c r="FA609" s="168"/>
      <c r="FB609" s="168"/>
      <c r="FC609" s="168"/>
      <c r="FD609" s="168"/>
      <c r="FE609" s="168"/>
      <c r="FF609" s="168"/>
      <c r="FG609" s="168"/>
      <c r="FH609" s="168"/>
      <c r="FI609" s="168"/>
      <c r="FJ609" s="168"/>
      <c r="FK609" s="168"/>
      <c r="FL609" s="168"/>
      <c r="FM609" s="168"/>
      <c r="FN609" s="168"/>
      <c r="FO609" s="168"/>
      <c r="FP609" s="168"/>
      <c r="FQ609" s="168"/>
      <c r="FR609" s="168"/>
      <c r="FS609" s="168"/>
      <c r="FT609" s="168"/>
      <c r="FU609" s="168"/>
      <c r="FV609" s="168"/>
      <c r="FW609" s="168"/>
      <c r="FX609" s="168"/>
      <c r="FY609" s="168"/>
      <c r="FZ609" s="168"/>
      <c r="GA609" s="168"/>
      <c r="GB609" s="168"/>
      <c r="GC609" s="168"/>
      <c r="GD609" s="168"/>
      <c r="GE609" s="168"/>
      <c r="GF609" s="168"/>
      <c r="GG609" s="168"/>
      <c r="GH609" s="168"/>
      <c r="GI609" s="168"/>
    </row>
    <row r="610" spans="16:191" s="133" customFormat="1">
      <c r="P610" s="168"/>
      <c r="Q610" s="168"/>
      <c r="R610" s="168"/>
      <c r="S610" s="168"/>
      <c r="T610" s="168"/>
      <c r="U610" s="168"/>
      <c r="V610" s="168"/>
      <c r="W610" s="168"/>
      <c r="X610" s="168"/>
      <c r="Y610" s="168"/>
      <c r="Z610" s="168"/>
      <c r="AA610" s="168"/>
      <c r="AB610" s="168"/>
      <c r="AC610" s="168"/>
      <c r="AD610" s="168"/>
      <c r="AE610" s="168"/>
      <c r="AF610" s="168"/>
      <c r="AG610" s="168"/>
      <c r="AH610" s="168"/>
      <c r="AI610" s="168"/>
      <c r="AJ610" s="168"/>
      <c r="AK610" s="168"/>
      <c r="AL610" s="168"/>
      <c r="AM610" s="168"/>
      <c r="AN610" s="168"/>
      <c r="AO610" s="168"/>
      <c r="AP610" s="168"/>
      <c r="AQ610" s="168"/>
      <c r="AR610" s="168"/>
      <c r="AS610" s="168"/>
      <c r="AT610" s="168"/>
      <c r="AU610" s="168"/>
      <c r="AV610" s="168"/>
      <c r="AW610" s="168"/>
      <c r="AX610" s="168"/>
      <c r="AY610" s="168"/>
      <c r="AZ610" s="168"/>
      <c r="BA610" s="168"/>
      <c r="BB610" s="168"/>
      <c r="BC610" s="168"/>
      <c r="BD610" s="168"/>
      <c r="BE610" s="168"/>
      <c r="BF610" s="168"/>
      <c r="BG610" s="168"/>
      <c r="BH610" s="168"/>
      <c r="BI610" s="168"/>
      <c r="BJ610" s="168"/>
      <c r="BK610" s="168"/>
      <c r="BL610" s="168"/>
      <c r="BM610" s="168"/>
      <c r="BN610" s="168"/>
      <c r="BO610" s="169"/>
      <c r="BP610" s="168"/>
      <c r="BQ610" s="168"/>
      <c r="BR610" s="168"/>
      <c r="BS610" s="168"/>
      <c r="BT610" s="168"/>
      <c r="BU610" s="168"/>
      <c r="BV610" s="168"/>
      <c r="BW610" s="168"/>
      <c r="BX610" s="168"/>
      <c r="BY610" s="168"/>
      <c r="BZ610" s="168"/>
      <c r="CA610" s="168"/>
      <c r="CB610" s="168"/>
      <c r="CC610" s="168"/>
      <c r="CD610" s="168"/>
      <c r="CE610" s="168"/>
      <c r="CF610" s="168"/>
      <c r="CG610" s="168"/>
      <c r="CH610" s="168"/>
      <c r="CI610" s="168"/>
      <c r="CJ610" s="168"/>
      <c r="CK610" s="168"/>
      <c r="CL610" s="168"/>
      <c r="CM610" s="168"/>
      <c r="CN610" s="168"/>
      <c r="CO610" s="168"/>
      <c r="CP610" s="168"/>
      <c r="CQ610" s="168"/>
      <c r="CR610" s="168"/>
      <c r="CS610" s="168"/>
      <c r="CT610" s="168"/>
      <c r="CU610" s="168"/>
      <c r="CV610" s="168"/>
      <c r="CW610" s="168"/>
      <c r="CX610" s="168"/>
      <c r="CY610" s="168"/>
      <c r="CZ610" s="168"/>
      <c r="DA610" s="168"/>
      <c r="DB610" s="168"/>
      <c r="DC610" s="168"/>
      <c r="DD610" s="168"/>
      <c r="DE610" s="168"/>
      <c r="DF610" s="168"/>
      <c r="DG610" s="168"/>
      <c r="DH610" s="168"/>
      <c r="DI610" s="168"/>
      <c r="DJ610" s="168"/>
      <c r="DK610" s="168"/>
      <c r="DL610" s="168"/>
      <c r="DM610" s="168"/>
      <c r="DN610" s="168"/>
      <c r="DO610" s="168"/>
      <c r="DP610" s="168"/>
      <c r="DQ610" s="168"/>
      <c r="DR610" s="168"/>
      <c r="DS610" s="168"/>
      <c r="DT610" s="168"/>
      <c r="DU610" s="168"/>
      <c r="DV610" s="168"/>
      <c r="DW610" s="168"/>
      <c r="DX610" s="168"/>
      <c r="DY610" s="168"/>
      <c r="DZ610" s="168"/>
      <c r="EA610" s="168"/>
      <c r="EB610" s="168"/>
      <c r="EC610" s="168"/>
      <c r="ED610" s="168"/>
      <c r="EE610" s="168"/>
      <c r="EF610" s="168"/>
      <c r="EG610" s="168"/>
      <c r="EH610" s="168"/>
      <c r="EI610" s="168"/>
      <c r="EJ610" s="168"/>
      <c r="EK610" s="168"/>
      <c r="EL610" s="168"/>
      <c r="EM610" s="168"/>
      <c r="EN610" s="168"/>
      <c r="EO610" s="168"/>
      <c r="EP610" s="168"/>
      <c r="EQ610" s="168"/>
      <c r="ER610" s="168"/>
      <c r="ES610" s="168"/>
      <c r="ET610" s="168"/>
      <c r="EU610" s="168"/>
      <c r="EV610" s="168"/>
      <c r="EW610" s="168"/>
      <c r="EX610" s="168"/>
      <c r="EY610" s="168"/>
      <c r="EZ610" s="168"/>
      <c r="FA610" s="168"/>
      <c r="FB610" s="168"/>
      <c r="FC610" s="168"/>
      <c r="FD610" s="168"/>
      <c r="FE610" s="168"/>
      <c r="FF610" s="168"/>
      <c r="FG610" s="168"/>
      <c r="FH610" s="168"/>
      <c r="FI610" s="168"/>
      <c r="FJ610" s="168"/>
      <c r="FK610" s="168"/>
      <c r="FL610" s="168"/>
      <c r="FM610" s="168"/>
      <c r="FN610" s="168"/>
      <c r="FO610" s="168"/>
      <c r="FP610" s="168"/>
      <c r="FQ610" s="168"/>
      <c r="FR610" s="168"/>
      <c r="FS610" s="168"/>
      <c r="FT610" s="168"/>
      <c r="FU610" s="168"/>
      <c r="FV610" s="168"/>
      <c r="FW610" s="168"/>
      <c r="FX610" s="168"/>
      <c r="FY610" s="168"/>
      <c r="FZ610" s="168"/>
      <c r="GA610" s="168"/>
      <c r="GB610" s="168"/>
      <c r="GC610" s="168"/>
      <c r="GD610" s="168"/>
      <c r="GE610" s="168"/>
      <c r="GF610" s="168"/>
      <c r="GG610" s="168"/>
      <c r="GH610" s="168"/>
      <c r="GI610" s="168"/>
    </row>
    <row r="611" spans="16:191" s="133" customFormat="1">
      <c r="P611" s="168"/>
      <c r="Q611" s="168"/>
      <c r="R611" s="168"/>
      <c r="S611" s="168"/>
      <c r="T611" s="168"/>
      <c r="U611" s="168"/>
      <c r="V611" s="168"/>
      <c r="W611" s="168"/>
      <c r="X611" s="168"/>
      <c r="Y611" s="168"/>
      <c r="Z611" s="168"/>
      <c r="AA611" s="168"/>
      <c r="AB611" s="168"/>
      <c r="AC611" s="168"/>
      <c r="AD611" s="168"/>
      <c r="AE611" s="168"/>
      <c r="AF611" s="168"/>
      <c r="AG611" s="168"/>
      <c r="AH611" s="168"/>
      <c r="AI611" s="168"/>
      <c r="AJ611" s="168"/>
      <c r="AK611" s="168"/>
      <c r="AL611" s="168"/>
      <c r="AM611" s="168"/>
      <c r="AN611" s="168"/>
      <c r="AO611" s="168"/>
      <c r="AP611" s="168"/>
      <c r="AQ611" s="168"/>
      <c r="AR611" s="168"/>
      <c r="AS611" s="168"/>
      <c r="AT611" s="168"/>
      <c r="AU611" s="168"/>
      <c r="AV611" s="168"/>
      <c r="AW611" s="168"/>
      <c r="AX611" s="168"/>
      <c r="AY611" s="168"/>
      <c r="AZ611" s="168"/>
      <c r="BA611" s="168"/>
      <c r="BB611" s="168"/>
      <c r="BC611" s="168"/>
      <c r="BD611" s="168"/>
      <c r="BE611" s="168"/>
      <c r="BF611" s="168"/>
      <c r="BG611" s="168"/>
      <c r="BH611" s="168"/>
      <c r="BI611" s="168"/>
      <c r="BJ611" s="168"/>
      <c r="BK611" s="168"/>
      <c r="BL611" s="168"/>
      <c r="BM611" s="168"/>
      <c r="BN611" s="168"/>
      <c r="BO611" s="169"/>
      <c r="BP611" s="168"/>
      <c r="BQ611" s="168"/>
      <c r="BR611" s="168"/>
      <c r="BS611" s="168"/>
      <c r="BT611" s="168"/>
      <c r="BU611" s="168"/>
      <c r="BV611" s="168"/>
      <c r="BW611" s="168"/>
      <c r="BX611" s="168"/>
      <c r="BY611" s="168"/>
      <c r="BZ611" s="168"/>
      <c r="CA611" s="168"/>
      <c r="CB611" s="168"/>
      <c r="CC611" s="168"/>
      <c r="CD611" s="168"/>
      <c r="CE611" s="168"/>
      <c r="CF611" s="168"/>
      <c r="CG611" s="168"/>
      <c r="CH611" s="168"/>
      <c r="CI611" s="168"/>
      <c r="CJ611" s="168"/>
      <c r="CK611" s="168"/>
      <c r="CL611" s="168"/>
      <c r="CM611" s="168"/>
      <c r="CN611" s="168"/>
      <c r="CO611" s="168"/>
      <c r="CP611" s="168"/>
      <c r="CQ611" s="168"/>
      <c r="CR611" s="168"/>
      <c r="CS611" s="168"/>
      <c r="CT611" s="168"/>
      <c r="CU611" s="168"/>
      <c r="CV611" s="168"/>
      <c r="CW611" s="168"/>
      <c r="CX611" s="168"/>
      <c r="CY611" s="168"/>
      <c r="CZ611" s="168"/>
      <c r="DA611" s="168"/>
      <c r="DB611" s="168"/>
      <c r="DC611" s="168"/>
      <c r="DD611" s="168"/>
      <c r="DE611" s="168"/>
      <c r="DF611" s="168"/>
      <c r="DG611" s="168"/>
      <c r="DH611" s="168"/>
      <c r="DI611" s="168"/>
      <c r="DJ611" s="168"/>
      <c r="DK611" s="168"/>
      <c r="DL611" s="168"/>
      <c r="DM611" s="168"/>
      <c r="DN611" s="168"/>
      <c r="DO611" s="168"/>
      <c r="DP611" s="168"/>
      <c r="DQ611" s="168"/>
      <c r="DR611" s="168"/>
      <c r="DS611" s="168"/>
      <c r="DT611" s="168"/>
      <c r="DU611" s="168"/>
      <c r="DV611" s="168"/>
      <c r="DW611" s="168"/>
      <c r="DX611" s="168"/>
      <c r="DY611" s="168"/>
      <c r="DZ611" s="168"/>
      <c r="EA611" s="168"/>
      <c r="EB611" s="168"/>
      <c r="EC611" s="168"/>
      <c r="ED611" s="168"/>
      <c r="EE611" s="168"/>
      <c r="EF611" s="168"/>
      <c r="EG611" s="168"/>
      <c r="EH611" s="168"/>
      <c r="EI611" s="168"/>
      <c r="EJ611" s="168"/>
      <c r="EK611" s="168"/>
      <c r="EL611" s="168"/>
      <c r="EM611" s="168"/>
      <c r="EN611" s="168"/>
      <c r="EO611" s="168"/>
      <c r="EP611" s="168"/>
      <c r="EQ611" s="168"/>
      <c r="ER611" s="168"/>
      <c r="ES611" s="168"/>
      <c r="ET611" s="168"/>
      <c r="EU611" s="168"/>
      <c r="EV611" s="168"/>
      <c r="EW611" s="168"/>
      <c r="EX611" s="168"/>
      <c r="EY611" s="168"/>
      <c r="EZ611" s="168"/>
      <c r="FA611" s="168"/>
      <c r="FB611" s="168"/>
      <c r="FC611" s="168"/>
      <c r="FD611" s="168"/>
      <c r="FE611" s="168"/>
      <c r="FF611" s="168"/>
      <c r="FG611" s="168"/>
      <c r="FH611" s="168"/>
      <c r="FI611" s="168"/>
      <c r="FJ611" s="168"/>
      <c r="FK611" s="168"/>
      <c r="FL611" s="168"/>
      <c r="FM611" s="168"/>
      <c r="FN611" s="168"/>
      <c r="FO611" s="168"/>
      <c r="FP611" s="168"/>
      <c r="FQ611" s="168"/>
      <c r="FR611" s="168"/>
      <c r="FS611" s="168"/>
      <c r="FT611" s="168"/>
      <c r="FU611" s="168"/>
      <c r="FV611" s="168"/>
      <c r="FW611" s="168"/>
      <c r="FX611" s="168"/>
      <c r="FY611" s="168"/>
      <c r="FZ611" s="168"/>
      <c r="GA611" s="168"/>
      <c r="GB611" s="168"/>
      <c r="GC611" s="168"/>
      <c r="GD611" s="168"/>
      <c r="GE611" s="168"/>
      <c r="GF611" s="168"/>
      <c r="GG611" s="168"/>
      <c r="GH611" s="168"/>
      <c r="GI611" s="168"/>
    </row>
    <row r="612" spans="16:191" s="133" customFormat="1">
      <c r="P612" s="168"/>
      <c r="Q612" s="168"/>
      <c r="R612" s="168"/>
      <c r="S612" s="168"/>
      <c r="T612" s="168"/>
      <c r="U612" s="168"/>
      <c r="V612" s="168"/>
      <c r="W612" s="168"/>
      <c r="X612" s="168"/>
      <c r="Y612" s="168"/>
      <c r="Z612" s="168"/>
      <c r="AA612" s="168"/>
      <c r="AB612" s="168"/>
      <c r="AC612" s="168"/>
      <c r="AD612" s="168"/>
      <c r="AE612" s="168"/>
      <c r="AF612" s="168"/>
      <c r="AG612" s="168"/>
      <c r="AH612" s="168"/>
      <c r="AI612" s="168"/>
      <c r="AJ612" s="168"/>
      <c r="AK612" s="168"/>
      <c r="AL612" s="168"/>
      <c r="AM612" s="168"/>
      <c r="AN612" s="168"/>
      <c r="AO612" s="168"/>
      <c r="AP612" s="168"/>
      <c r="AQ612" s="168"/>
      <c r="AR612" s="168"/>
      <c r="AS612" s="168"/>
      <c r="AT612" s="168"/>
      <c r="AU612" s="168"/>
      <c r="AV612" s="168"/>
      <c r="AW612" s="168"/>
      <c r="AX612" s="168"/>
      <c r="AY612" s="168"/>
      <c r="AZ612" s="168"/>
      <c r="BA612" s="168"/>
      <c r="BB612" s="168"/>
      <c r="BC612" s="168"/>
      <c r="BD612" s="168"/>
      <c r="BE612" s="168"/>
      <c r="BF612" s="168"/>
      <c r="BG612" s="168"/>
      <c r="BH612" s="168"/>
      <c r="BI612" s="168"/>
      <c r="BJ612" s="168"/>
      <c r="BK612" s="168"/>
      <c r="BL612" s="168"/>
      <c r="BM612" s="168"/>
      <c r="BN612" s="168"/>
      <c r="BO612" s="169"/>
      <c r="BP612" s="168"/>
      <c r="BQ612" s="168"/>
      <c r="BR612" s="168"/>
      <c r="BS612" s="168"/>
      <c r="BT612" s="168"/>
      <c r="BU612" s="168"/>
      <c r="BV612" s="168"/>
      <c r="BW612" s="168"/>
      <c r="BX612" s="168"/>
      <c r="BY612" s="168"/>
      <c r="BZ612" s="168"/>
      <c r="CA612" s="168"/>
      <c r="CB612" s="168"/>
      <c r="CC612" s="168"/>
      <c r="CD612" s="168"/>
      <c r="CE612" s="168"/>
      <c r="CF612" s="168"/>
      <c r="CG612" s="168"/>
      <c r="CH612" s="168"/>
      <c r="CI612" s="168"/>
      <c r="CJ612" s="168"/>
      <c r="CK612" s="168"/>
      <c r="CL612" s="168"/>
      <c r="CM612" s="168"/>
      <c r="CN612" s="168"/>
      <c r="CO612" s="168"/>
      <c r="CP612" s="168"/>
      <c r="CQ612" s="168"/>
      <c r="CR612" s="168"/>
      <c r="CS612" s="168"/>
      <c r="CT612" s="168"/>
      <c r="CU612" s="168"/>
      <c r="CV612" s="168"/>
      <c r="CW612" s="168"/>
      <c r="CX612" s="168"/>
      <c r="CY612" s="168"/>
      <c r="CZ612" s="168"/>
      <c r="DA612" s="168"/>
      <c r="DB612" s="168"/>
      <c r="DC612" s="168"/>
      <c r="DD612" s="168"/>
      <c r="DE612" s="168"/>
      <c r="DF612" s="168"/>
      <c r="DG612" s="168"/>
      <c r="DH612" s="168"/>
      <c r="DI612" s="168"/>
      <c r="DJ612" s="168"/>
      <c r="DK612" s="168"/>
      <c r="DL612" s="168"/>
      <c r="DM612" s="168"/>
      <c r="DN612" s="168"/>
      <c r="DO612" s="168"/>
      <c r="DP612" s="168"/>
      <c r="DQ612" s="168"/>
      <c r="DR612" s="168"/>
      <c r="DS612" s="168"/>
      <c r="DT612" s="168"/>
      <c r="DU612" s="168"/>
      <c r="DV612" s="168"/>
      <c r="DW612" s="168"/>
      <c r="DX612" s="168"/>
      <c r="DY612" s="168"/>
      <c r="DZ612" s="168"/>
      <c r="EA612" s="168"/>
      <c r="EB612" s="168"/>
      <c r="EC612" s="168"/>
      <c r="ED612" s="168"/>
      <c r="EE612" s="168"/>
      <c r="EF612" s="168"/>
      <c r="EG612" s="168"/>
      <c r="EH612" s="168"/>
      <c r="EI612" s="168"/>
      <c r="EJ612" s="168"/>
      <c r="EK612" s="168"/>
      <c r="EL612" s="168"/>
      <c r="EM612" s="168"/>
      <c r="EN612" s="168"/>
      <c r="EO612" s="168"/>
      <c r="EP612" s="168"/>
      <c r="EQ612" s="168"/>
      <c r="ER612" s="168"/>
      <c r="ES612" s="168"/>
      <c r="ET612" s="168"/>
      <c r="EU612" s="168"/>
      <c r="EV612" s="168"/>
      <c r="EW612" s="168"/>
      <c r="EX612" s="168"/>
      <c r="EY612" s="168"/>
      <c r="EZ612" s="168"/>
      <c r="FA612" s="168"/>
      <c r="FB612" s="168"/>
      <c r="FC612" s="168"/>
      <c r="FD612" s="168"/>
      <c r="FE612" s="168"/>
      <c r="FF612" s="168"/>
      <c r="FG612" s="168"/>
      <c r="FH612" s="168"/>
      <c r="FI612" s="168"/>
      <c r="FJ612" s="168"/>
      <c r="FK612" s="168"/>
      <c r="FL612" s="168"/>
      <c r="FM612" s="168"/>
      <c r="FN612" s="168"/>
      <c r="FO612" s="168"/>
      <c r="FP612" s="168"/>
      <c r="FQ612" s="168"/>
      <c r="FR612" s="168"/>
      <c r="FS612" s="168"/>
      <c r="FT612" s="168"/>
      <c r="FU612" s="168"/>
      <c r="FV612" s="168"/>
      <c r="FW612" s="168"/>
      <c r="FX612" s="168"/>
      <c r="FY612" s="168"/>
      <c r="FZ612" s="168"/>
      <c r="GA612" s="168"/>
      <c r="GB612" s="168"/>
      <c r="GC612" s="168"/>
      <c r="GD612" s="168"/>
      <c r="GE612" s="168"/>
      <c r="GF612" s="168"/>
      <c r="GG612" s="168"/>
      <c r="GH612" s="168"/>
      <c r="GI612" s="168"/>
    </row>
    <row r="613" spans="16:191" s="133" customFormat="1">
      <c r="P613" s="168"/>
      <c r="Q613" s="168"/>
      <c r="R613" s="168"/>
      <c r="S613" s="168"/>
      <c r="T613" s="168"/>
      <c r="U613" s="168"/>
      <c r="V613" s="168"/>
      <c r="W613" s="168"/>
      <c r="X613" s="168"/>
      <c r="Y613" s="168"/>
      <c r="Z613" s="168"/>
      <c r="AA613" s="168"/>
      <c r="AB613" s="168"/>
      <c r="AC613" s="168"/>
      <c r="AD613" s="168"/>
      <c r="AE613" s="168"/>
      <c r="AF613" s="168"/>
      <c r="AG613" s="168"/>
      <c r="AH613" s="168"/>
      <c r="AI613" s="168"/>
      <c r="AJ613" s="168"/>
      <c r="AK613" s="168"/>
      <c r="AL613" s="168"/>
      <c r="AM613" s="168"/>
      <c r="AN613" s="168"/>
      <c r="AO613" s="168"/>
      <c r="AP613" s="168"/>
      <c r="AQ613" s="168"/>
      <c r="AR613" s="168"/>
      <c r="AS613" s="168"/>
      <c r="AT613" s="168"/>
      <c r="AU613" s="168"/>
      <c r="AV613" s="168"/>
      <c r="AW613" s="168"/>
      <c r="AX613" s="168"/>
      <c r="AY613" s="168"/>
      <c r="AZ613" s="168"/>
      <c r="BA613" s="168"/>
      <c r="BB613" s="168"/>
      <c r="BC613" s="168"/>
      <c r="BD613" s="168"/>
      <c r="BE613" s="168"/>
      <c r="BF613" s="168"/>
      <c r="BG613" s="168"/>
      <c r="BH613" s="168"/>
      <c r="BI613" s="168"/>
      <c r="BJ613" s="168"/>
      <c r="BK613" s="168"/>
      <c r="BL613" s="168"/>
      <c r="BM613" s="168"/>
      <c r="BN613" s="168"/>
      <c r="BO613" s="169"/>
      <c r="BP613" s="168"/>
      <c r="BQ613" s="168"/>
      <c r="BR613" s="168"/>
      <c r="BS613" s="168"/>
      <c r="BT613" s="168"/>
      <c r="BU613" s="168"/>
      <c r="BV613" s="168"/>
      <c r="BW613" s="168"/>
      <c r="BX613" s="168"/>
      <c r="BY613" s="168"/>
      <c r="BZ613" s="168"/>
      <c r="CA613" s="168"/>
      <c r="CB613" s="168"/>
      <c r="CC613" s="168"/>
      <c r="CD613" s="168"/>
      <c r="CE613" s="168"/>
      <c r="CF613" s="168"/>
      <c r="CG613" s="168"/>
      <c r="CH613" s="168"/>
      <c r="CI613" s="168"/>
      <c r="CJ613" s="168"/>
      <c r="CK613" s="168"/>
      <c r="CL613" s="168"/>
      <c r="CM613" s="168"/>
      <c r="CN613" s="168"/>
      <c r="CO613" s="168"/>
      <c r="CP613" s="168"/>
      <c r="CQ613" s="168"/>
      <c r="CR613" s="168"/>
      <c r="CS613" s="168"/>
      <c r="CT613" s="168"/>
      <c r="CU613" s="168"/>
      <c r="CV613" s="168"/>
      <c r="CW613" s="168"/>
      <c r="CX613" s="168"/>
      <c r="CY613" s="168"/>
      <c r="CZ613" s="168"/>
      <c r="DA613" s="168"/>
      <c r="DB613" s="168"/>
      <c r="DC613" s="168"/>
      <c r="DD613" s="168"/>
      <c r="DE613" s="168"/>
      <c r="DF613" s="168"/>
      <c r="DG613" s="168"/>
      <c r="DH613" s="168"/>
      <c r="DI613" s="168"/>
      <c r="DJ613" s="168"/>
      <c r="DK613" s="168"/>
      <c r="DL613" s="168"/>
      <c r="DM613" s="168"/>
      <c r="DN613" s="168"/>
      <c r="DO613" s="168"/>
      <c r="DP613" s="168"/>
      <c r="DQ613" s="168"/>
      <c r="DR613" s="168"/>
      <c r="DS613" s="168"/>
      <c r="DT613" s="168"/>
      <c r="DU613" s="168"/>
      <c r="DV613" s="168"/>
      <c r="DW613" s="168"/>
      <c r="DX613" s="168"/>
      <c r="DY613" s="168"/>
      <c r="DZ613" s="168"/>
      <c r="EA613" s="168"/>
      <c r="EB613" s="168"/>
      <c r="EC613" s="168"/>
      <c r="ED613" s="168"/>
      <c r="EE613" s="168"/>
      <c r="EF613" s="168"/>
      <c r="EG613" s="168"/>
      <c r="EH613" s="168"/>
      <c r="EI613" s="168"/>
      <c r="EJ613" s="168"/>
      <c r="EK613" s="168"/>
      <c r="EL613" s="168"/>
      <c r="EM613" s="168"/>
      <c r="EN613" s="168"/>
      <c r="EO613" s="168"/>
      <c r="EP613" s="168"/>
      <c r="EQ613" s="168"/>
      <c r="ER613" s="168"/>
      <c r="ES613" s="168"/>
      <c r="ET613" s="168"/>
      <c r="EU613" s="168"/>
      <c r="EV613" s="168"/>
      <c r="EW613" s="168"/>
      <c r="EX613" s="168"/>
      <c r="EY613" s="168"/>
      <c r="EZ613" s="168"/>
      <c r="FA613" s="168"/>
      <c r="FB613" s="168"/>
      <c r="FC613" s="168"/>
      <c r="FD613" s="168"/>
      <c r="FE613" s="168"/>
      <c r="FF613" s="168"/>
      <c r="FG613" s="168"/>
      <c r="FH613" s="168"/>
      <c r="FI613" s="168"/>
      <c r="FJ613" s="168"/>
      <c r="FK613" s="168"/>
      <c r="FL613" s="168"/>
      <c r="FM613" s="168"/>
      <c r="FN613" s="168"/>
      <c r="FO613" s="168"/>
      <c r="FP613" s="168"/>
      <c r="FQ613" s="168"/>
      <c r="FR613" s="168"/>
      <c r="FS613" s="168"/>
      <c r="FT613" s="168"/>
      <c r="FU613" s="168"/>
      <c r="FV613" s="168"/>
      <c r="FW613" s="168"/>
      <c r="FX613" s="168"/>
      <c r="FY613" s="168"/>
      <c r="FZ613" s="168"/>
      <c r="GA613" s="168"/>
      <c r="GB613" s="168"/>
      <c r="GC613" s="168"/>
      <c r="GD613" s="168"/>
      <c r="GE613" s="168"/>
      <c r="GF613" s="168"/>
      <c r="GG613" s="168"/>
      <c r="GH613" s="168"/>
      <c r="GI613" s="168"/>
    </row>
    <row r="614" spans="16:191" s="133" customFormat="1">
      <c r="P614" s="168"/>
      <c r="Q614" s="168"/>
      <c r="R614" s="168"/>
      <c r="S614" s="168"/>
      <c r="T614" s="168"/>
      <c r="U614" s="168"/>
      <c r="V614" s="168"/>
      <c r="W614" s="168"/>
      <c r="X614" s="168"/>
      <c r="Y614" s="168"/>
      <c r="Z614" s="168"/>
      <c r="AA614" s="168"/>
      <c r="AB614" s="168"/>
      <c r="AC614" s="168"/>
      <c r="AD614" s="168"/>
      <c r="AE614" s="168"/>
      <c r="AF614" s="168"/>
      <c r="AG614" s="168"/>
      <c r="AH614" s="168"/>
      <c r="AI614" s="168"/>
      <c r="AJ614" s="168"/>
      <c r="AK614" s="168"/>
      <c r="AL614" s="168"/>
      <c r="AM614" s="168"/>
      <c r="AN614" s="168"/>
      <c r="AO614" s="168"/>
      <c r="AP614" s="168"/>
      <c r="AQ614" s="168"/>
      <c r="AR614" s="168"/>
      <c r="AS614" s="168"/>
      <c r="AT614" s="168"/>
      <c r="AU614" s="168"/>
      <c r="AV614" s="168"/>
      <c r="AW614" s="168"/>
      <c r="AX614" s="168"/>
      <c r="AY614" s="168"/>
      <c r="AZ614" s="168"/>
      <c r="BA614" s="168"/>
      <c r="BB614" s="168"/>
      <c r="BC614" s="168"/>
      <c r="BD614" s="168"/>
      <c r="BE614" s="168"/>
      <c r="BF614" s="168"/>
      <c r="BG614" s="168"/>
      <c r="BH614" s="168"/>
      <c r="BI614" s="168"/>
      <c r="BJ614" s="168"/>
      <c r="BK614" s="168"/>
      <c r="BL614" s="168"/>
      <c r="BM614" s="168"/>
      <c r="BN614" s="168"/>
      <c r="BO614" s="169"/>
      <c r="BP614" s="168"/>
      <c r="BQ614" s="168"/>
      <c r="BR614" s="168"/>
      <c r="BS614" s="168"/>
      <c r="BT614" s="168"/>
      <c r="BU614" s="168"/>
      <c r="BV614" s="168"/>
      <c r="BW614" s="168"/>
      <c r="BX614" s="168"/>
      <c r="BY614" s="168"/>
      <c r="BZ614" s="168"/>
      <c r="CA614" s="168"/>
      <c r="CB614" s="168"/>
      <c r="CC614" s="168"/>
      <c r="CD614" s="168"/>
      <c r="CE614" s="168"/>
      <c r="CF614" s="168"/>
      <c r="CG614" s="168"/>
      <c r="CH614" s="168"/>
      <c r="CI614" s="168"/>
      <c r="CJ614" s="168"/>
      <c r="CK614" s="168"/>
      <c r="CL614" s="168"/>
      <c r="CM614" s="168"/>
      <c r="CN614" s="168"/>
      <c r="CO614" s="168"/>
      <c r="CP614" s="168"/>
      <c r="CQ614" s="168"/>
      <c r="CR614" s="168"/>
      <c r="CS614" s="168"/>
      <c r="CT614" s="168"/>
      <c r="CU614" s="168"/>
      <c r="CV614" s="168"/>
      <c r="CW614" s="168"/>
      <c r="CX614" s="168"/>
      <c r="CY614" s="168"/>
      <c r="CZ614" s="168"/>
      <c r="DA614" s="168"/>
      <c r="DB614" s="168"/>
      <c r="DC614" s="168"/>
      <c r="DD614" s="168"/>
      <c r="DE614" s="168"/>
      <c r="DF614" s="168"/>
      <c r="DG614" s="168"/>
      <c r="DH614" s="168"/>
      <c r="DI614" s="168"/>
      <c r="DJ614" s="168"/>
      <c r="DK614" s="168"/>
      <c r="DL614" s="168"/>
      <c r="DM614" s="168"/>
      <c r="DN614" s="168"/>
      <c r="DO614" s="168"/>
      <c r="DP614" s="168"/>
      <c r="DQ614" s="168"/>
      <c r="DR614" s="168"/>
      <c r="DS614" s="168"/>
      <c r="DT614" s="168"/>
      <c r="DU614" s="168"/>
      <c r="DV614" s="168"/>
      <c r="DW614" s="168"/>
      <c r="DX614" s="168"/>
      <c r="DY614" s="168"/>
      <c r="DZ614" s="168"/>
      <c r="EA614" s="168"/>
      <c r="EB614" s="168"/>
      <c r="EC614" s="168"/>
      <c r="ED614" s="168"/>
      <c r="EE614" s="168"/>
      <c r="EF614" s="168"/>
      <c r="EG614" s="168"/>
      <c r="EH614" s="168"/>
      <c r="EI614" s="168"/>
      <c r="EJ614" s="168"/>
      <c r="EK614" s="168"/>
      <c r="EL614" s="168"/>
      <c r="EM614" s="168"/>
      <c r="EN614" s="168"/>
      <c r="EO614" s="168"/>
      <c r="EP614" s="168"/>
      <c r="EQ614" s="168"/>
      <c r="ER614" s="168"/>
      <c r="ES614" s="168"/>
      <c r="ET614" s="168"/>
      <c r="EU614" s="168"/>
      <c r="EV614" s="168"/>
      <c r="EW614" s="168"/>
      <c r="EX614" s="168"/>
      <c r="EY614" s="168"/>
      <c r="EZ614" s="168"/>
      <c r="FA614" s="168"/>
      <c r="FB614" s="168"/>
      <c r="FC614" s="168"/>
      <c r="FD614" s="168"/>
      <c r="FE614" s="168"/>
      <c r="FF614" s="168"/>
      <c r="FG614" s="168"/>
      <c r="FH614" s="168"/>
      <c r="FI614" s="168"/>
      <c r="FJ614" s="168"/>
      <c r="FK614" s="168"/>
      <c r="FL614" s="168"/>
      <c r="FM614" s="168"/>
      <c r="FN614" s="168"/>
      <c r="FO614" s="168"/>
      <c r="FP614" s="168"/>
      <c r="FQ614" s="168"/>
      <c r="FR614" s="168"/>
      <c r="FS614" s="168"/>
      <c r="FT614" s="168"/>
      <c r="FU614" s="168"/>
      <c r="FV614" s="168"/>
      <c r="FW614" s="168"/>
      <c r="FX614" s="168"/>
      <c r="FY614" s="168"/>
      <c r="FZ614" s="168"/>
      <c r="GA614" s="168"/>
      <c r="GB614" s="168"/>
      <c r="GC614" s="168"/>
      <c r="GD614" s="168"/>
      <c r="GE614" s="168"/>
      <c r="GF614" s="168"/>
      <c r="GG614" s="168"/>
      <c r="GH614" s="168"/>
      <c r="GI614" s="168"/>
    </row>
    <row r="615" spans="16:191" s="133" customFormat="1">
      <c r="P615" s="168"/>
      <c r="Q615" s="168"/>
      <c r="R615" s="168"/>
      <c r="S615" s="168"/>
      <c r="T615" s="168"/>
      <c r="U615" s="168"/>
      <c r="V615" s="168"/>
      <c r="W615" s="168"/>
      <c r="X615" s="168"/>
      <c r="Y615" s="168"/>
      <c r="Z615" s="168"/>
      <c r="AA615" s="168"/>
      <c r="AB615" s="168"/>
      <c r="AC615" s="168"/>
      <c r="AD615" s="168"/>
      <c r="AE615" s="168"/>
      <c r="AF615" s="168"/>
      <c r="AG615" s="168"/>
      <c r="AH615" s="168"/>
      <c r="AI615" s="168"/>
      <c r="AJ615" s="168"/>
      <c r="AK615" s="168"/>
      <c r="AL615" s="168"/>
      <c r="AM615" s="168"/>
      <c r="AN615" s="168"/>
      <c r="AO615" s="168"/>
      <c r="AP615" s="168"/>
      <c r="AQ615" s="168"/>
      <c r="AR615" s="168"/>
      <c r="AS615" s="168"/>
      <c r="AT615" s="168"/>
      <c r="AU615" s="168"/>
      <c r="AV615" s="168"/>
      <c r="AW615" s="168"/>
      <c r="AX615" s="168"/>
      <c r="AY615" s="168"/>
      <c r="AZ615" s="168"/>
      <c r="BA615" s="168"/>
      <c r="BB615" s="168"/>
      <c r="BC615" s="168"/>
      <c r="BD615" s="168"/>
      <c r="BE615" s="168"/>
      <c r="BF615" s="168"/>
      <c r="BG615" s="168"/>
      <c r="BH615" s="168"/>
      <c r="BI615" s="168"/>
      <c r="BJ615" s="168"/>
      <c r="BK615" s="168"/>
      <c r="BL615" s="168"/>
      <c r="BM615" s="168"/>
      <c r="BN615" s="168"/>
      <c r="BO615" s="169"/>
      <c r="BP615" s="168"/>
      <c r="BQ615" s="168"/>
      <c r="BR615" s="168"/>
      <c r="BS615" s="168"/>
      <c r="BT615" s="168"/>
      <c r="BU615" s="168"/>
      <c r="BV615" s="168"/>
      <c r="BW615" s="168"/>
      <c r="BX615" s="168"/>
      <c r="BY615" s="168"/>
      <c r="BZ615" s="168"/>
      <c r="CA615" s="168"/>
      <c r="CB615" s="168"/>
      <c r="CC615" s="168"/>
      <c r="CD615" s="168"/>
      <c r="CE615" s="168"/>
      <c r="CF615" s="168"/>
      <c r="CG615" s="168"/>
      <c r="CH615" s="168"/>
      <c r="CI615" s="168"/>
      <c r="CJ615" s="168"/>
      <c r="CK615" s="168"/>
      <c r="CL615" s="168"/>
      <c r="CM615" s="168"/>
      <c r="CN615" s="168"/>
      <c r="CO615" s="168"/>
      <c r="CP615" s="168"/>
      <c r="CQ615" s="168"/>
      <c r="CR615" s="168"/>
      <c r="CS615" s="168"/>
      <c r="CT615" s="168"/>
      <c r="CU615" s="168"/>
      <c r="CV615" s="168"/>
      <c r="CW615" s="168"/>
      <c r="CX615" s="168"/>
      <c r="CY615" s="168"/>
      <c r="CZ615" s="168"/>
      <c r="DA615" s="168"/>
      <c r="DB615" s="168"/>
      <c r="DC615" s="168"/>
      <c r="DD615" s="168"/>
      <c r="DE615" s="168"/>
      <c r="DF615" s="168"/>
      <c r="DG615" s="168"/>
      <c r="DH615" s="168"/>
      <c r="DI615" s="168"/>
      <c r="DJ615" s="168"/>
      <c r="DK615" s="168"/>
      <c r="DL615" s="168"/>
      <c r="DM615" s="168"/>
      <c r="DN615" s="168"/>
      <c r="DO615" s="168"/>
      <c r="DP615" s="168"/>
      <c r="DQ615" s="168"/>
      <c r="DR615" s="168"/>
      <c r="DS615" s="168"/>
      <c r="DT615" s="168"/>
      <c r="DU615" s="168"/>
      <c r="DV615" s="168"/>
      <c r="DW615" s="168"/>
      <c r="DX615" s="168"/>
      <c r="DY615" s="168"/>
      <c r="DZ615" s="168"/>
      <c r="EA615" s="168"/>
      <c r="EB615" s="168"/>
      <c r="EC615" s="168"/>
      <c r="ED615" s="168"/>
      <c r="EE615" s="168"/>
      <c r="EF615" s="168"/>
      <c r="EG615" s="168"/>
      <c r="EH615" s="168"/>
      <c r="EI615" s="168"/>
      <c r="EJ615" s="168"/>
      <c r="EK615" s="168"/>
      <c r="EL615" s="168"/>
      <c r="EM615" s="168"/>
      <c r="EN615" s="168"/>
      <c r="EO615" s="168"/>
      <c r="EP615" s="168"/>
      <c r="EQ615" s="168"/>
      <c r="ER615" s="168"/>
      <c r="ES615" s="168"/>
      <c r="ET615" s="168"/>
      <c r="EU615" s="168"/>
      <c r="EV615" s="168"/>
      <c r="EW615" s="168"/>
      <c r="EX615" s="168"/>
      <c r="EY615" s="168"/>
      <c r="EZ615" s="168"/>
      <c r="FA615" s="168"/>
      <c r="FB615" s="168"/>
      <c r="FC615" s="168"/>
      <c r="FD615" s="168"/>
      <c r="FE615" s="168"/>
      <c r="FF615" s="168"/>
      <c r="FG615" s="168"/>
      <c r="FH615" s="168"/>
      <c r="FI615" s="168"/>
      <c r="FJ615" s="168"/>
      <c r="FK615" s="168"/>
      <c r="FL615" s="168"/>
      <c r="FM615" s="168"/>
      <c r="FN615" s="168"/>
      <c r="FO615" s="168"/>
      <c r="FP615" s="168"/>
      <c r="FQ615" s="168"/>
      <c r="FR615" s="168"/>
      <c r="FS615" s="168"/>
      <c r="FT615" s="168"/>
      <c r="FU615" s="168"/>
      <c r="FV615" s="168"/>
      <c r="FW615" s="168"/>
      <c r="FX615" s="168"/>
      <c r="FY615" s="168"/>
      <c r="FZ615" s="168"/>
      <c r="GA615" s="168"/>
      <c r="GB615" s="168"/>
      <c r="GC615" s="168"/>
      <c r="GD615" s="168"/>
      <c r="GE615" s="168"/>
      <c r="GF615" s="168"/>
      <c r="GG615" s="168"/>
      <c r="GH615" s="168"/>
      <c r="GI615" s="168"/>
    </row>
    <row r="616" spans="16:191" s="133" customFormat="1">
      <c r="P616" s="168"/>
      <c r="Q616" s="168"/>
      <c r="R616" s="168"/>
      <c r="S616" s="168"/>
      <c r="T616" s="168"/>
      <c r="U616" s="168"/>
      <c r="V616" s="168"/>
      <c r="W616" s="168"/>
      <c r="X616" s="168"/>
      <c r="Y616" s="168"/>
      <c r="Z616" s="168"/>
      <c r="AA616" s="168"/>
      <c r="AB616" s="168"/>
      <c r="AC616" s="168"/>
      <c r="AD616" s="168"/>
      <c r="AE616" s="168"/>
      <c r="AF616" s="168"/>
      <c r="AG616" s="168"/>
      <c r="AH616" s="168"/>
      <c r="AI616" s="168"/>
      <c r="AJ616" s="168"/>
      <c r="AK616" s="168"/>
      <c r="AL616" s="168"/>
      <c r="AM616" s="168"/>
      <c r="AN616" s="168"/>
      <c r="AO616" s="168"/>
      <c r="AP616" s="168"/>
      <c r="AQ616" s="168"/>
      <c r="AR616" s="168"/>
      <c r="AS616" s="168"/>
      <c r="AT616" s="168"/>
      <c r="AU616" s="168"/>
      <c r="AV616" s="168"/>
      <c r="AW616" s="168"/>
      <c r="AX616" s="168"/>
      <c r="AY616" s="168"/>
      <c r="AZ616" s="168"/>
      <c r="BA616" s="168"/>
      <c r="BB616" s="168"/>
      <c r="BC616" s="168"/>
      <c r="BD616" s="168"/>
      <c r="BE616" s="168"/>
      <c r="BF616" s="168"/>
      <c r="BG616" s="168"/>
      <c r="BH616" s="168"/>
      <c r="BI616" s="168"/>
      <c r="BJ616" s="168"/>
      <c r="BK616" s="168"/>
      <c r="BL616" s="168"/>
      <c r="BM616" s="168"/>
      <c r="BN616" s="168"/>
      <c r="BO616" s="169"/>
      <c r="BP616" s="168"/>
      <c r="BQ616" s="168"/>
      <c r="BR616" s="168"/>
      <c r="BS616" s="168"/>
      <c r="BT616" s="168"/>
      <c r="BU616" s="168"/>
      <c r="BV616" s="168"/>
      <c r="BW616" s="168"/>
      <c r="BX616" s="168"/>
      <c r="BY616" s="168"/>
      <c r="BZ616" s="168"/>
      <c r="CA616" s="168"/>
      <c r="CB616" s="168"/>
      <c r="CC616" s="168"/>
      <c r="CD616" s="168"/>
      <c r="CE616" s="168"/>
      <c r="CF616" s="168"/>
      <c r="CG616" s="168"/>
      <c r="CH616" s="168"/>
      <c r="CI616" s="168"/>
      <c r="CJ616" s="168"/>
      <c r="CK616" s="168"/>
      <c r="CL616" s="168"/>
      <c r="CM616" s="168"/>
      <c r="CN616" s="168"/>
      <c r="CO616" s="168"/>
      <c r="CP616" s="168"/>
      <c r="CQ616" s="168"/>
      <c r="CR616" s="168"/>
      <c r="CS616" s="168"/>
      <c r="CT616" s="168"/>
      <c r="CU616" s="168"/>
      <c r="CV616" s="168"/>
      <c r="CW616" s="168"/>
      <c r="CX616" s="168"/>
      <c r="CY616" s="168"/>
      <c r="CZ616" s="168"/>
      <c r="DA616" s="168"/>
      <c r="DB616" s="168"/>
      <c r="DC616" s="168"/>
      <c r="DD616" s="168"/>
      <c r="DE616" s="168"/>
      <c r="DF616" s="168"/>
      <c r="DG616" s="168"/>
      <c r="DH616" s="168"/>
      <c r="DI616" s="168"/>
      <c r="DJ616" s="168"/>
      <c r="DK616" s="168"/>
      <c r="DL616" s="168"/>
      <c r="DM616" s="168"/>
      <c r="DN616" s="168"/>
      <c r="DO616" s="168"/>
      <c r="DP616" s="168"/>
      <c r="DQ616" s="168"/>
      <c r="DR616" s="168"/>
      <c r="DS616" s="168"/>
      <c r="DT616" s="168"/>
      <c r="DU616" s="168"/>
      <c r="DV616" s="168"/>
      <c r="DW616" s="168"/>
      <c r="DX616" s="168"/>
      <c r="DY616" s="168"/>
      <c r="DZ616" s="168"/>
      <c r="EA616" s="168"/>
      <c r="EB616" s="168"/>
      <c r="EC616" s="168"/>
      <c r="ED616" s="168"/>
      <c r="EE616" s="168"/>
      <c r="EF616" s="168"/>
      <c r="EG616" s="168"/>
      <c r="EH616" s="168"/>
      <c r="EI616" s="168"/>
      <c r="EJ616" s="168"/>
      <c r="EK616" s="168"/>
      <c r="EL616" s="168"/>
      <c r="EM616" s="168"/>
      <c r="EN616" s="168"/>
      <c r="EO616" s="168"/>
      <c r="EP616" s="168"/>
      <c r="EQ616" s="168"/>
      <c r="ER616" s="168"/>
      <c r="ES616" s="168"/>
      <c r="ET616" s="168"/>
      <c r="EU616" s="168"/>
      <c r="EV616" s="168"/>
      <c r="EW616" s="168"/>
      <c r="EX616" s="168"/>
      <c r="EY616" s="168"/>
      <c r="EZ616" s="168"/>
      <c r="FA616" s="168"/>
      <c r="FB616" s="168"/>
      <c r="FC616" s="168"/>
      <c r="FD616" s="168"/>
      <c r="FE616" s="168"/>
      <c r="FF616" s="168"/>
      <c r="FG616" s="168"/>
      <c r="FH616" s="168"/>
      <c r="FI616" s="168"/>
      <c r="FJ616" s="168"/>
      <c r="FK616" s="168"/>
      <c r="FL616" s="168"/>
      <c r="FM616" s="168"/>
      <c r="FN616" s="168"/>
      <c r="FO616" s="168"/>
      <c r="FP616" s="168"/>
      <c r="FQ616" s="168"/>
      <c r="FR616" s="168"/>
      <c r="FS616" s="168"/>
      <c r="FT616" s="168"/>
      <c r="FU616" s="168"/>
      <c r="FV616" s="168"/>
      <c r="FW616" s="168"/>
      <c r="FX616" s="168"/>
      <c r="FY616" s="168"/>
      <c r="FZ616" s="168"/>
      <c r="GA616" s="168"/>
      <c r="GB616" s="168"/>
      <c r="GC616" s="168"/>
      <c r="GD616" s="168"/>
      <c r="GE616" s="168"/>
      <c r="GF616" s="168"/>
      <c r="GG616" s="168"/>
      <c r="GH616" s="168"/>
      <c r="GI616" s="168"/>
    </row>
    <row r="617" spans="16:191" s="133" customFormat="1">
      <c r="P617" s="168"/>
      <c r="Q617" s="168"/>
      <c r="R617" s="168"/>
      <c r="S617" s="168"/>
      <c r="T617" s="168"/>
      <c r="U617" s="168"/>
      <c r="V617" s="168"/>
      <c r="W617" s="168"/>
      <c r="X617" s="168"/>
      <c r="Y617" s="168"/>
      <c r="Z617" s="168"/>
      <c r="AA617" s="168"/>
      <c r="AB617" s="168"/>
      <c r="AC617" s="168"/>
      <c r="AD617" s="168"/>
      <c r="AE617" s="168"/>
      <c r="AF617" s="168"/>
      <c r="AG617" s="168"/>
      <c r="AH617" s="168"/>
      <c r="AI617" s="168"/>
      <c r="AJ617" s="168"/>
      <c r="AK617" s="168"/>
      <c r="AL617" s="168"/>
      <c r="AM617" s="168"/>
      <c r="AN617" s="168"/>
      <c r="AO617" s="168"/>
      <c r="AP617" s="168"/>
      <c r="AQ617" s="168"/>
      <c r="AR617" s="168"/>
      <c r="AS617" s="168"/>
      <c r="AT617" s="168"/>
      <c r="AU617" s="168"/>
      <c r="AV617" s="168"/>
      <c r="AW617" s="168"/>
      <c r="AX617" s="168"/>
      <c r="AY617" s="168"/>
      <c r="AZ617" s="168"/>
      <c r="BA617" s="168"/>
      <c r="BB617" s="168"/>
      <c r="BC617" s="168"/>
      <c r="BD617" s="168"/>
      <c r="BE617" s="168"/>
      <c r="BF617" s="168"/>
      <c r="BG617" s="168"/>
      <c r="BH617" s="168"/>
      <c r="BI617" s="168"/>
      <c r="BJ617" s="168"/>
      <c r="BK617" s="168"/>
      <c r="BL617" s="168"/>
      <c r="BM617" s="168"/>
      <c r="BN617" s="168"/>
      <c r="BO617" s="169"/>
      <c r="BP617" s="168"/>
      <c r="BQ617" s="168"/>
      <c r="BR617" s="168"/>
      <c r="BS617" s="168"/>
      <c r="BT617" s="168"/>
      <c r="BU617" s="168"/>
      <c r="BV617" s="168"/>
      <c r="BW617" s="168"/>
      <c r="BX617" s="168"/>
      <c r="BY617" s="168"/>
      <c r="BZ617" s="168"/>
      <c r="CA617" s="168"/>
      <c r="CB617" s="168"/>
      <c r="CC617" s="168"/>
      <c r="CD617" s="168"/>
      <c r="CE617" s="168"/>
      <c r="CF617" s="168"/>
      <c r="CG617" s="168"/>
      <c r="CH617" s="168"/>
      <c r="CI617" s="168"/>
      <c r="CJ617" s="168"/>
      <c r="CK617" s="168"/>
      <c r="CL617" s="168"/>
      <c r="CM617" s="168"/>
      <c r="CN617" s="168"/>
      <c r="CO617" s="168"/>
      <c r="CP617" s="168"/>
      <c r="CQ617" s="168"/>
      <c r="CR617" s="168"/>
      <c r="CS617" s="168"/>
      <c r="CT617" s="168"/>
      <c r="CU617" s="168"/>
      <c r="CV617" s="168"/>
      <c r="CW617" s="168"/>
      <c r="CX617" s="168"/>
      <c r="CY617" s="168"/>
      <c r="CZ617" s="168"/>
      <c r="DA617" s="168"/>
      <c r="DB617" s="168"/>
      <c r="DC617" s="168"/>
      <c r="DD617" s="168"/>
      <c r="DE617" s="168"/>
      <c r="DF617" s="168"/>
      <c r="DG617" s="168"/>
      <c r="DH617" s="168"/>
      <c r="DI617" s="168"/>
      <c r="DJ617" s="168"/>
      <c r="DK617" s="168"/>
      <c r="DL617" s="168"/>
      <c r="DM617" s="168"/>
      <c r="DN617" s="168"/>
      <c r="DO617" s="168"/>
      <c r="DP617" s="168"/>
      <c r="DQ617" s="168"/>
      <c r="DR617" s="168"/>
      <c r="DS617" s="168"/>
      <c r="DT617" s="168"/>
      <c r="DU617" s="168"/>
      <c r="DV617" s="168"/>
      <c r="DW617" s="168"/>
      <c r="DX617" s="168"/>
      <c r="DY617" s="168"/>
      <c r="DZ617" s="168"/>
      <c r="EA617" s="168"/>
      <c r="EB617" s="168"/>
      <c r="EC617" s="168"/>
      <c r="ED617" s="168"/>
      <c r="EE617" s="168"/>
      <c r="EF617" s="168"/>
      <c r="EG617" s="168"/>
      <c r="EH617" s="168"/>
      <c r="EI617" s="168"/>
      <c r="EJ617" s="168"/>
      <c r="EK617" s="168"/>
      <c r="EL617" s="168"/>
      <c r="EM617" s="168"/>
      <c r="EN617" s="168"/>
      <c r="EO617" s="168"/>
      <c r="EP617" s="168"/>
      <c r="EQ617" s="168"/>
      <c r="ER617" s="168"/>
      <c r="ES617" s="168"/>
      <c r="ET617" s="168"/>
      <c r="EU617" s="168"/>
      <c r="EV617" s="168"/>
      <c r="EW617" s="168"/>
      <c r="EX617" s="168"/>
      <c r="EY617" s="168"/>
      <c r="EZ617" s="168"/>
      <c r="FA617" s="168"/>
      <c r="FB617" s="168"/>
      <c r="FC617" s="168"/>
      <c r="FD617" s="168"/>
      <c r="FE617" s="168"/>
      <c r="FF617" s="168"/>
      <c r="FG617" s="168"/>
      <c r="FH617" s="168"/>
      <c r="FI617" s="168"/>
      <c r="FJ617" s="168"/>
      <c r="FK617" s="168"/>
      <c r="FL617" s="168"/>
      <c r="FM617" s="168"/>
      <c r="FN617" s="168"/>
      <c r="FO617" s="168"/>
      <c r="FP617" s="168"/>
      <c r="FQ617" s="168"/>
      <c r="FR617" s="168"/>
      <c r="FS617" s="168"/>
      <c r="FT617" s="168"/>
      <c r="FU617" s="168"/>
      <c r="FV617" s="168"/>
      <c r="FW617" s="168"/>
      <c r="FX617" s="168"/>
      <c r="FY617" s="168"/>
      <c r="FZ617" s="168"/>
      <c r="GA617" s="168"/>
      <c r="GB617" s="168"/>
      <c r="GC617" s="168"/>
      <c r="GD617" s="168"/>
      <c r="GE617" s="168"/>
      <c r="GF617" s="168"/>
      <c r="GG617" s="168"/>
      <c r="GH617" s="168"/>
      <c r="GI617" s="168"/>
    </row>
    <row r="618" spans="16:191" s="133" customFormat="1">
      <c r="P618" s="168"/>
      <c r="Q618" s="168"/>
      <c r="R618" s="168"/>
      <c r="S618" s="168"/>
      <c r="T618" s="168"/>
      <c r="U618" s="168"/>
      <c r="V618" s="168"/>
      <c r="W618" s="168"/>
      <c r="X618" s="168"/>
      <c r="Y618" s="168"/>
      <c r="Z618" s="168"/>
      <c r="AA618" s="168"/>
      <c r="AB618" s="168"/>
      <c r="AC618" s="168"/>
      <c r="AD618" s="168"/>
      <c r="AE618" s="168"/>
      <c r="AF618" s="168"/>
      <c r="AG618" s="168"/>
      <c r="AH618" s="168"/>
      <c r="AI618" s="168"/>
      <c r="AJ618" s="168"/>
      <c r="AK618" s="168"/>
      <c r="AL618" s="168"/>
      <c r="AM618" s="168"/>
      <c r="AN618" s="168"/>
      <c r="AO618" s="168"/>
      <c r="AP618" s="168"/>
      <c r="AQ618" s="168"/>
      <c r="AR618" s="168"/>
      <c r="AS618" s="168"/>
      <c r="AT618" s="168"/>
      <c r="AU618" s="168"/>
      <c r="AV618" s="168"/>
      <c r="AW618" s="168"/>
      <c r="AX618" s="168"/>
      <c r="AY618" s="168"/>
      <c r="AZ618" s="168"/>
      <c r="BA618" s="168"/>
      <c r="BB618" s="168"/>
      <c r="BC618" s="168"/>
      <c r="BD618" s="168"/>
      <c r="BE618" s="168"/>
      <c r="BF618" s="168"/>
      <c r="BG618" s="168"/>
      <c r="BH618" s="168"/>
      <c r="BI618" s="168"/>
      <c r="BJ618" s="168"/>
      <c r="BK618" s="168"/>
      <c r="BL618" s="168"/>
      <c r="BM618" s="168"/>
      <c r="BN618" s="168"/>
      <c r="BO618" s="169"/>
      <c r="BP618" s="168"/>
      <c r="BQ618" s="168"/>
      <c r="BR618" s="168"/>
      <c r="BS618" s="168"/>
      <c r="BT618" s="168"/>
      <c r="BU618" s="168"/>
      <c r="BV618" s="168"/>
      <c r="BW618" s="168"/>
      <c r="BX618" s="168"/>
      <c r="BY618" s="168"/>
      <c r="BZ618" s="168"/>
      <c r="CA618" s="168"/>
      <c r="CB618" s="168"/>
      <c r="CC618" s="168"/>
      <c r="CD618" s="168"/>
      <c r="CE618" s="168"/>
      <c r="CF618" s="168"/>
      <c r="CG618" s="168"/>
      <c r="CH618" s="168"/>
      <c r="CI618" s="168"/>
      <c r="CJ618" s="168"/>
      <c r="CK618" s="168"/>
      <c r="CL618" s="168"/>
      <c r="CM618" s="168"/>
      <c r="CN618" s="168"/>
      <c r="CO618" s="168"/>
      <c r="CP618" s="168"/>
      <c r="CQ618" s="168"/>
      <c r="CR618" s="168"/>
      <c r="CS618" s="168"/>
      <c r="CT618" s="168"/>
      <c r="CU618" s="168"/>
      <c r="CV618" s="168"/>
      <c r="CW618" s="168"/>
      <c r="CX618" s="168"/>
      <c r="CY618" s="168"/>
      <c r="CZ618" s="168"/>
      <c r="DA618" s="168"/>
      <c r="DB618" s="168"/>
      <c r="DC618" s="168"/>
      <c r="DD618" s="168"/>
      <c r="DE618" s="168"/>
      <c r="DF618" s="168"/>
      <c r="DG618" s="168"/>
      <c r="DH618" s="168"/>
      <c r="DI618" s="168"/>
      <c r="DJ618" s="168"/>
      <c r="DK618" s="168"/>
      <c r="DL618" s="168"/>
      <c r="DM618" s="168"/>
      <c r="DN618" s="168"/>
      <c r="DO618" s="168"/>
      <c r="DP618" s="168"/>
      <c r="DQ618" s="168"/>
      <c r="DR618" s="168"/>
      <c r="DS618" s="168"/>
      <c r="DT618" s="168"/>
      <c r="DU618" s="168"/>
      <c r="DV618" s="168"/>
      <c r="DW618" s="168"/>
      <c r="DX618" s="168"/>
      <c r="DY618" s="168"/>
      <c r="DZ618" s="168"/>
      <c r="EA618" s="168"/>
      <c r="EB618" s="168"/>
      <c r="EC618" s="168"/>
      <c r="ED618" s="168"/>
      <c r="EE618" s="168"/>
      <c r="EF618" s="168"/>
      <c r="EG618" s="168"/>
      <c r="EH618" s="168"/>
      <c r="EI618" s="168"/>
      <c r="EJ618" s="168"/>
      <c r="EK618" s="168"/>
      <c r="EL618" s="168"/>
      <c r="EM618" s="168"/>
      <c r="EN618" s="168"/>
      <c r="EO618" s="168"/>
      <c r="EP618" s="168"/>
      <c r="EQ618" s="168"/>
      <c r="ER618" s="168"/>
      <c r="ES618" s="168"/>
      <c r="ET618" s="168"/>
      <c r="EU618" s="168"/>
      <c r="EV618" s="168"/>
      <c r="EW618" s="168"/>
      <c r="EX618" s="168"/>
      <c r="EY618" s="168"/>
      <c r="EZ618" s="168"/>
      <c r="FA618" s="168"/>
      <c r="FB618" s="168"/>
      <c r="FC618" s="168"/>
      <c r="FD618" s="168"/>
      <c r="FE618" s="168"/>
      <c r="FF618" s="168"/>
      <c r="FG618" s="168"/>
      <c r="FH618" s="168"/>
      <c r="FI618" s="168"/>
      <c r="FJ618" s="168"/>
      <c r="FK618" s="168"/>
      <c r="FL618" s="168"/>
      <c r="FM618" s="168"/>
      <c r="FN618" s="168"/>
      <c r="FO618" s="168"/>
      <c r="FP618" s="168"/>
      <c r="FQ618" s="168"/>
      <c r="FR618" s="168"/>
      <c r="FS618" s="168"/>
      <c r="FT618" s="168"/>
      <c r="FU618" s="168"/>
      <c r="FV618" s="168"/>
      <c r="FW618" s="168"/>
      <c r="FX618" s="168"/>
      <c r="FY618" s="168"/>
      <c r="FZ618" s="168"/>
      <c r="GA618" s="168"/>
      <c r="GB618" s="168"/>
      <c r="GC618" s="168"/>
      <c r="GD618" s="168"/>
      <c r="GE618" s="168"/>
      <c r="GF618" s="168"/>
      <c r="GG618" s="168"/>
      <c r="GH618" s="168"/>
      <c r="GI618" s="168"/>
    </row>
    <row r="619" spans="16:191" s="133" customFormat="1">
      <c r="P619" s="168"/>
      <c r="Q619" s="168"/>
      <c r="R619" s="168"/>
      <c r="S619" s="168"/>
      <c r="T619" s="168"/>
      <c r="U619" s="168"/>
      <c r="V619" s="168"/>
      <c r="W619" s="168"/>
      <c r="X619" s="168"/>
      <c r="Y619" s="168"/>
      <c r="Z619" s="168"/>
      <c r="AA619" s="168"/>
      <c r="AB619" s="168"/>
      <c r="AC619" s="168"/>
      <c r="AD619" s="168"/>
      <c r="AE619" s="168"/>
      <c r="AF619" s="168"/>
      <c r="AG619" s="168"/>
      <c r="AH619" s="168"/>
      <c r="AI619" s="168"/>
      <c r="AJ619" s="168"/>
      <c r="AK619" s="168"/>
      <c r="AL619" s="168"/>
      <c r="AM619" s="168"/>
      <c r="AN619" s="168"/>
      <c r="AO619" s="168"/>
      <c r="AP619" s="168"/>
      <c r="AQ619" s="168"/>
      <c r="AR619" s="168"/>
      <c r="AS619" s="168"/>
      <c r="AT619" s="168"/>
      <c r="AU619" s="168"/>
      <c r="AV619" s="168"/>
      <c r="AW619" s="168"/>
      <c r="AX619" s="168"/>
      <c r="AY619" s="168"/>
      <c r="AZ619" s="168"/>
      <c r="BA619" s="168"/>
      <c r="BB619" s="168"/>
      <c r="BC619" s="168"/>
      <c r="BD619" s="168"/>
      <c r="BE619" s="168"/>
      <c r="BF619" s="168"/>
      <c r="BG619" s="168"/>
      <c r="BH619" s="168"/>
      <c r="BI619" s="168"/>
      <c r="BJ619" s="168"/>
      <c r="BK619" s="168"/>
      <c r="BL619" s="168"/>
      <c r="BM619" s="168"/>
      <c r="BN619" s="168"/>
      <c r="BO619" s="169"/>
      <c r="BP619" s="168"/>
      <c r="BQ619" s="168"/>
      <c r="BR619" s="168"/>
      <c r="BS619" s="168"/>
      <c r="BT619" s="168"/>
      <c r="BU619" s="168"/>
      <c r="BV619" s="168"/>
      <c r="BW619" s="168"/>
      <c r="BX619" s="168"/>
      <c r="BY619" s="168"/>
      <c r="BZ619" s="168"/>
      <c r="CA619" s="168"/>
      <c r="CB619" s="168"/>
      <c r="CC619" s="168"/>
      <c r="CD619" s="168"/>
      <c r="CE619" s="168"/>
      <c r="CF619" s="168"/>
      <c r="CG619" s="168"/>
      <c r="CH619" s="168"/>
      <c r="CI619" s="168"/>
      <c r="CJ619" s="168"/>
      <c r="CK619" s="168"/>
      <c r="CL619" s="168"/>
      <c r="CM619" s="168"/>
      <c r="CN619" s="168"/>
      <c r="CO619" s="168"/>
      <c r="CP619" s="168"/>
      <c r="CQ619" s="168"/>
      <c r="CR619" s="168"/>
      <c r="CS619" s="168"/>
      <c r="CT619" s="168"/>
      <c r="CU619" s="168"/>
      <c r="CV619" s="168"/>
      <c r="CW619" s="168"/>
      <c r="CX619" s="168"/>
      <c r="CY619" s="168"/>
      <c r="CZ619" s="168"/>
      <c r="DA619" s="168"/>
      <c r="DB619" s="168"/>
      <c r="DC619" s="168"/>
      <c r="DD619" s="168"/>
      <c r="DE619" s="168"/>
      <c r="DF619" s="168"/>
      <c r="DG619" s="168"/>
      <c r="DH619" s="168"/>
      <c r="DI619" s="168"/>
      <c r="DJ619" s="168"/>
      <c r="DK619" s="168"/>
      <c r="DL619" s="168"/>
      <c r="DM619" s="168"/>
      <c r="DN619" s="168"/>
      <c r="DO619" s="168"/>
      <c r="DP619" s="168"/>
      <c r="DQ619" s="168"/>
      <c r="DR619" s="168"/>
      <c r="DS619" s="168"/>
      <c r="DT619" s="168"/>
      <c r="DU619" s="168"/>
      <c r="DV619" s="168"/>
      <c r="DW619" s="168"/>
      <c r="DX619" s="168"/>
      <c r="DY619" s="168"/>
      <c r="DZ619" s="168"/>
      <c r="EA619" s="168"/>
      <c r="EB619" s="168"/>
      <c r="EC619" s="168"/>
      <c r="ED619" s="168"/>
      <c r="EE619" s="168"/>
      <c r="EF619" s="168"/>
      <c r="EG619" s="168"/>
      <c r="EH619" s="168"/>
      <c r="EI619" s="168"/>
      <c r="EJ619" s="168"/>
      <c r="EK619" s="168"/>
      <c r="EL619" s="168"/>
      <c r="EM619" s="168"/>
      <c r="EN619" s="168"/>
      <c r="EO619" s="168"/>
      <c r="EP619" s="168"/>
      <c r="EQ619" s="168"/>
      <c r="ER619" s="168"/>
      <c r="ES619" s="168"/>
      <c r="ET619" s="168"/>
      <c r="EU619" s="168"/>
      <c r="EV619" s="168"/>
      <c r="EW619" s="168"/>
      <c r="EX619" s="168"/>
      <c r="EY619" s="168"/>
      <c r="EZ619" s="168"/>
      <c r="FA619" s="168"/>
      <c r="FB619" s="168"/>
      <c r="FC619" s="168"/>
      <c r="FD619" s="168"/>
      <c r="FE619" s="168"/>
      <c r="FF619" s="168"/>
      <c r="FG619" s="168"/>
      <c r="FH619" s="168"/>
      <c r="FI619" s="168"/>
      <c r="FJ619" s="168"/>
      <c r="FK619" s="168"/>
      <c r="FL619" s="168"/>
      <c r="FM619" s="168"/>
      <c r="FN619" s="168"/>
      <c r="FO619" s="168"/>
      <c r="FP619" s="168"/>
      <c r="FQ619" s="168"/>
      <c r="FR619" s="168"/>
      <c r="FS619" s="168"/>
      <c r="FT619" s="168"/>
      <c r="FU619" s="168"/>
      <c r="FV619" s="168"/>
      <c r="FW619" s="168"/>
      <c r="FX619" s="168"/>
      <c r="FY619" s="168"/>
      <c r="FZ619" s="168"/>
      <c r="GA619" s="168"/>
      <c r="GB619" s="168"/>
      <c r="GC619" s="168"/>
      <c r="GD619" s="168"/>
      <c r="GE619" s="168"/>
      <c r="GF619" s="168"/>
      <c r="GG619" s="168"/>
      <c r="GH619" s="168"/>
      <c r="GI619" s="168"/>
    </row>
    <row r="620" spans="16:191" s="133" customFormat="1">
      <c r="P620" s="168"/>
      <c r="Q620" s="168"/>
      <c r="R620" s="168"/>
      <c r="S620" s="168"/>
      <c r="T620" s="168"/>
      <c r="U620" s="168"/>
      <c r="V620" s="168"/>
      <c r="W620" s="168"/>
      <c r="X620" s="168"/>
      <c r="Y620" s="168"/>
      <c r="Z620" s="168"/>
      <c r="AA620" s="168"/>
      <c r="AB620" s="168"/>
      <c r="AC620" s="168"/>
      <c r="AD620" s="168"/>
      <c r="AE620" s="168"/>
      <c r="AF620" s="168"/>
      <c r="AG620" s="168"/>
      <c r="AH620" s="168"/>
      <c r="AI620" s="168"/>
      <c r="AJ620" s="168"/>
      <c r="AK620" s="168"/>
      <c r="AL620" s="168"/>
      <c r="AM620" s="168"/>
      <c r="AN620" s="168"/>
      <c r="AO620" s="168"/>
      <c r="AP620" s="168"/>
      <c r="AQ620" s="168"/>
      <c r="AR620" s="168"/>
      <c r="AS620" s="168"/>
      <c r="AT620" s="168"/>
      <c r="AU620" s="168"/>
      <c r="AV620" s="168"/>
      <c r="AW620" s="168"/>
      <c r="AX620" s="168"/>
      <c r="AY620" s="168"/>
      <c r="AZ620" s="168"/>
      <c r="BA620" s="168"/>
      <c r="BB620" s="168"/>
      <c r="BC620" s="168"/>
      <c r="BD620" s="168"/>
      <c r="BE620" s="168"/>
      <c r="BF620" s="168"/>
      <c r="BG620" s="168"/>
      <c r="BH620" s="168"/>
      <c r="BI620" s="168"/>
      <c r="BJ620" s="168"/>
      <c r="BK620" s="168"/>
      <c r="BL620" s="168"/>
      <c r="BM620" s="168"/>
      <c r="BN620" s="168"/>
      <c r="BO620" s="169"/>
      <c r="BP620" s="168"/>
      <c r="BQ620" s="168"/>
      <c r="BR620" s="168"/>
      <c r="BS620" s="168"/>
      <c r="BT620" s="168"/>
      <c r="BU620" s="168"/>
      <c r="BV620" s="168"/>
      <c r="BW620" s="168"/>
      <c r="BX620" s="168"/>
      <c r="BY620" s="168"/>
      <c r="BZ620" s="168"/>
      <c r="CA620" s="168"/>
      <c r="CB620" s="168"/>
      <c r="CC620" s="168"/>
      <c r="CD620" s="168"/>
      <c r="CE620" s="168"/>
      <c r="CF620" s="168"/>
      <c r="CG620" s="168"/>
      <c r="CH620" s="168"/>
      <c r="CI620" s="168"/>
      <c r="CJ620" s="168"/>
      <c r="CK620" s="168"/>
      <c r="CL620" s="168"/>
      <c r="CM620" s="168"/>
      <c r="CN620" s="168"/>
      <c r="CO620" s="168"/>
      <c r="CP620" s="168"/>
      <c r="CQ620" s="168"/>
      <c r="CR620" s="168"/>
      <c r="CS620" s="168"/>
      <c r="CT620" s="168"/>
      <c r="CU620" s="168"/>
      <c r="CV620" s="168"/>
      <c r="CW620" s="168"/>
      <c r="CX620" s="168"/>
      <c r="CY620" s="168"/>
      <c r="CZ620" s="168"/>
      <c r="DA620" s="168"/>
      <c r="DB620" s="168"/>
      <c r="DC620" s="168"/>
      <c r="DD620" s="168"/>
      <c r="DE620" s="168"/>
      <c r="DF620" s="168"/>
      <c r="DG620" s="168"/>
      <c r="DH620" s="168"/>
      <c r="DI620" s="168"/>
      <c r="DJ620" s="168"/>
      <c r="DK620" s="168"/>
      <c r="DL620" s="168"/>
      <c r="DM620" s="168"/>
      <c r="DN620" s="168"/>
      <c r="DO620" s="168"/>
      <c r="DP620" s="168"/>
      <c r="DQ620" s="168"/>
      <c r="DR620" s="168"/>
      <c r="DS620" s="168"/>
      <c r="DT620" s="168"/>
      <c r="DU620" s="168"/>
      <c r="DV620" s="168"/>
      <c r="DW620" s="168"/>
      <c r="DX620" s="168"/>
      <c r="DY620" s="168"/>
      <c r="DZ620" s="168"/>
      <c r="EA620" s="168"/>
      <c r="EB620" s="168"/>
      <c r="EC620" s="168"/>
      <c r="ED620" s="168"/>
      <c r="EE620" s="168"/>
      <c r="EF620" s="168"/>
      <c r="EG620" s="168"/>
      <c r="EH620" s="168"/>
      <c r="EI620" s="168"/>
      <c r="EJ620" s="168"/>
      <c r="EK620" s="168"/>
      <c r="EL620" s="168"/>
      <c r="EM620" s="168"/>
      <c r="EN620" s="168"/>
      <c r="EO620" s="168"/>
      <c r="EP620" s="168"/>
      <c r="EQ620" s="168"/>
      <c r="ER620" s="168"/>
      <c r="ES620" s="168"/>
      <c r="ET620" s="168"/>
      <c r="EU620" s="168"/>
      <c r="EV620" s="168"/>
      <c r="EW620" s="168"/>
      <c r="EX620" s="168"/>
      <c r="EY620" s="168"/>
      <c r="EZ620" s="168"/>
      <c r="FA620" s="168"/>
      <c r="FB620" s="168"/>
      <c r="FC620" s="168"/>
      <c r="FD620" s="168"/>
      <c r="FE620" s="168"/>
      <c r="FF620" s="168"/>
      <c r="FG620" s="168"/>
      <c r="FH620" s="168"/>
      <c r="FI620" s="168"/>
      <c r="FJ620" s="168"/>
      <c r="FK620" s="168"/>
      <c r="FL620" s="168"/>
      <c r="FM620" s="168"/>
      <c r="FN620" s="168"/>
      <c r="FO620" s="168"/>
      <c r="FP620" s="168"/>
      <c r="FQ620" s="168"/>
      <c r="FR620" s="168"/>
      <c r="FS620" s="168"/>
      <c r="FT620" s="168"/>
      <c r="FU620" s="168"/>
      <c r="FV620" s="168"/>
      <c r="FW620" s="168"/>
      <c r="FX620" s="168"/>
      <c r="FY620" s="168"/>
      <c r="FZ620" s="168"/>
      <c r="GA620" s="168"/>
      <c r="GB620" s="168"/>
      <c r="GC620" s="168"/>
      <c r="GD620" s="168"/>
      <c r="GE620" s="168"/>
      <c r="GF620" s="168"/>
      <c r="GG620" s="168"/>
      <c r="GH620" s="168"/>
      <c r="GI620" s="168"/>
    </row>
    <row r="621" spans="16:191" s="133" customFormat="1">
      <c r="P621" s="168"/>
      <c r="Q621" s="168"/>
      <c r="R621" s="168"/>
      <c r="S621" s="168"/>
      <c r="T621" s="168"/>
      <c r="U621" s="168"/>
      <c r="V621" s="168"/>
      <c r="W621" s="168"/>
      <c r="X621" s="168"/>
      <c r="Y621" s="168"/>
      <c r="Z621" s="168"/>
      <c r="AA621" s="168"/>
      <c r="AB621" s="168"/>
      <c r="AC621" s="168"/>
      <c r="AD621" s="168"/>
      <c r="AE621" s="168"/>
      <c r="AF621" s="168"/>
      <c r="AG621" s="168"/>
      <c r="AH621" s="168"/>
      <c r="AI621" s="168"/>
      <c r="AJ621" s="168"/>
      <c r="AK621" s="168"/>
      <c r="AL621" s="168"/>
      <c r="AM621" s="168"/>
      <c r="AN621" s="168"/>
      <c r="AO621" s="168"/>
      <c r="AP621" s="168"/>
      <c r="AQ621" s="168"/>
      <c r="AR621" s="168"/>
      <c r="AS621" s="168"/>
      <c r="AT621" s="168"/>
      <c r="AU621" s="168"/>
      <c r="AV621" s="168"/>
      <c r="AW621" s="168"/>
      <c r="AX621" s="168"/>
      <c r="AY621" s="168"/>
      <c r="AZ621" s="168"/>
      <c r="BA621" s="168"/>
      <c r="BB621" s="168"/>
      <c r="BC621" s="168"/>
      <c r="BD621" s="168"/>
      <c r="BE621" s="168"/>
      <c r="BF621" s="168"/>
      <c r="BG621" s="168"/>
      <c r="BH621" s="168"/>
      <c r="BI621" s="168"/>
      <c r="BJ621" s="168"/>
      <c r="BK621" s="168"/>
      <c r="BL621" s="168"/>
      <c r="BM621" s="168"/>
      <c r="BN621" s="168"/>
      <c r="BO621" s="169"/>
      <c r="BP621" s="168"/>
      <c r="BQ621" s="168"/>
      <c r="BR621" s="168"/>
      <c r="BS621" s="168"/>
      <c r="BT621" s="168"/>
      <c r="BU621" s="168"/>
      <c r="BV621" s="168"/>
      <c r="BW621" s="168"/>
      <c r="BX621" s="168"/>
      <c r="BY621" s="168"/>
      <c r="BZ621" s="168"/>
      <c r="CA621" s="168"/>
      <c r="CB621" s="168"/>
      <c r="CC621" s="168"/>
      <c r="CD621" s="168"/>
      <c r="CE621" s="168"/>
      <c r="CF621" s="168"/>
      <c r="CG621" s="168"/>
      <c r="CH621" s="168"/>
      <c r="CI621" s="168"/>
      <c r="CJ621" s="168"/>
      <c r="CK621" s="168"/>
      <c r="CL621" s="168"/>
      <c r="CM621" s="168"/>
      <c r="CN621" s="168"/>
      <c r="CO621" s="168"/>
      <c r="CP621" s="168"/>
      <c r="CQ621" s="168"/>
      <c r="CR621" s="168"/>
      <c r="CS621" s="168"/>
      <c r="CT621" s="168"/>
      <c r="CU621" s="168"/>
      <c r="CV621" s="168"/>
      <c r="CW621" s="168"/>
      <c r="CX621" s="168"/>
      <c r="CY621" s="168"/>
      <c r="CZ621" s="168"/>
      <c r="DA621" s="168"/>
      <c r="DB621" s="168"/>
      <c r="DC621" s="168"/>
      <c r="DD621" s="168"/>
      <c r="DE621" s="168"/>
      <c r="DF621" s="168"/>
      <c r="DG621" s="168"/>
      <c r="DH621" s="168"/>
      <c r="DI621" s="168"/>
      <c r="DJ621" s="168"/>
      <c r="DK621" s="168"/>
      <c r="DL621" s="168"/>
      <c r="DM621" s="168"/>
      <c r="DN621" s="168"/>
      <c r="DO621" s="168"/>
      <c r="DP621" s="168"/>
      <c r="DQ621" s="168"/>
      <c r="DR621" s="168"/>
      <c r="DS621" s="168"/>
      <c r="DT621" s="168"/>
      <c r="DU621" s="168"/>
      <c r="DV621" s="168"/>
      <c r="DW621" s="168"/>
      <c r="DX621" s="168"/>
      <c r="DY621" s="168"/>
      <c r="DZ621" s="168"/>
      <c r="EA621" s="168"/>
      <c r="EB621" s="168"/>
      <c r="EC621" s="168"/>
      <c r="ED621" s="168"/>
      <c r="EE621" s="168"/>
      <c r="EF621" s="168"/>
      <c r="EG621" s="168"/>
      <c r="EH621" s="168"/>
      <c r="EI621" s="168"/>
      <c r="EJ621" s="168"/>
      <c r="EK621" s="168"/>
      <c r="EL621" s="168"/>
      <c r="EM621" s="168"/>
      <c r="EN621" s="168"/>
      <c r="EO621" s="168"/>
      <c r="EP621" s="168"/>
      <c r="EQ621" s="168"/>
      <c r="ER621" s="168"/>
      <c r="ES621" s="168"/>
      <c r="ET621" s="168"/>
      <c r="EU621" s="168"/>
      <c r="EV621" s="168"/>
      <c r="EW621" s="168"/>
      <c r="EX621" s="168"/>
      <c r="EY621" s="168"/>
      <c r="EZ621" s="168"/>
      <c r="FA621" s="168"/>
      <c r="FB621" s="168"/>
      <c r="FC621" s="168"/>
      <c r="FD621" s="168"/>
      <c r="FE621" s="168"/>
      <c r="FF621" s="168"/>
      <c r="FG621" s="168"/>
      <c r="FH621" s="168"/>
      <c r="FI621" s="168"/>
      <c r="FJ621" s="168"/>
      <c r="FK621" s="168"/>
      <c r="FL621" s="168"/>
      <c r="FM621" s="168"/>
      <c r="FN621" s="168"/>
      <c r="FO621" s="168"/>
      <c r="FP621" s="168"/>
      <c r="FQ621" s="168"/>
      <c r="FR621" s="168"/>
      <c r="FS621" s="168"/>
      <c r="FT621" s="168"/>
      <c r="FU621" s="168"/>
      <c r="FV621" s="168"/>
      <c r="FW621" s="168"/>
      <c r="FX621" s="168"/>
      <c r="FY621" s="168"/>
      <c r="FZ621" s="168"/>
      <c r="GA621" s="168"/>
      <c r="GB621" s="168"/>
      <c r="GC621" s="168"/>
      <c r="GD621" s="168"/>
      <c r="GE621" s="168"/>
      <c r="GF621" s="168"/>
      <c r="GG621" s="168"/>
      <c r="GH621" s="168"/>
      <c r="GI621" s="168"/>
    </row>
    <row r="622" spans="16:191" s="133" customFormat="1">
      <c r="P622" s="168"/>
      <c r="Q622" s="168"/>
      <c r="R622" s="168"/>
      <c r="S622" s="168"/>
      <c r="T622" s="168"/>
      <c r="U622" s="168"/>
      <c r="V622" s="168"/>
      <c r="W622" s="168"/>
      <c r="X622" s="168"/>
      <c r="Y622" s="168"/>
      <c r="Z622" s="168"/>
      <c r="AA622" s="168"/>
      <c r="AB622" s="168"/>
      <c r="AC622" s="168"/>
      <c r="AD622" s="168"/>
      <c r="AE622" s="168"/>
      <c r="AF622" s="168"/>
      <c r="AG622" s="168"/>
      <c r="AH622" s="168"/>
      <c r="AI622" s="168"/>
      <c r="AJ622" s="168"/>
      <c r="AK622" s="168"/>
      <c r="AL622" s="168"/>
      <c r="AM622" s="168"/>
      <c r="AN622" s="168"/>
      <c r="AO622" s="168"/>
      <c r="AP622" s="168"/>
      <c r="AQ622" s="168"/>
      <c r="AR622" s="168"/>
      <c r="AS622" s="168"/>
      <c r="AT622" s="168"/>
      <c r="AU622" s="168"/>
      <c r="AV622" s="168"/>
      <c r="AW622" s="168"/>
      <c r="AX622" s="168"/>
      <c r="AY622" s="168"/>
      <c r="AZ622" s="168"/>
      <c r="BA622" s="168"/>
      <c r="BB622" s="168"/>
      <c r="BC622" s="168"/>
      <c r="BD622" s="168"/>
      <c r="BE622" s="168"/>
      <c r="BF622" s="168"/>
      <c r="BG622" s="168"/>
      <c r="BH622" s="168"/>
      <c r="BI622" s="168"/>
      <c r="BJ622" s="168"/>
      <c r="BK622" s="168"/>
      <c r="BL622" s="168"/>
      <c r="BM622" s="168"/>
      <c r="BN622" s="168"/>
      <c r="BO622" s="169"/>
      <c r="BP622" s="168"/>
      <c r="BQ622" s="168"/>
      <c r="BR622" s="168"/>
      <c r="BS622" s="168"/>
      <c r="BT622" s="168"/>
      <c r="BU622" s="168"/>
      <c r="BV622" s="168"/>
      <c r="BW622" s="168"/>
      <c r="BX622" s="168"/>
      <c r="BY622" s="168"/>
      <c r="BZ622" s="168"/>
      <c r="CA622" s="168"/>
      <c r="CB622" s="168"/>
      <c r="CC622" s="168"/>
      <c r="CD622" s="168"/>
      <c r="CE622" s="168"/>
      <c r="CF622" s="168"/>
      <c r="CG622" s="168"/>
      <c r="CH622" s="168"/>
      <c r="CI622" s="168"/>
      <c r="CJ622" s="168"/>
      <c r="CK622" s="168"/>
      <c r="CL622" s="168"/>
      <c r="CM622" s="168"/>
      <c r="CN622" s="168"/>
      <c r="CO622" s="168"/>
      <c r="CP622" s="168"/>
      <c r="CQ622" s="168"/>
      <c r="CR622" s="168"/>
      <c r="CS622" s="168"/>
      <c r="CT622" s="168"/>
      <c r="CU622" s="168"/>
      <c r="CV622" s="168"/>
      <c r="CW622" s="168"/>
      <c r="CX622" s="168"/>
      <c r="CY622" s="168"/>
      <c r="CZ622" s="168"/>
      <c r="DA622" s="168"/>
      <c r="DB622" s="168"/>
      <c r="DC622" s="168"/>
      <c r="DD622" s="168"/>
      <c r="DE622" s="168"/>
      <c r="DF622" s="168"/>
      <c r="DG622" s="168"/>
      <c r="DH622" s="168"/>
      <c r="DI622" s="168"/>
      <c r="DJ622" s="168"/>
      <c r="DK622" s="168"/>
      <c r="DL622" s="168"/>
      <c r="DM622" s="168"/>
      <c r="DN622" s="168"/>
      <c r="DO622" s="168"/>
      <c r="DP622" s="168"/>
      <c r="DQ622" s="168"/>
      <c r="DR622" s="168"/>
      <c r="DS622" s="168"/>
      <c r="DT622" s="168"/>
      <c r="DU622" s="168"/>
      <c r="DV622" s="168"/>
      <c r="DW622" s="168"/>
      <c r="DX622" s="168"/>
      <c r="DY622" s="168"/>
      <c r="DZ622" s="168"/>
      <c r="EA622" s="168"/>
      <c r="EB622" s="168"/>
      <c r="EC622" s="168"/>
      <c r="ED622" s="168"/>
      <c r="EE622" s="168"/>
      <c r="EF622" s="168"/>
      <c r="EG622" s="168"/>
      <c r="EH622" s="168"/>
      <c r="EI622" s="168"/>
      <c r="EJ622" s="168"/>
      <c r="EK622" s="168"/>
      <c r="EL622" s="168"/>
      <c r="EM622" s="168"/>
      <c r="EN622" s="168"/>
      <c r="EO622" s="168"/>
      <c r="EP622" s="168"/>
      <c r="EQ622" s="168"/>
      <c r="ER622" s="168"/>
      <c r="ES622" s="168"/>
      <c r="ET622" s="168"/>
      <c r="EU622" s="168"/>
      <c r="EV622" s="168"/>
      <c r="EW622" s="168"/>
      <c r="EX622" s="168"/>
      <c r="EY622" s="168"/>
      <c r="EZ622" s="168"/>
      <c r="FA622" s="168"/>
      <c r="FB622" s="168"/>
      <c r="FC622" s="168"/>
      <c r="FD622" s="168"/>
      <c r="FE622" s="168"/>
      <c r="FF622" s="168"/>
      <c r="FG622" s="168"/>
      <c r="FH622" s="168"/>
      <c r="FI622" s="168"/>
      <c r="FJ622" s="168"/>
      <c r="FK622" s="168"/>
      <c r="FL622" s="168"/>
      <c r="FM622" s="168"/>
      <c r="FN622" s="168"/>
      <c r="FO622" s="168"/>
      <c r="FP622" s="168"/>
      <c r="FQ622" s="168"/>
      <c r="FR622" s="168"/>
      <c r="FS622" s="168"/>
      <c r="FT622" s="168"/>
      <c r="FU622" s="168"/>
      <c r="FV622" s="168"/>
      <c r="FW622" s="168"/>
      <c r="FX622" s="168"/>
      <c r="FY622" s="168"/>
      <c r="FZ622" s="168"/>
      <c r="GA622" s="168"/>
      <c r="GB622" s="168"/>
      <c r="GC622" s="168"/>
      <c r="GD622" s="168"/>
      <c r="GE622" s="168"/>
      <c r="GF622" s="168"/>
      <c r="GG622" s="168"/>
      <c r="GH622" s="168"/>
      <c r="GI622" s="168"/>
    </row>
    <row r="623" spans="16:191" s="133" customFormat="1">
      <c r="P623" s="168"/>
      <c r="Q623" s="168"/>
      <c r="R623" s="168"/>
      <c r="S623" s="168"/>
      <c r="T623" s="168"/>
      <c r="U623" s="168"/>
      <c r="V623" s="168"/>
      <c r="W623" s="168"/>
      <c r="X623" s="168"/>
      <c r="Y623" s="168"/>
      <c r="Z623" s="168"/>
      <c r="AA623" s="168"/>
      <c r="AB623" s="168"/>
      <c r="AC623" s="168"/>
      <c r="AD623" s="168"/>
      <c r="AE623" s="168"/>
      <c r="AF623" s="168"/>
      <c r="AG623" s="168"/>
      <c r="AH623" s="168"/>
      <c r="AI623" s="168"/>
      <c r="AJ623" s="168"/>
      <c r="AK623" s="168"/>
      <c r="AL623" s="168"/>
      <c r="AM623" s="168"/>
      <c r="AN623" s="168"/>
      <c r="AO623" s="168"/>
      <c r="AP623" s="168"/>
      <c r="AQ623" s="168"/>
      <c r="AR623" s="168"/>
      <c r="AS623" s="168"/>
      <c r="AT623" s="168"/>
      <c r="AU623" s="168"/>
      <c r="AV623" s="168"/>
      <c r="AW623" s="168"/>
      <c r="AX623" s="168"/>
      <c r="AY623" s="168"/>
      <c r="AZ623" s="168"/>
      <c r="BA623" s="168"/>
      <c r="BB623" s="168"/>
      <c r="BC623" s="168"/>
      <c r="BD623" s="168"/>
      <c r="BE623" s="168"/>
      <c r="BF623" s="168"/>
      <c r="BG623" s="168"/>
      <c r="BH623" s="168"/>
      <c r="BI623" s="168"/>
      <c r="BJ623" s="168"/>
      <c r="BK623" s="168"/>
      <c r="BL623" s="168"/>
      <c r="BM623" s="168"/>
      <c r="BN623" s="168"/>
      <c r="BO623" s="169"/>
      <c r="BP623" s="168"/>
      <c r="BQ623" s="168"/>
      <c r="BR623" s="168"/>
      <c r="BS623" s="168"/>
      <c r="BT623" s="168"/>
      <c r="BU623" s="168"/>
      <c r="BV623" s="168"/>
      <c r="BW623" s="168"/>
      <c r="BX623" s="168"/>
      <c r="BY623" s="168"/>
      <c r="BZ623" s="168"/>
      <c r="CA623" s="168"/>
      <c r="CB623" s="168"/>
      <c r="CC623" s="168"/>
      <c r="CD623" s="168"/>
      <c r="CE623" s="168"/>
      <c r="CF623" s="168"/>
      <c r="CG623" s="168"/>
      <c r="CH623" s="168"/>
      <c r="CI623" s="168"/>
      <c r="CJ623" s="168"/>
      <c r="CK623" s="168"/>
      <c r="CL623" s="168"/>
      <c r="CM623" s="168"/>
      <c r="CN623" s="168"/>
      <c r="CO623" s="168"/>
      <c r="CP623" s="168"/>
      <c r="CQ623" s="168"/>
      <c r="CR623" s="168"/>
      <c r="CS623" s="168"/>
      <c r="CT623" s="168"/>
      <c r="CU623" s="168"/>
      <c r="CV623" s="168"/>
      <c r="CW623" s="168"/>
      <c r="CX623" s="168"/>
      <c r="CY623" s="168"/>
      <c r="CZ623" s="168"/>
      <c r="DA623" s="168"/>
      <c r="DB623" s="168"/>
      <c r="DC623" s="168"/>
      <c r="DD623" s="168"/>
      <c r="DE623" s="168"/>
      <c r="DF623" s="168"/>
      <c r="DG623" s="168"/>
      <c r="DH623" s="168"/>
      <c r="DI623" s="168"/>
      <c r="DJ623" s="168"/>
      <c r="DK623" s="168"/>
      <c r="DL623" s="168"/>
      <c r="DM623" s="168"/>
      <c r="DN623" s="168"/>
      <c r="DO623" s="168"/>
      <c r="DP623" s="168"/>
      <c r="DQ623" s="168"/>
      <c r="DR623" s="168"/>
      <c r="DS623" s="168"/>
      <c r="DT623" s="168"/>
      <c r="DU623" s="168"/>
      <c r="DV623" s="168"/>
      <c r="DW623" s="168"/>
      <c r="DX623" s="168"/>
      <c r="DY623" s="168"/>
      <c r="DZ623" s="168"/>
      <c r="EA623" s="168"/>
      <c r="EB623" s="168"/>
      <c r="EC623" s="168"/>
      <c r="ED623" s="168"/>
      <c r="EE623" s="168"/>
      <c r="EF623" s="168"/>
      <c r="EG623" s="168"/>
      <c r="EH623" s="168"/>
      <c r="EI623" s="168"/>
      <c r="EJ623" s="168"/>
      <c r="EK623" s="168"/>
      <c r="EL623" s="168"/>
      <c r="EM623" s="168"/>
      <c r="EN623" s="168"/>
      <c r="EO623" s="168"/>
      <c r="EP623" s="168"/>
      <c r="EQ623" s="168"/>
      <c r="ER623" s="168"/>
      <c r="ES623" s="168"/>
      <c r="ET623" s="168"/>
      <c r="EU623" s="168"/>
      <c r="EV623" s="168"/>
      <c r="EW623" s="168"/>
      <c r="EX623" s="168"/>
      <c r="EY623" s="168"/>
      <c r="EZ623" s="168"/>
      <c r="FA623" s="168"/>
      <c r="FB623" s="168"/>
      <c r="FC623" s="168"/>
      <c r="FD623" s="168"/>
      <c r="FE623" s="168"/>
      <c r="FF623" s="168"/>
      <c r="FG623" s="168"/>
      <c r="FH623" s="168"/>
      <c r="FI623" s="168"/>
      <c r="FJ623" s="168"/>
      <c r="FK623" s="168"/>
      <c r="FL623" s="168"/>
      <c r="FM623" s="168"/>
      <c r="FN623" s="168"/>
      <c r="FO623" s="168"/>
      <c r="FP623" s="168"/>
      <c r="FQ623" s="168"/>
      <c r="FR623" s="168"/>
      <c r="FS623" s="168"/>
      <c r="FT623" s="168"/>
      <c r="FU623" s="168"/>
      <c r="FV623" s="168"/>
      <c r="FW623" s="168"/>
      <c r="FX623" s="168"/>
      <c r="FY623" s="168"/>
      <c r="FZ623" s="168"/>
      <c r="GA623" s="168"/>
      <c r="GB623" s="168"/>
      <c r="GC623" s="168"/>
      <c r="GD623" s="168"/>
      <c r="GE623" s="168"/>
      <c r="GF623" s="168"/>
      <c r="GG623" s="168"/>
      <c r="GH623" s="168"/>
      <c r="GI623" s="168"/>
    </row>
    <row r="624" spans="16:191" s="133" customFormat="1">
      <c r="P624" s="168"/>
      <c r="Q624" s="168"/>
      <c r="R624" s="168"/>
      <c r="S624" s="168"/>
      <c r="T624" s="168"/>
      <c r="U624" s="168"/>
      <c r="V624" s="168"/>
      <c r="W624" s="168"/>
      <c r="X624" s="168"/>
      <c r="Y624" s="168"/>
      <c r="Z624" s="168"/>
      <c r="AA624" s="168"/>
      <c r="AB624" s="168"/>
      <c r="AC624" s="168"/>
      <c r="AD624" s="168"/>
      <c r="AE624" s="168"/>
      <c r="AF624" s="168"/>
      <c r="AG624" s="168"/>
      <c r="AH624" s="168"/>
      <c r="AI624" s="168"/>
      <c r="AJ624" s="168"/>
      <c r="AK624" s="168"/>
      <c r="AL624" s="168"/>
      <c r="AM624" s="168"/>
      <c r="AN624" s="168"/>
      <c r="AO624" s="168"/>
      <c r="AP624" s="168"/>
      <c r="AQ624" s="168"/>
      <c r="AR624" s="168"/>
      <c r="AS624" s="168"/>
      <c r="AT624" s="168"/>
      <c r="AU624" s="168"/>
      <c r="AV624" s="168"/>
      <c r="AW624" s="168"/>
      <c r="AX624" s="168"/>
      <c r="AY624" s="168"/>
      <c r="AZ624" s="168"/>
      <c r="BA624" s="168"/>
      <c r="BB624" s="168"/>
      <c r="BC624" s="168"/>
      <c r="BD624" s="168"/>
      <c r="BE624" s="168"/>
      <c r="BF624" s="168"/>
      <c r="BG624" s="168"/>
      <c r="BH624" s="168"/>
      <c r="BI624" s="168"/>
      <c r="BJ624" s="168"/>
      <c r="BK624" s="168"/>
      <c r="BL624" s="168"/>
      <c r="BM624" s="168"/>
      <c r="BN624" s="168"/>
      <c r="BO624" s="169"/>
      <c r="BP624" s="168"/>
      <c r="BQ624" s="168"/>
      <c r="BR624" s="168"/>
      <c r="BS624" s="168"/>
      <c r="BT624" s="168"/>
      <c r="BU624" s="168"/>
      <c r="BV624" s="168"/>
      <c r="BW624" s="168"/>
      <c r="BX624" s="168"/>
      <c r="BY624" s="168"/>
      <c r="BZ624" s="168"/>
      <c r="CA624" s="168"/>
      <c r="CB624" s="168"/>
      <c r="CC624" s="168"/>
      <c r="CD624" s="168"/>
      <c r="CE624" s="168"/>
      <c r="CF624" s="168"/>
      <c r="CG624" s="168"/>
      <c r="CH624" s="168"/>
      <c r="CI624" s="168"/>
      <c r="CJ624" s="168"/>
      <c r="CK624" s="168"/>
      <c r="CL624" s="168"/>
      <c r="CM624" s="168"/>
      <c r="CN624" s="168"/>
      <c r="CO624" s="168"/>
      <c r="CP624" s="168"/>
      <c r="CQ624" s="168"/>
      <c r="CR624" s="168"/>
      <c r="CS624" s="168"/>
      <c r="CT624" s="168"/>
      <c r="CU624" s="168"/>
      <c r="CV624" s="168"/>
      <c r="CW624" s="168"/>
      <c r="CX624" s="168"/>
      <c r="CY624" s="168"/>
      <c r="CZ624" s="168"/>
      <c r="DA624" s="168"/>
      <c r="DB624" s="168"/>
      <c r="DC624" s="168"/>
      <c r="DD624" s="168"/>
      <c r="DE624" s="168"/>
      <c r="DF624" s="168"/>
      <c r="DG624" s="168"/>
      <c r="DH624" s="168"/>
      <c r="DI624" s="168"/>
      <c r="DJ624" s="168"/>
      <c r="DK624" s="168"/>
      <c r="DL624" s="168"/>
      <c r="DM624" s="168"/>
      <c r="DN624" s="168"/>
      <c r="DO624" s="168"/>
      <c r="DP624" s="168"/>
      <c r="DQ624" s="168"/>
      <c r="DR624" s="168"/>
      <c r="DS624" s="168"/>
      <c r="DT624" s="168"/>
      <c r="DU624" s="168"/>
      <c r="DV624" s="168"/>
      <c r="DW624" s="168"/>
      <c r="DX624" s="168"/>
      <c r="DY624" s="168"/>
      <c r="DZ624" s="168"/>
      <c r="EA624" s="168"/>
      <c r="EB624" s="168"/>
      <c r="EC624" s="168"/>
      <c r="ED624" s="168"/>
      <c r="EE624" s="168"/>
      <c r="EF624" s="168"/>
      <c r="EG624" s="168"/>
      <c r="EH624" s="168"/>
      <c r="EI624" s="168"/>
      <c r="EJ624" s="168"/>
      <c r="EK624" s="168"/>
      <c r="EL624" s="168"/>
      <c r="EM624" s="168"/>
      <c r="EN624" s="168"/>
      <c r="EO624" s="168"/>
      <c r="EP624" s="168"/>
      <c r="EQ624" s="168"/>
      <c r="ER624" s="168"/>
      <c r="ES624" s="168"/>
      <c r="ET624" s="168"/>
      <c r="EU624" s="168"/>
      <c r="EV624" s="168"/>
      <c r="EW624" s="168"/>
      <c r="EX624" s="168"/>
      <c r="EY624" s="168"/>
      <c r="EZ624" s="168"/>
      <c r="FA624" s="168"/>
      <c r="FB624" s="168"/>
      <c r="FC624" s="168"/>
      <c r="FD624" s="168"/>
      <c r="FE624" s="168"/>
      <c r="FF624" s="168"/>
      <c r="FG624" s="168"/>
      <c r="FH624" s="168"/>
      <c r="FI624" s="168"/>
      <c r="FJ624" s="168"/>
      <c r="FK624" s="168"/>
      <c r="FL624" s="168"/>
      <c r="FM624" s="168"/>
      <c r="FN624" s="168"/>
      <c r="FO624" s="168"/>
      <c r="FP624" s="168"/>
      <c r="FQ624" s="168"/>
      <c r="FR624" s="168"/>
      <c r="FS624" s="168"/>
      <c r="FT624" s="168"/>
      <c r="FU624" s="168"/>
      <c r="FV624" s="168"/>
      <c r="FW624" s="168"/>
      <c r="FX624" s="168"/>
      <c r="FY624" s="168"/>
      <c r="FZ624" s="168"/>
      <c r="GA624" s="168"/>
      <c r="GB624" s="168"/>
      <c r="GC624" s="168"/>
      <c r="GD624" s="168"/>
      <c r="GE624" s="168"/>
      <c r="GF624" s="168"/>
      <c r="GG624" s="168"/>
      <c r="GH624" s="168"/>
      <c r="GI624" s="168"/>
    </row>
    <row r="625" spans="3:191" s="133" customFormat="1">
      <c r="P625" s="168"/>
      <c r="Q625" s="168"/>
      <c r="R625" s="168"/>
      <c r="S625" s="168"/>
      <c r="T625" s="168"/>
      <c r="U625" s="168"/>
      <c r="V625" s="168"/>
      <c r="W625" s="168"/>
      <c r="X625" s="168"/>
      <c r="Y625" s="168"/>
      <c r="Z625" s="168"/>
      <c r="AA625" s="168"/>
      <c r="AB625" s="168"/>
      <c r="AC625" s="168"/>
      <c r="AD625" s="168"/>
      <c r="AE625" s="168"/>
      <c r="AF625" s="168"/>
      <c r="AG625" s="168"/>
      <c r="AH625" s="168"/>
      <c r="AI625" s="168"/>
      <c r="AJ625" s="168"/>
      <c r="AK625" s="168"/>
      <c r="AL625" s="168"/>
      <c r="AM625" s="168"/>
      <c r="AN625" s="168"/>
      <c r="AO625" s="168"/>
      <c r="AP625" s="168"/>
      <c r="AQ625" s="168"/>
      <c r="AR625" s="168"/>
      <c r="AS625" s="168"/>
      <c r="AT625" s="168"/>
      <c r="AU625" s="168"/>
      <c r="AV625" s="168"/>
      <c r="AW625" s="168"/>
      <c r="AX625" s="168"/>
      <c r="AY625" s="168"/>
      <c r="AZ625" s="168"/>
      <c r="BA625" s="168"/>
      <c r="BB625" s="168"/>
      <c r="BC625" s="168"/>
      <c r="BD625" s="168"/>
      <c r="BE625" s="168"/>
      <c r="BF625" s="168"/>
      <c r="BG625" s="168"/>
      <c r="BH625" s="168"/>
      <c r="BI625" s="168"/>
      <c r="BJ625" s="168"/>
      <c r="BK625" s="168"/>
      <c r="BL625" s="168"/>
      <c r="BM625" s="168"/>
      <c r="BN625" s="168"/>
      <c r="BO625" s="169"/>
      <c r="BP625" s="168"/>
      <c r="BQ625" s="168"/>
      <c r="BR625" s="168"/>
      <c r="BS625" s="168"/>
      <c r="BT625" s="168"/>
      <c r="BU625" s="168"/>
      <c r="BV625" s="168"/>
      <c r="BW625" s="168"/>
      <c r="BX625" s="168"/>
      <c r="BY625" s="168"/>
      <c r="BZ625" s="168"/>
      <c r="CA625" s="168"/>
      <c r="CB625" s="168"/>
      <c r="CC625" s="168"/>
      <c r="CD625" s="168"/>
      <c r="CE625" s="168"/>
      <c r="CF625" s="168"/>
      <c r="CG625" s="168"/>
      <c r="CH625" s="168"/>
      <c r="CI625" s="168"/>
      <c r="CJ625" s="168"/>
      <c r="CK625" s="168"/>
      <c r="CL625" s="168"/>
      <c r="CM625" s="168"/>
      <c r="CN625" s="168"/>
      <c r="CO625" s="168"/>
      <c r="CP625" s="168"/>
      <c r="CQ625" s="168"/>
      <c r="CR625" s="168"/>
      <c r="CS625" s="168"/>
      <c r="CT625" s="168"/>
      <c r="CU625" s="168"/>
      <c r="CV625" s="168"/>
      <c r="CW625" s="168"/>
      <c r="CX625" s="168"/>
      <c r="CY625" s="168"/>
      <c r="CZ625" s="168"/>
      <c r="DA625" s="168"/>
      <c r="DB625" s="168"/>
      <c r="DC625" s="168"/>
      <c r="DD625" s="168"/>
      <c r="DE625" s="168"/>
      <c r="DF625" s="168"/>
      <c r="DG625" s="168"/>
      <c r="DH625" s="168"/>
      <c r="DI625" s="168"/>
      <c r="DJ625" s="168"/>
      <c r="DK625" s="168"/>
      <c r="DL625" s="168"/>
      <c r="DM625" s="168"/>
      <c r="DN625" s="168"/>
      <c r="DO625" s="168"/>
      <c r="DP625" s="168"/>
      <c r="DQ625" s="168"/>
      <c r="DR625" s="168"/>
      <c r="DS625" s="168"/>
      <c r="DT625" s="168"/>
      <c r="DU625" s="168"/>
      <c r="DV625" s="168"/>
      <c r="DW625" s="168"/>
      <c r="DX625" s="168"/>
      <c r="DY625" s="168"/>
      <c r="DZ625" s="168"/>
      <c r="EA625" s="168"/>
      <c r="EB625" s="168"/>
      <c r="EC625" s="168"/>
      <c r="ED625" s="168"/>
      <c r="EE625" s="168"/>
      <c r="EF625" s="168"/>
      <c r="EG625" s="168"/>
      <c r="EH625" s="168"/>
      <c r="EI625" s="168"/>
      <c r="EJ625" s="168"/>
      <c r="EK625" s="168"/>
      <c r="EL625" s="168"/>
      <c r="EM625" s="168"/>
      <c r="EN625" s="168"/>
      <c r="EO625" s="168"/>
      <c r="EP625" s="168"/>
      <c r="EQ625" s="168"/>
      <c r="ER625" s="168"/>
      <c r="ES625" s="168"/>
      <c r="ET625" s="168"/>
      <c r="EU625" s="168"/>
      <c r="EV625" s="168"/>
      <c r="EW625" s="168"/>
      <c r="EX625" s="168"/>
      <c r="EY625" s="168"/>
      <c r="EZ625" s="168"/>
      <c r="FA625" s="168"/>
      <c r="FB625" s="168"/>
      <c r="FC625" s="168"/>
      <c r="FD625" s="168"/>
      <c r="FE625" s="168"/>
      <c r="FF625" s="168"/>
      <c r="FG625" s="168"/>
      <c r="FH625" s="168"/>
      <c r="FI625" s="168"/>
      <c r="FJ625" s="168"/>
      <c r="FK625" s="168"/>
      <c r="FL625" s="168"/>
      <c r="FM625" s="168"/>
      <c r="FN625" s="168"/>
      <c r="FO625" s="168"/>
      <c r="FP625" s="168"/>
      <c r="FQ625" s="168"/>
      <c r="FR625" s="168"/>
      <c r="FS625" s="168"/>
      <c r="FT625" s="168"/>
      <c r="FU625" s="168"/>
      <c r="FV625" s="168"/>
      <c r="FW625" s="168"/>
      <c r="FX625" s="168"/>
      <c r="FY625" s="168"/>
      <c r="FZ625" s="168"/>
      <c r="GA625" s="168"/>
      <c r="GB625" s="168"/>
      <c r="GC625" s="168"/>
      <c r="GD625" s="168"/>
      <c r="GE625" s="168"/>
      <c r="GF625" s="168"/>
      <c r="GG625" s="168"/>
      <c r="GH625" s="168"/>
      <c r="GI625" s="168"/>
    </row>
    <row r="626" spans="3:191" s="133" customFormat="1">
      <c r="P626" s="168"/>
      <c r="Q626" s="168"/>
      <c r="R626" s="168"/>
      <c r="S626" s="168"/>
      <c r="T626" s="168"/>
      <c r="U626" s="168"/>
      <c r="V626" s="168"/>
      <c r="W626" s="168"/>
      <c r="X626" s="168"/>
      <c r="Y626" s="168"/>
      <c r="Z626" s="168"/>
      <c r="AA626" s="168"/>
      <c r="AB626" s="168"/>
      <c r="AC626" s="168"/>
      <c r="AD626" s="168"/>
      <c r="AE626" s="168"/>
      <c r="AF626" s="168"/>
      <c r="AG626" s="168"/>
      <c r="AH626" s="168"/>
      <c r="AI626" s="168"/>
      <c r="AJ626" s="168"/>
      <c r="AK626" s="168"/>
      <c r="AL626" s="168"/>
      <c r="AM626" s="168"/>
      <c r="AN626" s="168"/>
      <c r="AO626" s="168"/>
      <c r="AP626" s="168"/>
      <c r="AQ626" s="168"/>
      <c r="AR626" s="168"/>
      <c r="AS626" s="168"/>
      <c r="AT626" s="168"/>
      <c r="AU626" s="168"/>
      <c r="AV626" s="168"/>
      <c r="AW626" s="168"/>
      <c r="AX626" s="168"/>
      <c r="AY626" s="168"/>
      <c r="AZ626" s="168"/>
      <c r="BA626" s="168"/>
      <c r="BB626" s="168"/>
      <c r="BC626" s="168"/>
      <c r="BD626" s="168"/>
      <c r="BE626" s="168"/>
      <c r="BF626" s="168"/>
      <c r="BG626" s="168"/>
      <c r="BH626" s="168"/>
      <c r="BI626" s="168"/>
      <c r="BJ626" s="168"/>
      <c r="BK626" s="168"/>
      <c r="BL626" s="168"/>
      <c r="BM626" s="168"/>
      <c r="BN626" s="168"/>
      <c r="BO626" s="169"/>
      <c r="BP626" s="168"/>
      <c r="BQ626" s="168"/>
      <c r="BR626" s="168"/>
      <c r="BS626" s="168"/>
      <c r="BT626" s="168"/>
      <c r="BU626" s="168"/>
      <c r="BV626" s="168"/>
      <c r="BW626" s="168"/>
      <c r="BX626" s="168"/>
      <c r="BY626" s="168"/>
      <c r="BZ626" s="168"/>
      <c r="CA626" s="168"/>
      <c r="CB626" s="168"/>
      <c r="CC626" s="168"/>
      <c r="CD626" s="168"/>
      <c r="CE626" s="168"/>
      <c r="CF626" s="168"/>
      <c r="CG626" s="168"/>
      <c r="CH626" s="168"/>
      <c r="CI626" s="168"/>
      <c r="CJ626" s="168"/>
      <c r="CK626" s="168"/>
      <c r="CL626" s="168"/>
      <c r="CM626" s="168"/>
      <c r="CN626" s="168"/>
      <c r="CO626" s="168"/>
      <c r="CP626" s="168"/>
      <c r="CQ626" s="168"/>
      <c r="CR626" s="168"/>
      <c r="CS626" s="168"/>
      <c r="CT626" s="168"/>
      <c r="CU626" s="168"/>
      <c r="CV626" s="168"/>
      <c r="CW626" s="168"/>
      <c r="CX626" s="168"/>
      <c r="CY626" s="168"/>
      <c r="CZ626" s="168"/>
      <c r="DA626" s="168"/>
      <c r="DB626" s="168"/>
      <c r="DC626" s="168"/>
      <c r="DD626" s="168"/>
      <c r="DE626" s="168"/>
      <c r="DF626" s="168"/>
      <c r="DG626" s="168"/>
      <c r="DH626" s="168"/>
      <c r="DI626" s="168"/>
      <c r="DJ626" s="168"/>
      <c r="DK626" s="168"/>
      <c r="DL626" s="168"/>
      <c r="DM626" s="168"/>
      <c r="DN626" s="168"/>
      <c r="DO626" s="168"/>
      <c r="DP626" s="168"/>
      <c r="DQ626" s="168"/>
      <c r="DR626" s="168"/>
      <c r="DS626" s="168"/>
      <c r="DT626" s="168"/>
      <c r="DU626" s="168"/>
      <c r="DV626" s="168"/>
      <c r="DW626" s="168"/>
      <c r="DX626" s="168"/>
      <c r="DY626" s="168"/>
      <c r="DZ626" s="168"/>
      <c r="EA626" s="168"/>
      <c r="EB626" s="168"/>
      <c r="EC626" s="168"/>
      <c r="ED626" s="168"/>
      <c r="EE626" s="168"/>
      <c r="EF626" s="168"/>
      <c r="EG626" s="168"/>
      <c r="EH626" s="168"/>
      <c r="EI626" s="168"/>
      <c r="EJ626" s="168"/>
      <c r="EK626" s="168"/>
      <c r="EL626" s="168"/>
      <c r="EM626" s="168"/>
      <c r="EN626" s="168"/>
      <c r="EO626" s="168"/>
      <c r="EP626" s="168"/>
      <c r="EQ626" s="168"/>
      <c r="ER626" s="168"/>
      <c r="ES626" s="168"/>
      <c r="ET626" s="168"/>
      <c r="EU626" s="168"/>
      <c r="EV626" s="168"/>
      <c r="EW626" s="168"/>
      <c r="EX626" s="168"/>
      <c r="EY626" s="168"/>
      <c r="EZ626" s="168"/>
      <c r="FA626" s="168"/>
      <c r="FB626" s="168"/>
      <c r="FC626" s="168"/>
      <c r="FD626" s="168"/>
      <c r="FE626" s="168"/>
      <c r="FF626" s="168"/>
      <c r="FG626" s="168"/>
      <c r="FH626" s="168"/>
      <c r="FI626" s="168"/>
      <c r="FJ626" s="168"/>
      <c r="FK626" s="168"/>
      <c r="FL626" s="168"/>
      <c r="FM626" s="168"/>
      <c r="FN626" s="168"/>
      <c r="FO626" s="168"/>
      <c r="FP626" s="168"/>
      <c r="FQ626" s="168"/>
      <c r="FR626" s="168"/>
      <c r="FS626" s="168"/>
      <c r="FT626" s="168"/>
      <c r="FU626" s="168"/>
      <c r="FV626" s="168"/>
      <c r="FW626" s="168"/>
      <c r="FX626" s="168"/>
      <c r="FY626" s="168"/>
      <c r="FZ626" s="168"/>
      <c r="GA626" s="168"/>
      <c r="GB626" s="168"/>
      <c r="GC626" s="168"/>
      <c r="GD626" s="168"/>
      <c r="GE626" s="168"/>
      <c r="GF626" s="168"/>
      <c r="GG626" s="168"/>
      <c r="GH626" s="168"/>
      <c r="GI626" s="168"/>
    </row>
    <row r="627" spans="3:191" s="133" customFormat="1">
      <c r="P627" s="168"/>
      <c r="Q627" s="168"/>
      <c r="R627" s="168"/>
      <c r="S627" s="168"/>
      <c r="T627" s="168"/>
      <c r="U627" s="168"/>
      <c r="V627" s="168"/>
      <c r="W627" s="168"/>
      <c r="X627" s="168"/>
      <c r="Y627" s="168"/>
      <c r="Z627" s="168"/>
      <c r="AA627" s="168"/>
      <c r="AB627" s="168"/>
      <c r="AC627" s="168"/>
      <c r="AD627" s="168"/>
      <c r="AE627" s="168"/>
      <c r="AF627" s="168"/>
      <c r="AG627" s="168"/>
      <c r="AH627" s="168"/>
      <c r="AI627" s="168"/>
      <c r="AJ627" s="168"/>
      <c r="AK627" s="168"/>
      <c r="AL627" s="168"/>
      <c r="AM627" s="168"/>
      <c r="AN627" s="168"/>
      <c r="AO627" s="168"/>
      <c r="AP627" s="168"/>
      <c r="AQ627" s="168"/>
      <c r="AR627" s="168"/>
      <c r="AS627" s="168"/>
      <c r="AT627" s="168"/>
      <c r="AU627" s="168"/>
      <c r="AV627" s="168"/>
      <c r="AW627" s="168"/>
      <c r="AX627" s="168"/>
      <c r="AY627" s="168"/>
      <c r="AZ627" s="168"/>
      <c r="BA627" s="168"/>
      <c r="BB627" s="168"/>
      <c r="BC627" s="168"/>
      <c r="BD627" s="168"/>
      <c r="BE627" s="168"/>
      <c r="BF627" s="168"/>
      <c r="BG627" s="168"/>
      <c r="BH627" s="168"/>
      <c r="BI627" s="168"/>
      <c r="BJ627" s="168"/>
      <c r="BK627" s="168"/>
      <c r="BL627" s="168"/>
      <c r="BM627" s="168"/>
      <c r="BN627" s="168"/>
      <c r="BO627" s="169"/>
      <c r="BP627" s="168"/>
      <c r="BQ627" s="168"/>
      <c r="BR627" s="168"/>
      <c r="BS627" s="168"/>
      <c r="BT627" s="168"/>
      <c r="BU627" s="168"/>
      <c r="BV627" s="168"/>
      <c r="BW627" s="168"/>
      <c r="BX627" s="168"/>
      <c r="BY627" s="168"/>
      <c r="BZ627" s="168"/>
      <c r="CA627" s="168"/>
      <c r="CB627" s="168"/>
      <c r="CC627" s="168"/>
      <c r="CD627" s="168"/>
      <c r="CE627" s="168"/>
      <c r="CF627" s="168"/>
      <c r="CG627" s="168"/>
      <c r="CH627" s="168"/>
      <c r="CI627" s="168"/>
      <c r="CJ627" s="168"/>
      <c r="CK627" s="168"/>
      <c r="CL627" s="168"/>
      <c r="CM627" s="168"/>
      <c r="CN627" s="168"/>
      <c r="CO627" s="168"/>
      <c r="CP627" s="168"/>
      <c r="CQ627" s="168"/>
      <c r="CR627" s="168"/>
      <c r="CS627" s="168"/>
      <c r="CT627" s="168"/>
      <c r="CU627" s="168"/>
      <c r="CV627" s="168"/>
      <c r="CW627" s="168"/>
      <c r="CX627" s="168"/>
      <c r="CY627" s="168"/>
      <c r="CZ627" s="168"/>
      <c r="DA627" s="168"/>
      <c r="DB627" s="168"/>
      <c r="DC627" s="168"/>
      <c r="DD627" s="168"/>
      <c r="DE627" s="168"/>
      <c r="DF627" s="168"/>
      <c r="DG627" s="168"/>
      <c r="DH627" s="168"/>
      <c r="DI627" s="168"/>
      <c r="DJ627" s="168"/>
      <c r="DK627" s="168"/>
      <c r="DL627" s="168"/>
      <c r="DM627" s="168"/>
      <c r="DN627" s="168"/>
      <c r="DO627" s="168"/>
      <c r="DP627" s="168"/>
      <c r="DQ627" s="168"/>
      <c r="DR627" s="168"/>
      <c r="DS627" s="168"/>
      <c r="DT627" s="168"/>
      <c r="DU627" s="168"/>
      <c r="DV627" s="168"/>
      <c r="DW627" s="168"/>
      <c r="DX627" s="168"/>
      <c r="DY627" s="168"/>
      <c r="DZ627" s="168"/>
      <c r="EA627" s="168"/>
      <c r="EB627" s="168"/>
      <c r="EC627" s="168"/>
      <c r="ED627" s="168"/>
      <c r="EE627" s="168"/>
      <c r="EF627" s="168"/>
      <c r="EG627" s="168"/>
      <c r="EH627" s="168"/>
      <c r="EI627" s="168"/>
      <c r="EJ627" s="168"/>
      <c r="EK627" s="168"/>
      <c r="EL627" s="168"/>
      <c r="EM627" s="168"/>
      <c r="EN627" s="168"/>
      <c r="EO627" s="168"/>
      <c r="EP627" s="168"/>
      <c r="EQ627" s="168"/>
      <c r="ER627" s="168"/>
      <c r="ES627" s="168"/>
      <c r="ET627" s="168"/>
      <c r="EU627" s="168"/>
      <c r="EV627" s="168"/>
      <c r="EW627" s="168"/>
      <c r="EX627" s="168"/>
      <c r="EY627" s="168"/>
      <c r="EZ627" s="168"/>
      <c r="FA627" s="168"/>
      <c r="FB627" s="168"/>
      <c r="FC627" s="168"/>
      <c r="FD627" s="168"/>
      <c r="FE627" s="168"/>
      <c r="FF627" s="168"/>
      <c r="FG627" s="168"/>
      <c r="FH627" s="168"/>
      <c r="FI627" s="168"/>
      <c r="FJ627" s="168"/>
      <c r="FK627" s="168"/>
      <c r="FL627" s="168"/>
      <c r="FM627" s="168"/>
      <c r="FN627" s="168"/>
      <c r="FO627" s="168"/>
      <c r="FP627" s="168"/>
      <c r="FQ627" s="168"/>
      <c r="FR627" s="168"/>
      <c r="FS627" s="168"/>
      <c r="FT627" s="168"/>
      <c r="FU627" s="168"/>
      <c r="FV627" s="168"/>
      <c r="FW627" s="168"/>
      <c r="FX627" s="168"/>
      <c r="FY627" s="168"/>
      <c r="FZ627" s="168"/>
      <c r="GA627" s="168"/>
      <c r="GB627" s="168"/>
      <c r="GC627" s="168"/>
      <c r="GD627" s="168"/>
      <c r="GE627" s="168"/>
      <c r="GF627" s="168"/>
      <c r="GG627" s="168"/>
      <c r="GH627" s="168"/>
      <c r="GI627" s="168"/>
    </row>
    <row r="628" spans="3:191" s="133" customFormat="1">
      <c r="P628" s="168"/>
      <c r="Q628" s="168"/>
      <c r="R628" s="168"/>
      <c r="S628" s="168"/>
      <c r="T628" s="168"/>
      <c r="U628" s="168"/>
      <c r="V628" s="168"/>
      <c r="W628" s="168"/>
      <c r="X628" s="168"/>
      <c r="Y628" s="168"/>
      <c r="Z628" s="168"/>
      <c r="AA628" s="168"/>
      <c r="AB628" s="168"/>
      <c r="AC628" s="168"/>
      <c r="AD628" s="168"/>
      <c r="AE628" s="168"/>
      <c r="AF628" s="168"/>
      <c r="AG628" s="168"/>
      <c r="AH628" s="168"/>
      <c r="AI628" s="168"/>
      <c r="AJ628" s="168"/>
      <c r="AK628" s="168"/>
      <c r="AL628" s="168"/>
      <c r="AM628" s="168"/>
      <c r="AN628" s="168"/>
      <c r="AO628" s="168"/>
      <c r="AP628" s="168"/>
      <c r="AQ628" s="168"/>
      <c r="AR628" s="168"/>
      <c r="AS628" s="168"/>
      <c r="AT628" s="168"/>
      <c r="AU628" s="168"/>
      <c r="AV628" s="168"/>
      <c r="AW628" s="168"/>
      <c r="AX628" s="168"/>
      <c r="AY628" s="168"/>
      <c r="AZ628" s="168"/>
      <c r="BA628" s="168"/>
      <c r="BB628" s="168"/>
      <c r="BC628" s="168"/>
      <c r="BD628" s="168"/>
      <c r="BE628" s="168"/>
      <c r="BF628" s="168"/>
      <c r="BG628" s="168"/>
      <c r="BH628" s="168"/>
      <c r="BI628" s="168"/>
      <c r="BJ628" s="168"/>
      <c r="BK628" s="168"/>
      <c r="BL628" s="168"/>
      <c r="BM628" s="168"/>
      <c r="BN628" s="168"/>
      <c r="BO628" s="169"/>
      <c r="BP628" s="168"/>
      <c r="BQ628" s="168"/>
      <c r="BR628" s="168"/>
      <c r="BS628" s="168"/>
      <c r="BT628" s="168"/>
      <c r="BU628" s="168"/>
      <c r="BV628" s="168"/>
      <c r="BW628" s="168"/>
      <c r="BX628" s="168"/>
      <c r="BY628" s="168"/>
      <c r="BZ628" s="168"/>
      <c r="CA628" s="168"/>
      <c r="CB628" s="168"/>
      <c r="CC628" s="168"/>
      <c r="CD628" s="168"/>
      <c r="CE628" s="168"/>
      <c r="CF628" s="168"/>
      <c r="CG628" s="168"/>
      <c r="CH628" s="168"/>
      <c r="CI628" s="168"/>
      <c r="CJ628" s="168"/>
      <c r="CK628" s="168"/>
      <c r="CL628" s="168"/>
      <c r="CM628" s="168"/>
      <c r="CN628" s="168"/>
      <c r="CO628" s="168"/>
      <c r="CP628" s="168"/>
      <c r="CQ628" s="168"/>
      <c r="CR628" s="168"/>
      <c r="CS628" s="168"/>
      <c r="CT628" s="168"/>
      <c r="CU628" s="168"/>
      <c r="CV628" s="168"/>
      <c r="CW628" s="168"/>
      <c r="CX628" s="168"/>
      <c r="CY628" s="168"/>
      <c r="CZ628" s="168"/>
      <c r="DA628" s="168"/>
      <c r="DB628" s="168"/>
      <c r="DC628" s="168"/>
      <c r="DD628" s="168"/>
      <c r="DE628" s="168"/>
      <c r="DF628" s="168"/>
      <c r="DG628" s="168"/>
      <c r="DH628" s="168"/>
      <c r="DI628" s="168"/>
      <c r="DJ628" s="168"/>
      <c r="DK628" s="168"/>
      <c r="DL628" s="168"/>
      <c r="DM628" s="168"/>
      <c r="DN628" s="168"/>
      <c r="DO628" s="168"/>
      <c r="DP628" s="168"/>
      <c r="DQ628" s="168"/>
      <c r="DR628" s="168"/>
      <c r="DS628" s="168"/>
      <c r="DT628" s="168"/>
      <c r="DU628" s="168"/>
      <c r="DV628" s="168"/>
      <c r="DW628" s="168"/>
      <c r="DX628" s="168"/>
      <c r="DY628" s="168"/>
      <c r="DZ628" s="168"/>
      <c r="EA628" s="168"/>
      <c r="EB628" s="168"/>
      <c r="EC628" s="168"/>
      <c r="ED628" s="168"/>
      <c r="EE628" s="168"/>
      <c r="EF628" s="168"/>
      <c r="EG628" s="168"/>
      <c r="EH628" s="168"/>
      <c r="EI628" s="168"/>
      <c r="EJ628" s="168"/>
      <c r="EK628" s="168"/>
      <c r="EL628" s="168"/>
      <c r="EM628" s="168"/>
      <c r="EN628" s="168"/>
      <c r="EO628" s="168"/>
      <c r="EP628" s="168"/>
      <c r="EQ628" s="168"/>
      <c r="ER628" s="168"/>
      <c r="ES628" s="168"/>
      <c r="ET628" s="168"/>
      <c r="EU628" s="168"/>
      <c r="EV628" s="168"/>
      <c r="EW628" s="168"/>
      <c r="EX628" s="168"/>
      <c r="EY628" s="168"/>
      <c r="EZ628" s="168"/>
      <c r="FA628" s="168"/>
      <c r="FB628" s="168"/>
      <c r="FC628" s="168"/>
      <c r="FD628" s="168"/>
      <c r="FE628" s="168"/>
      <c r="FF628" s="168"/>
      <c r="FG628" s="168"/>
      <c r="FH628" s="168"/>
      <c r="FI628" s="168"/>
      <c r="FJ628" s="168"/>
      <c r="FK628" s="168"/>
      <c r="FL628" s="168"/>
      <c r="FM628" s="168"/>
      <c r="FN628" s="168"/>
      <c r="FO628" s="168"/>
      <c r="FP628" s="168"/>
      <c r="FQ628" s="168"/>
      <c r="FR628" s="168"/>
      <c r="FS628" s="168"/>
      <c r="FT628" s="168"/>
      <c r="FU628" s="168"/>
      <c r="FV628" s="168"/>
      <c r="FW628" s="168"/>
      <c r="FX628" s="168"/>
      <c r="FY628" s="168"/>
      <c r="FZ628" s="168"/>
      <c r="GA628" s="168"/>
      <c r="GB628" s="168"/>
      <c r="GC628" s="168"/>
      <c r="GD628" s="168"/>
      <c r="GE628" s="168"/>
      <c r="GF628" s="168"/>
      <c r="GG628" s="168"/>
      <c r="GH628" s="168"/>
      <c r="GI628" s="168"/>
    </row>
    <row r="629" spans="3:191" s="133" customFormat="1">
      <c r="P629" s="168"/>
      <c r="Q629" s="168"/>
      <c r="R629" s="168"/>
      <c r="S629" s="168"/>
      <c r="T629" s="168"/>
      <c r="U629" s="168"/>
      <c r="V629" s="168"/>
      <c r="W629" s="168"/>
      <c r="X629" s="168"/>
      <c r="Y629" s="168"/>
      <c r="Z629" s="168"/>
      <c r="AA629" s="168"/>
      <c r="AB629" s="168"/>
      <c r="AC629" s="168"/>
      <c r="AD629" s="168"/>
      <c r="AE629" s="168"/>
      <c r="AF629" s="168"/>
      <c r="AG629" s="168"/>
      <c r="AH629" s="168"/>
      <c r="AI629" s="168"/>
      <c r="AJ629" s="168"/>
      <c r="AK629" s="168"/>
      <c r="AL629" s="168"/>
      <c r="AM629" s="168"/>
      <c r="AN629" s="168"/>
      <c r="AO629" s="168"/>
      <c r="AP629" s="168"/>
      <c r="AQ629" s="168"/>
      <c r="AR629" s="168"/>
      <c r="AS629" s="168"/>
      <c r="AT629" s="168"/>
      <c r="AU629" s="168"/>
      <c r="AV629" s="168"/>
      <c r="AW629" s="168"/>
      <c r="AX629" s="168"/>
      <c r="AY629" s="168"/>
      <c r="AZ629" s="168"/>
      <c r="BA629" s="168"/>
      <c r="BB629" s="168"/>
      <c r="BC629" s="168"/>
      <c r="BD629" s="168"/>
      <c r="BE629" s="168"/>
      <c r="BF629" s="168"/>
      <c r="BG629" s="168"/>
      <c r="BH629" s="168"/>
      <c r="BI629" s="168"/>
      <c r="BJ629" s="168"/>
      <c r="BK629" s="168"/>
      <c r="BL629" s="168"/>
      <c r="BM629" s="168"/>
      <c r="BN629" s="168"/>
      <c r="BO629" s="169"/>
      <c r="BP629" s="168"/>
      <c r="BQ629" s="168"/>
      <c r="BR629" s="168"/>
      <c r="BS629" s="168"/>
      <c r="BT629" s="168"/>
      <c r="BU629" s="168"/>
      <c r="BV629" s="168"/>
      <c r="BW629" s="168"/>
      <c r="BX629" s="168"/>
      <c r="BY629" s="168"/>
      <c r="BZ629" s="168"/>
      <c r="CA629" s="168"/>
      <c r="CB629" s="168"/>
      <c r="CC629" s="168"/>
      <c r="CD629" s="168"/>
      <c r="CE629" s="168"/>
      <c r="CF629" s="168"/>
      <c r="CG629" s="168"/>
      <c r="CH629" s="168"/>
      <c r="CI629" s="168"/>
      <c r="CJ629" s="168"/>
      <c r="CK629" s="168"/>
      <c r="CL629" s="168"/>
      <c r="CM629" s="168"/>
      <c r="CN629" s="168"/>
      <c r="CO629" s="168"/>
      <c r="CP629" s="168"/>
      <c r="CQ629" s="168"/>
      <c r="CR629" s="168"/>
      <c r="CS629" s="168"/>
      <c r="CT629" s="168"/>
      <c r="CU629" s="168"/>
      <c r="CV629" s="168"/>
      <c r="CW629" s="168"/>
      <c r="CX629" s="168"/>
      <c r="CY629" s="168"/>
      <c r="CZ629" s="168"/>
      <c r="DA629" s="168"/>
      <c r="DB629" s="168"/>
      <c r="DC629" s="168"/>
      <c r="DD629" s="168"/>
      <c r="DE629" s="168"/>
      <c r="DF629" s="168"/>
      <c r="DG629" s="168"/>
      <c r="DH629" s="168"/>
      <c r="DI629" s="168"/>
      <c r="DJ629" s="168"/>
      <c r="DK629" s="168"/>
      <c r="DL629" s="168"/>
      <c r="DM629" s="168"/>
      <c r="DN629" s="168"/>
      <c r="DO629" s="168"/>
      <c r="DP629" s="168"/>
      <c r="DQ629" s="168"/>
      <c r="DR629" s="168"/>
      <c r="DS629" s="168"/>
      <c r="DT629" s="168"/>
      <c r="DU629" s="168"/>
      <c r="DV629" s="168"/>
      <c r="DW629" s="168"/>
      <c r="DX629" s="168"/>
      <c r="DY629" s="168"/>
      <c r="DZ629" s="168"/>
      <c r="EA629" s="168"/>
      <c r="EB629" s="168"/>
      <c r="EC629" s="168"/>
      <c r="ED629" s="168"/>
      <c r="EE629" s="168"/>
      <c r="EF629" s="168"/>
      <c r="EG629" s="168"/>
      <c r="EH629" s="168"/>
      <c r="EI629" s="168"/>
      <c r="EJ629" s="168"/>
      <c r="EK629" s="168"/>
      <c r="EL629" s="168"/>
      <c r="EM629" s="168"/>
      <c r="EN629" s="168"/>
      <c r="EO629" s="168"/>
      <c r="EP629" s="168"/>
      <c r="EQ629" s="168"/>
      <c r="ER629" s="168"/>
      <c r="ES629" s="168"/>
      <c r="ET629" s="168"/>
      <c r="EU629" s="168"/>
      <c r="EV629" s="168"/>
      <c r="EW629" s="168"/>
      <c r="EX629" s="168"/>
      <c r="EY629" s="168"/>
      <c r="EZ629" s="168"/>
      <c r="FA629" s="168"/>
      <c r="FB629" s="168"/>
      <c r="FC629" s="168"/>
      <c r="FD629" s="168"/>
      <c r="FE629" s="168"/>
      <c r="FF629" s="168"/>
      <c r="FG629" s="168"/>
      <c r="FH629" s="168"/>
      <c r="FI629" s="168"/>
      <c r="FJ629" s="168"/>
      <c r="FK629" s="168"/>
      <c r="FL629" s="168"/>
      <c r="FM629" s="168"/>
      <c r="FN629" s="168"/>
      <c r="FO629" s="168"/>
      <c r="FP629" s="168"/>
      <c r="FQ629" s="168"/>
      <c r="FR629" s="168"/>
      <c r="FS629" s="168"/>
      <c r="FT629" s="168"/>
      <c r="FU629" s="168"/>
      <c r="FV629" s="168"/>
      <c r="FW629" s="168"/>
      <c r="FX629" s="168"/>
      <c r="FY629" s="168"/>
      <c r="FZ629" s="168"/>
      <c r="GA629" s="168"/>
      <c r="GB629" s="168"/>
      <c r="GC629" s="168"/>
      <c r="GD629" s="168"/>
      <c r="GE629" s="168"/>
      <c r="GF629" s="168"/>
      <c r="GG629" s="168"/>
      <c r="GH629" s="168"/>
      <c r="GI629" s="168"/>
    </row>
    <row r="630" spans="3:191" s="133" customFormat="1">
      <c r="P630" s="168"/>
      <c r="Q630" s="168"/>
      <c r="R630" s="168"/>
      <c r="S630" s="168"/>
      <c r="T630" s="168"/>
      <c r="U630" s="168"/>
      <c r="V630" s="168"/>
      <c r="W630" s="168"/>
      <c r="X630" s="168"/>
      <c r="Y630" s="168"/>
      <c r="Z630" s="168"/>
      <c r="AA630" s="168"/>
      <c r="AB630" s="168"/>
      <c r="AC630" s="168"/>
      <c r="AD630" s="168"/>
      <c r="AE630" s="168"/>
      <c r="AF630" s="168"/>
      <c r="AG630" s="168"/>
      <c r="AH630" s="168"/>
      <c r="AI630" s="168"/>
      <c r="AJ630" s="168"/>
      <c r="AK630" s="168"/>
      <c r="AL630" s="168"/>
      <c r="AM630" s="168"/>
      <c r="AN630" s="168"/>
      <c r="AO630" s="168"/>
      <c r="AP630" s="168"/>
      <c r="AQ630" s="168"/>
      <c r="AR630" s="168"/>
      <c r="AS630" s="168"/>
      <c r="AT630" s="168"/>
      <c r="AU630" s="168"/>
      <c r="AV630" s="168"/>
      <c r="AW630" s="168"/>
      <c r="AX630" s="168"/>
      <c r="AY630" s="168"/>
      <c r="AZ630" s="168"/>
      <c r="BA630" s="168"/>
      <c r="BB630" s="168"/>
      <c r="BC630" s="168"/>
      <c r="BD630" s="168"/>
      <c r="BE630" s="168"/>
      <c r="BF630" s="168"/>
      <c r="BG630" s="168"/>
      <c r="BH630" s="168"/>
      <c r="BI630" s="168"/>
      <c r="BJ630" s="168"/>
      <c r="BK630" s="168"/>
      <c r="BL630" s="168"/>
      <c r="BM630" s="168"/>
      <c r="BN630" s="168"/>
      <c r="BO630" s="169"/>
      <c r="BP630" s="168"/>
      <c r="BQ630" s="168"/>
      <c r="BR630" s="168"/>
      <c r="BS630" s="168"/>
      <c r="BT630" s="168"/>
      <c r="BU630" s="168"/>
      <c r="BV630" s="168"/>
      <c r="BW630" s="168"/>
      <c r="BX630" s="168"/>
      <c r="BY630" s="168"/>
      <c r="BZ630" s="168"/>
      <c r="CA630" s="168"/>
      <c r="CB630" s="168"/>
      <c r="CC630" s="168"/>
      <c r="CD630" s="168"/>
      <c r="CE630" s="168"/>
      <c r="CF630" s="168"/>
      <c r="CG630" s="168"/>
      <c r="CH630" s="168"/>
      <c r="CI630" s="168"/>
      <c r="CJ630" s="168"/>
      <c r="CK630" s="168"/>
      <c r="CL630" s="168"/>
      <c r="CM630" s="168"/>
      <c r="CN630" s="168"/>
      <c r="CO630" s="168"/>
      <c r="CP630" s="168"/>
      <c r="CQ630" s="168"/>
      <c r="CR630" s="168"/>
      <c r="CS630" s="168"/>
      <c r="CT630" s="168"/>
      <c r="CU630" s="168"/>
      <c r="CV630" s="168"/>
      <c r="CW630" s="168"/>
      <c r="CX630" s="168"/>
      <c r="CY630" s="168"/>
      <c r="CZ630" s="168"/>
      <c r="DA630" s="168"/>
      <c r="DB630" s="168"/>
      <c r="DC630" s="168"/>
      <c r="DD630" s="168"/>
      <c r="DE630" s="168"/>
      <c r="DF630" s="168"/>
      <c r="DG630" s="168"/>
      <c r="DH630" s="168"/>
      <c r="DI630" s="168"/>
      <c r="DJ630" s="168"/>
      <c r="DK630" s="168"/>
      <c r="DL630" s="168"/>
      <c r="DM630" s="168"/>
      <c r="DN630" s="168"/>
      <c r="DO630" s="168"/>
      <c r="DP630" s="168"/>
      <c r="DQ630" s="168"/>
      <c r="DR630" s="168"/>
      <c r="DS630" s="168"/>
      <c r="DT630" s="168"/>
      <c r="DU630" s="168"/>
      <c r="DV630" s="168"/>
      <c r="DW630" s="168"/>
      <c r="DX630" s="168"/>
      <c r="DY630" s="168"/>
      <c r="DZ630" s="168"/>
      <c r="EA630" s="168"/>
      <c r="EB630" s="168"/>
      <c r="EC630" s="168"/>
      <c r="ED630" s="168"/>
      <c r="EE630" s="168"/>
      <c r="EF630" s="168"/>
      <c r="EG630" s="168"/>
      <c r="EH630" s="168"/>
      <c r="EI630" s="168"/>
      <c r="EJ630" s="168"/>
      <c r="EK630" s="168"/>
      <c r="EL630" s="168"/>
      <c r="EM630" s="168"/>
      <c r="EN630" s="168"/>
      <c r="EO630" s="168"/>
      <c r="EP630" s="168"/>
      <c r="EQ630" s="168"/>
      <c r="ER630" s="168"/>
      <c r="ES630" s="168"/>
      <c r="ET630" s="168"/>
      <c r="EU630" s="168"/>
      <c r="EV630" s="168"/>
      <c r="EW630" s="168"/>
      <c r="EX630" s="168"/>
      <c r="EY630" s="168"/>
      <c r="EZ630" s="168"/>
      <c r="FA630" s="168"/>
      <c r="FB630" s="168"/>
      <c r="FC630" s="168"/>
      <c r="FD630" s="168"/>
      <c r="FE630" s="168"/>
      <c r="FF630" s="168"/>
      <c r="FG630" s="168"/>
      <c r="FH630" s="168"/>
      <c r="FI630" s="168"/>
      <c r="FJ630" s="168"/>
      <c r="FK630" s="168"/>
      <c r="FL630" s="168"/>
      <c r="FM630" s="168"/>
      <c r="FN630" s="168"/>
      <c r="FO630" s="168"/>
      <c r="FP630" s="168"/>
      <c r="FQ630" s="168"/>
      <c r="FR630" s="168"/>
      <c r="FS630" s="168"/>
      <c r="FT630" s="168"/>
      <c r="FU630" s="168"/>
      <c r="FV630" s="168"/>
      <c r="FW630" s="168"/>
      <c r="FX630" s="168"/>
      <c r="FY630" s="168"/>
      <c r="FZ630" s="168"/>
      <c r="GA630" s="168"/>
      <c r="GB630" s="168"/>
      <c r="GC630" s="168"/>
      <c r="GD630" s="168"/>
      <c r="GE630" s="168"/>
      <c r="GF630" s="168"/>
      <c r="GG630" s="168"/>
      <c r="GH630" s="168"/>
      <c r="GI630" s="168"/>
    </row>
    <row r="631" spans="3:191" s="133" customFormat="1">
      <c r="P631" s="168"/>
      <c r="Q631" s="168"/>
      <c r="R631" s="168"/>
      <c r="S631" s="168"/>
      <c r="T631" s="168"/>
      <c r="U631" s="168"/>
      <c r="V631" s="168"/>
      <c r="W631" s="168"/>
      <c r="X631" s="168"/>
      <c r="Y631" s="168"/>
      <c r="Z631" s="168"/>
      <c r="AA631" s="168"/>
      <c r="AB631" s="168"/>
      <c r="AC631" s="168"/>
      <c r="AD631" s="168"/>
      <c r="AE631" s="168"/>
      <c r="AF631" s="168"/>
      <c r="AG631" s="168"/>
      <c r="AH631" s="168"/>
      <c r="AI631" s="168"/>
      <c r="AJ631" s="168"/>
      <c r="AK631" s="168"/>
      <c r="AL631" s="168"/>
      <c r="AM631" s="168"/>
      <c r="AN631" s="168"/>
      <c r="AO631" s="168"/>
      <c r="AP631" s="168"/>
      <c r="AQ631" s="168"/>
      <c r="AR631" s="168"/>
      <c r="AS631" s="168"/>
      <c r="AT631" s="168"/>
      <c r="AU631" s="168"/>
      <c r="AV631" s="168"/>
      <c r="AW631" s="168"/>
      <c r="AX631" s="168"/>
      <c r="AY631" s="168"/>
      <c r="AZ631" s="168"/>
      <c r="BA631" s="168"/>
      <c r="BB631" s="168"/>
      <c r="BC631" s="168"/>
      <c r="BD631" s="168"/>
      <c r="BE631" s="168"/>
      <c r="BF631" s="168"/>
      <c r="BG631" s="168"/>
      <c r="BH631" s="168"/>
      <c r="BI631" s="168"/>
      <c r="BJ631" s="168"/>
      <c r="BK631" s="168"/>
      <c r="BL631" s="168"/>
      <c r="BM631" s="168"/>
      <c r="BN631" s="168"/>
      <c r="BO631" s="169"/>
      <c r="BP631" s="168"/>
      <c r="BQ631" s="168"/>
      <c r="BR631" s="168"/>
      <c r="BS631" s="168"/>
      <c r="BT631" s="168"/>
      <c r="BU631" s="168"/>
      <c r="BV631" s="168"/>
      <c r="BW631" s="168"/>
      <c r="BX631" s="168"/>
      <c r="BY631" s="168"/>
      <c r="BZ631" s="168"/>
      <c r="CA631" s="168"/>
      <c r="CB631" s="168"/>
      <c r="CC631" s="168"/>
      <c r="CD631" s="168"/>
      <c r="CE631" s="168"/>
      <c r="CF631" s="168"/>
      <c r="CG631" s="168"/>
      <c r="CH631" s="168"/>
      <c r="CI631" s="168"/>
      <c r="CJ631" s="168"/>
      <c r="CK631" s="168"/>
      <c r="CL631" s="168"/>
      <c r="CM631" s="168"/>
      <c r="CN631" s="168"/>
      <c r="CO631" s="168"/>
      <c r="CP631" s="168"/>
      <c r="CQ631" s="168"/>
      <c r="CR631" s="168"/>
      <c r="CS631" s="168"/>
      <c r="CT631" s="168"/>
      <c r="CU631" s="168"/>
      <c r="CV631" s="168"/>
      <c r="CW631" s="168"/>
      <c r="CX631" s="168"/>
      <c r="CY631" s="168"/>
      <c r="CZ631" s="168"/>
      <c r="DA631" s="168"/>
      <c r="DB631" s="168"/>
      <c r="DC631" s="168"/>
      <c r="DD631" s="168"/>
      <c r="DE631" s="168"/>
      <c r="DF631" s="168"/>
      <c r="DG631" s="168"/>
      <c r="DH631" s="168"/>
      <c r="DI631" s="168"/>
      <c r="DJ631" s="168"/>
      <c r="DK631" s="168"/>
      <c r="DL631" s="168"/>
      <c r="DM631" s="168"/>
      <c r="DN631" s="168"/>
      <c r="DO631" s="168"/>
      <c r="DP631" s="168"/>
      <c r="DQ631" s="168"/>
      <c r="DR631" s="168"/>
      <c r="DS631" s="168"/>
      <c r="DT631" s="168"/>
      <c r="DU631" s="168"/>
      <c r="DV631" s="168"/>
      <c r="DW631" s="168"/>
      <c r="DX631" s="168"/>
      <c r="DY631" s="168"/>
      <c r="DZ631" s="168"/>
      <c r="EA631" s="168"/>
      <c r="EB631" s="168"/>
      <c r="EC631" s="168"/>
      <c r="ED631" s="168"/>
      <c r="EE631" s="168"/>
      <c r="EF631" s="168"/>
      <c r="EG631" s="168"/>
      <c r="EH631" s="168"/>
      <c r="EI631" s="168"/>
      <c r="EJ631" s="168"/>
      <c r="EK631" s="168"/>
      <c r="EL631" s="168"/>
      <c r="EM631" s="168"/>
      <c r="EN631" s="168"/>
      <c r="EO631" s="168"/>
      <c r="EP631" s="168"/>
      <c r="EQ631" s="168"/>
      <c r="ER631" s="168"/>
      <c r="ES631" s="168"/>
      <c r="ET631" s="168"/>
      <c r="EU631" s="168"/>
      <c r="EV631" s="168"/>
      <c r="EW631" s="168"/>
      <c r="EX631" s="168"/>
      <c r="EY631" s="168"/>
      <c r="EZ631" s="168"/>
      <c r="FA631" s="168"/>
      <c r="FB631" s="168"/>
      <c r="FC631" s="168"/>
      <c r="FD631" s="168"/>
      <c r="FE631" s="168"/>
      <c r="FF631" s="168"/>
      <c r="FG631" s="168"/>
      <c r="FH631" s="168"/>
      <c r="FI631" s="168"/>
      <c r="FJ631" s="168"/>
      <c r="FK631" s="168"/>
      <c r="FL631" s="168"/>
      <c r="FM631" s="168"/>
      <c r="FN631" s="168"/>
      <c r="FO631" s="168"/>
      <c r="FP631" s="168"/>
      <c r="FQ631" s="168"/>
      <c r="FR631" s="168"/>
      <c r="FS631" s="168"/>
      <c r="FT631" s="168"/>
      <c r="FU631" s="168"/>
      <c r="FV631" s="168"/>
      <c r="FW631" s="168"/>
      <c r="FX631" s="168"/>
      <c r="FY631" s="168"/>
      <c r="FZ631" s="168"/>
      <c r="GA631" s="168"/>
      <c r="GB631" s="168"/>
      <c r="GC631" s="168"/>
      <c r="GD631" s="168"/>
      <c r="GE631" s="168"/>
      <c r="GF631" s="168"/>
      <c r="GG631" s="168"/>
      <c r="GH631" s="168"/>
      <c r="GI631" s="168"/>
    </row>
    <row r="632" spans="3:191" s="133" customFormat="1">
      <c r="P632" s="168"/>
      <c r="Q632" s="168"/>
      <c r="R632" s="168"/>
      <c r="S632" s="168"/>
      <c r="T632" s="168"/>
      <c r="U632" s="168"/>
      <c r="V632" s="168"/>
      <c r="W632" s="168"/>
      <c r="X632" s="168"/>
      <c r="Y632" s="168"/>
      <c r="Z632" s="168"/>
      <c r="AA632" s="168"/>
      <c r="AB632" s="168"/>
      <c r="AC632" s="168"/>
      <c r="AD632" s="168"/>
      <c r="AE632" s="168"/>
      <c r="AF632" s="168"/>
      <c r="AG632" s="168"/>
      <c r="AH632" s="168"/>
      <c r="AI632" s="168"/>
      <c r="AJ632" s="168"/>
      <c r="AK632" s="168"/>
      <c r="AL632" s="168"/>
      <c r="AM632" s="168"/>
      <c r="AN632" s="168"/>
      <c r="AO632" s="168"/>
      <c r="AP632" s="168"/>
      <c r="AQ632" s="168"/>
      <c r="AR632" s="168"/>
      <c r="AS632" s="168"/>
      <c r="AT632" s="168"/>
      <c r="AU632" s="168"/>
      <c r="AV632" s="168"/>
      <c r="AW632" s="168"/>
      <c r="AX632" s="168"/>
      <c r="AY632" s="168"/>
      <c r="AZ632" s="168"/>
      <c r="BA632" s="168"/>
      <c r="BB632" s="168"/>
      <c r="BC632" s="168"/>
      <c r="BD632" s="168"/>
      <c r="BE632" s="168"/>
      <c r="BF632" s="168"/>
      <c r="BG632" s="168"/>
      <c r="BH632" s="168"/>
      <c r="BI632" s="168"/>
      <c r="BJ632" s="168"/>
      <c r="BK632" s="168"/>
      <c r="BL632" s="168"/>
      <c r="BM632" s="168"/>
      <c r="BN632" s="168"/>
      <c r="BO632" s="169"/>
      <c r="BP632" s="168"/>
      <c r="BQ632" s="168"/>
      <c r="BR632" s="168"/>
      <c r="BS632" s="168"/>
      <c r="BT632" s="168"/>
      <c r="BU632" s="168"/>
      <c r="BV632" s="168"/>
      <c r="BW632" s="168"/>
      <c r="BX632" s="168"/>
      <c r="BY632" s="168"/>
      <c r="BZ632" s="168"/>
      <c r="CA632" s="168"/>
      <c r="CB632" s="168"/>
      <c r="CC632" s="168"/>
      <c r="CD632" s="168"/>
      <c r="CE632" s="168"/>
      <c r="CF632" s="168"/>
      <c r="CG632" s="168"/>
      <c r="CH632" s="168"/>
      <c r="CI632" s="168"/>
      <c r="CJ632" s="168"/>
      <c r="CK632" s="168"/>
      <c r="CL632" s="168"/>
      <c r="CM632" s="168"/>
      <c r="CN632" s="168"/>
      <c r="CO632" s="168"/>
      <c r="CP632" s="168"/>
      <c r="CQ632" s="168"/>
      <c r="CR632" s="168"/>
      <c r="CS632" s="168"/>
      <c r="CT632" s="168"/>
      <c r="CU632" s="168"/>
      <c r="CV632" s="168"/>
      <c r="CW632" s="168"/>
      <c r="CX632" s="168"/>
      <c r="CY632" s="168"/>
      <c r="CZ632" s="168"/>
      <c r="DA632" s="168"/>
      <c r="DB632" s="168"/>
      <c r="DC632" s="168"/>
      <c r="DD632" s="168"/>
      <c r="DE632" s="168"/>
      <c r="DF632" s="168"/>
      <c r="DG632" s="168"/>
      <c r="DH632" s="168"/>
      <c r="DI632" s="168"/>
      <c r="DJ632" s="168"/>
      <c r="DK632" s="168"/>
      <c r="DL632" s="168"/>
      <c r="DM632" s="168"/>
      <c r="DN632" s="168"/>
      <c r="DO632" s="168"/>
      <c r="DP632" s="168"/>
      <c r="DQ632" s="168"/>
      <c r="DR632" s="168"/>
      <c r="DS632" s="168"/>
      <c r="DT632" s="168"/>
      <c r="DU632" s="168"/>
      <c r="DV632" s="168"/>
      <c r="DW632" s="168"/>
      <c r="DX632" s="168"/>
      <c r="DY632" s="168"/>
      <c r="DZ632" s="168"/>
      <c r="EA632" s="168"/>
      <c r="EB632" s="168"/>
      <c r="EC632" s="168"/>
      <c r="ED632" s="168"/>
      <c r="EE632" s="168"/>
      <c r="EF632" s="168"/>
      <c r="EG632" s="168"/>
      <c r="EH632" s="168"/>
      <c r="EI632" s="168"/>
      <c r="EJ632" s="168"/>
      <c r="EK632" s="168"/>
      <c r="EL632" s="168"/>
      <c r="EM632" s="168"/>
      <c r="EN632" s="168"/>
      <c r="EO632" s="168"/>
      <c r="EP632" s="168"/>
      <c r="EQ632" s="168"/>
      <c r="ER632" s="168"/>
      <c r="ES632" s="168"/>
      <c r="ET632" s="168"/>
      <c r="EU632" s="168"/>
      <c r="EV632" s="168"/>
      <c r="EW632" s="168"/>
      <c r="EX632" s="168"/>
      <c r="EY632" s="168"/>
      <c r="EZ632" s="168"/>
      <c r="FA632" s="168"/>
      <c r="FB632" s="168"/>
      <c r="FC632" s="168"/>
      <c r="FD632" s="168"/>
      <c r="FE632" s="168"/>
      <c r="FF632" s="168"/>
      <c r="FG632" s="168"/>
      <c r="FH632" s="168"/>
      <c r="FI632" s="168"/>
      <c r="FJ632" s="168"/>
      <c r="FK632" s="168"/>
      <c r="FL632" s="168"/>
      <c r="FM632" s="168"/>
      <c r="FN632" s="168"/>
      <c r="FO632" s="168"/>
      <c r="FP632" s="168"/>
      <c r="FQ632" s="168"/>
      <c r="FR632" s="168"/>
      <c r="FS632" s="168"/>
      <c r="FT632" s="168"/>
      <c r="FU632" s="168"/>
      <c r="FV632" s="168"/>
      <c r="FW632" s="168"/>
      <c r="FX632" s="168"/>
      <c r="FY632" s="168"/>
      <c r="FZ632" s="168"/>
      <c r="GA632" s="168"/>
      <c r="GB632" s="168"/>
      <c r="GC632" s="168"/>
      <c r="GD632" s="168"/>
      <c r="GE632" s="168"/>
      <c r="GF632" s="168"/>
      <c r="GG632" s="168"/>
      <c r="GH632" s="168"/>
      <c r="GI632" s="168"/>
    </row>
    <row r="633" spans="3:191" s="133" customFormat="1">
      <c r="C633" s="168"/>
      <c r="D633" s="168"/>
      <c r="E633" s="168"/>
      <c r="F633" s="168"/>
      <c r="G633" s="168"/>
      <c r="H633" s="168"/>
      <c r="I633" s="168"/>
      <c r="J633" s="168"/>
      <c r="P633" s="168"/>
      <c r="Q633" s="168"/>
      <c r="R633" s="168"/>
      <c r="S633" s="168"/>
      <c r="T633" s="168"/>
      <c r="U633" s="168"/>
      <c r="V633" s="168"/>
      <c r="W633" s="168"/>
      <c r="X633" s="168"/>
      <c r="Y633" s="168"/>
      <c r="Z633" s="168"/>
      <c r="AA633" s="168"/>
      <c r="AB633" s="168"/>
      <c r="AC633" s="168"/>
      <c r="AD633" s="168"/>
      <c r="AE633" s="168"/>
      <c r="AF633" s="168"/>
      <c r="AG633" s="168"/>
      <c r="AH633" s="168"/>
      <c r="AI633" s="168"/>
      <c r="AJ633" s="168"/>
      <c r="AK633" s="168"/>
      <c r="AL633" s="168"/>
      <c r="AM633" s="168"/>
      <c r="AN633" s="168"/>
      <c r="AO633" s="168"/>
      <c r="AP633" s="168"/>
      <c r="AQ633" s="168"/>
      <c r="AR633" s="168"/>
      <c r="AS633" s="168"/>
      <c r="AT633" s="168"/>
      <c r="AU633" s="168"/>
      <c r="AV633" s="168"/>
      <c r="AW633" s="168"/>
      <c r="AX633" s="168"/>
      <c r="AY633" s="168"/>
      <c r="AZ633" s="168"/>
      <c r="BA633" s="168"/>
      <c r="BB633" s="168"/>
      <c r="BC633" s="168"/>
      <c r="BD633" s="168"/>
      <c r="BE633" s="168"/>
      <c r="BF633" s="168"/>
      <c r="BG633" s="168"/>
      <c r="BH633" s="168"/>
      <c r="BI633" s="168"/>
      <c r="BJ633" s="168"/>
      <c r="BK633" s="168"/>
      <c r="BL633" s="168"/>
      <c r="BM633" s="168"/>
      <c r="BN633" s="168"/>
      <c r="BO633" s="169"/>
      <c r="BP633" s="168"/>
      <c r="BQ633" s="168"/>
      <c r="BR633" s="168"/>
      <c r="BS633" s="168"/>
      <c r="BT633" s="168"/>
      <c r="BU633" s="168"/>
      <c r="BV633" s="168"/>
      <c r="BW633" s="168"/>
      <c r="BX633" s="168"/>
      <c r="BY633" s="168"/>
      <c r="BZ633" s="168"/>
      <c r="CA633" s="168"/>
      <c r="CB633" s="168"/>
      <c r="CC633" s="168"/>
      <c r="CD633" s="168"/>
      <c r="CE633" s="168"/>
      <c r="CF633" s="168"/>
      <c r="CG633" s="168"/>
      <c r="CH633" s="168"/>
      <c r="CI633" s="168"/>
      <c r="CJ633" s="168"/>
      <c r="CK633" s="168"/>
      <c r="CL633" s="168"/>
      <c r="CM633" s="168"/>
      <c r="CN633" s="168"/>
      <c r="CO633" s="168"/>
      <c r="CP633" s="168"/>
      <c r="CQ633" s="168"/>
      <c r="CR633" s="168"/>
      <c r="CS633" s="168"/>
      <c r="CT633" s="168"/>
      <c r="CU633" s="168"/>
      <c r="CV633" s="168"/>
      <c r="CW633" s="168"/>
      <c r="CX633" s="168"/>
      <c r="CY633" s="168"/>
      <c r="CZ633" s="168"/>
      <c r="DA633" s="168"/>
      <c r="DB633" s="168"/>
      <c r="DC633" s="168"/>
      <c r="DD633" s="168"/>
      <c r="DE633" s="168"/>
      <c r="DF633" s="168"/>
      <c r="DG633" s="168"/>
      <c r="DH633" s="168"/>
      <c r="DI633" s="168"/>
      <c r="DJ633" s="168"/>
      <c r="DK633" s="168"/>
      <c r="DL633" s="168"/>
      <c r="DM633" s="168"/>
      <c r="DN633" s="168"/>
      <c r="DO633" s="168"/>
      <c r="DP633" s="168"/>
      <c r="DQ633" s="168"/>
      <c r="DR633" s="168"/>
      <c r="DS633" s="168"/>
      <c r="DT633" s="168"/>
      <c r="DU633" s="168"/>
      <c r="DV633" s="168"/>
      <c r="DW633" s="168"/>
      <c r="DX633" s="168"/>
      <c r="DY633" s="168"/>
      <c r="DZ633" s="168"/>
      <c r="EA633" s="168"/>
      <c r="EB633" s="168"/>
      <c r="EC633" s="168"/>
      <c r="ED633" s="168"/>
      <c r="EE633" s="168"/>
      <c r="EF633" s="168"/>
      <c r="EG633" s="168"/>
      <c r="EH633" s="168"/>
      <c r="EI633" s="168"/>
      <c r="EJ633" s="168"/>
      <c r="EK633" s="168"/>
      <c r="EL633" s="168"/>
      <c r="EM633" s="168"/>
      <c r="EN633" s="168"/>
      <c r="EO633" s="168"/>
      <c r="EP633" s="168"/>
      <c r="EQ633" s="168"/>
      <c r="ER633" s="168"/>
      <c r="ES633" s="168"/>
      <c r="ET633" s="168"/>
      <c r="EU633" s="168"/>
      <c r="EV633" s="168"/>
      <c r="EW633" s="168"/>
      <c r="EX633" s="168"/>
      <c r="EY633" s="168"/>
      <c r="EZ633" s="168"/>
      <c r="FA633" s="168"/>
      <c r="FB633" s="168"/>
      <c r="FC633" s="168"/>
      <c r="FD633" s="168"/>
      <c r="FE633" s="168"/>
      <c r="FF633" s="168"/>
      <c r="FG633" s="168"/>
      <c r="FH633" s="168"/>
      <c r="FI633" s="168"/>
      <c r="FJ633" s="168"/>
      <c r="FK633" s="168"/>
      <c r="FL633" s="168"/>
      <c r="FM633" s="168"/>
      <c r="FN633" s="168"/>
      <c r="FO633" s="168"/>
      <c r="FP633" s="168"/>
      <c r="FQ633" s="168"/>
      <c r="FR633" s="168"/>
      <c r="FS633" s="168"/>
      <c r="FT633" s="168"/>
      <c r="FU633" s="168"/>
      <c r="FV633" s="168"/>
      <c r="FW633" s="168"/>
      <c r="FX633" s="168"/>
      <c r="FY633" s="168"/>
      <c r="FZ633" s="168"/>
      <c r="GA633" s="168"/>
      <c r="GB633" s="168"/>
      <c r="GC633" s="168"/>
      <c r="GD633" s="168"/>
      <c r="GE633" s="168"/>
      <c r="GF633" s="168"/>
      <c r="GG633" s="168"/>
      <c r="GH633" s="168"/>
      <c r="GI633" s="168"/>
    </row>
    <row r="634" spans="3:191" s="133" customFormat="1">
      <c r="C634" s="168"/>
      <c r="D634" s="168"/>
      <c r="E634" s="168"/>
      <c r="F634" s="168"/>
      <c r="G634" s="168"/>
      <c r="H634" s="168"/>
      <c r="I634" s="168"/>
      <c r="J634" s="168"/>
      <c r="P634" s="168"/>
      <c r="Q634" s="168"/>
      <c r="R634" s="168"/>
      <c r="S634" s="168"/>
      <c r="T634" s="168"/>
      <c r="U634" s="168"/>
      <c r="V634" s="168"/>
      <c r="W634" s="168"/>
      <c r="X634" s="168"/>
      <c r="Y634" s="168"/>
      <c r="Z634" s="168"/>
      <c r="AA634" s="168"/>
      <c r="AB634" s="168"/>
      <c r="AC634" s="168"/>
      <c r="AD634" s="168"/>
      <c r="AE634" s="168"/>
      <c r="AF634" s="168"/>
      <c r="AG634" s="168"/>
      <c r="AH634" s="168"/>
      <c r="AI634" s="168"/>
      <c r="AJ634" s="168"/>
      <c r="AK634" s="168"/>
      <c r="AL634" s="168"/>
      <c r="AM634" s="168"/>
      <c r="AN634" s="168"/>
      <c r="AO634" s="168"/>
      <c r="AP634" s="168"/>
      <c r="AQ634" s="168"/>
      <c r="AR634" s="168"/>
      <c r="AS634" s="168"/>
      <c r="AT634" s="168"/>
      <c r="AU634" s="168"/>
      <c r="AV634" s="168"/>
      <c r="AW634" s="168"/>
      <c r="AX634" s="168"/>
      <c r="AY634" s="168"/>
      <c r="AZ634" s="168"/>
      <c r="BA634" s="168"/>
      <c r="BB634" s="168"/>
      <c r="BC634" s="168"/>
      <c r="BD634" s="168"/>
      <c r="BE634" s="168"/>
      <c r="BF634" s="168"/>
      <c r="BG634" s="168"/>
      <c r="BH634" s="168"/>
      <c r="BI634" s="168"/>
      <c r="BJ634" s="168"/>
      <c r="BK634" s="168"/>
      <c r="BL634" s="168"/>
      <c r="BM634" s="168"/>
      <c r="BN634" s="168"/>
      <c r="BO634" s="169"/>
      <c r="BP634" s="168"/>
      <c r="BQ634" s="168"/>
      <c r="BR634" s="168"/>
      <c r="BS634" s="168"/>
      <c r="BT634" s="168"/>
      <c r="BU634" s="168"/>
      <c r="BV634" s="168"/>
      <c r="BW634" s="168"/>
      <c r="BX634" s="168"/>
      <c r="BY634" s="168"/>
      <c r="BZ634" s="168"/>
      <c r="CA634" s="168"/>
      <c r="CB634" s="168"/>
      <c r="CC634" s="168"/>
      <c r="CD634" s="168"/>
      <c r="CE634" s="168"/>
      <c r="CF634" s="168"/>
      <c r="CG634" s="168"/>
      <c r="CH634" s="168"/>
      <c r="CI634" s="168"/>
      <c r="CJ634" s="168"/>
      <c r="CK634" s="168"/>
      <c r="CL634" s="168"/>
      <c r="CM634" s="168"/>
      <c r="CN634" s="168"/>
      <c r="CO634" s="168"/>
      <c r="CP634" s="168"/>
      <c r="CQ634" s="168"/>
      <c r="CR634" s="168"/>
      <c r="CS634" s="168"/>
      <c r="CT634" s="168"/>
      <c r="CU634" s="168"/>
      <c r="CV634" s="168"/>
      <c r="CW634" s="168"/>
      <c r="CX634" s="168"/>
      <c r="CY634" s="168"/>
      <c r="CZ634" s="168"/>
      <c r="DA634" s="168"/>
      <c r="DB634" s="168"/>
      <c r="DC634" s="168"/>
      <c r="DD634" s="168"/>
      <c r="DE634" s="168"/>
      <c r="DF634" s="168"/>
      <c r="DG634" s="168"/>
      <c r="DH634" s="168"/>
      <c r="DI634" s="168"/>
      <c r="DJ634" s="168"/>
      <c r="DK634" s="168"/>
      <c r="DL634" s="168"/>
      <c r="DM634" s="168"/>
      <c r="DN634" s="168"/>
      <c r="DO634" s="168"/>
      <c r="DP634" s="168"/>
      <c r="DQ634" s="168"/>
      <c r="DR634" s="168"/>
      <c r="DS634" s="168"/>
      <c r="DT634" s="168"/>
      <c r="DU634" s="168"/>
      <c r="DV634" s="168"/>
      <c r="DW634" s="168"/>
      <c r="DX634" s="168"/>
      <c r="DY634" s="168"/>
      <c r="DZ634" s="168"/>
      <c r="EA634" s="168"/>
      <c r="EB634" s="168"/>
      <c r="EC634" s="168"/>
      <c r="ED634" s="168"/>
      <c r="EE634" s="168"/>
      <c r="EF634" s="168"/>
      <c r="EG634" s="168"/>
      <c r="EH634" s="168"/>
      <c r="EI634" s="168"/>
      <c r="EJ634" s="168"/>
      <c r="EK634" s="168"/>
      <c r="EL634" s="168"/>
      <c r="EM634" s="168"/>
      <c r="EN634" s="168"/>
      <c r="EO634" s="168"/>
      <c r="EP634" s="168"/>
      <c r="EQ634" s="168"/>
      <c r="ER634" s="168"/>
      <c r="ES634" s="168"/>
      <c r="ET634" s="168"/>
      <c r="EU634" s="168"/>
      <c r="EV634" s="168"/>
      <c r="EW634" s="168"/>
      <c r="EX634" s="168"/>
      <c r="EY634" s="168"/>
      <c r="EZ634" s="168"/>
      <c r="FA634" s="168"/>
      <c r="FB634" s="168"/>
      <c r="FC634" s="168"/>
      <c r="FD634" s="168"/>
      <c r="FE634" s="168"/>
      <c r="FF634" s="168"/>
      <c r="FG634" s="168"/>
      <c r="FH634" s="168"/>
      <c r="FI634" s="168"/>
      <c r="FJ634" s="168"/>
      <c r="FK634" s="168"/>
      <c r="FL634" s="168"/>
      <c r="FM634" s="168"/>
      <c r="FN634" s="168"/>
      <c r="FO634" s="168"/>
      <c r="FP634" s="168"/>
      <c r="FQ634" s="168"/>
      <c r="FR634" s="168"/>
      <c r="FS634" s="168"/>
      <c r="FT634" s="168"/>
      <c r="FU634" s="168"/>
      <c r="FV634" s="168"/>
      <c r="FW634" s="168"/>
      <c r="FX634" s="168"/>
      <c r="FY634" s="168"/>
      <c r="FZ634" s="168"/>
      <c r="GA634" s="168"/>
      <c r="GB634" s="168"/>
      <c r="GC634" s="168"/>
      <c r="GD634" s="168"/>
      <c r="GE634" s="168"/>
      <c r="GF634" s="168"/>
      <c r="GG634" s="168"/>
      <c r="GH634" s="168"/>
      <c r="GI634" s="168"/>
    </row>
    <row r="635" spans="3:191" s="133" customFormat="1">
      <c r="C635" s="168"/>
      <c r="D635" s="168"/>
      <c r="E635" s="168"/>
      <c r="F635" s="168"/>
      <c r="G635" s="168"/>
      <c r="H635" s="168"/>
      <c r="I635" s="168"/>
      <c r="J635" s="168"/>
      <c r="P635" s="168"/>
      <c r="Q635" s="168"/>
      <c r="R635" s="168"/>
      <c r="S635" s="168"/>
      <c r="T635" s="168"/>
      <c r="U635" s="168"/>
      <c r="V635" s="168"/>
      <c r="W635" s="168"/>
      <c r="X635" s="168"/>
      <c r="Y635" s="168"/>
      <c r="Z635" s="168"/>
      <c r="AA635" s="168"/>
      <c r="AB635" s="168"/>
      <c r="AC635" s="168"/>
      <c r="AD635" s="168"/>
      <c r="AE635" s="168"/>
      <c r="AF635" s="168"/>
      <c r="AG635" s="168"/>
      <c r="AH635" s="168"/>
      <c r="AI635" s="168"/>
      <c r="AJ635" s="168"/>
      <c r="AK635" s="168"/>
      <c r="AL635" s="168"/>
      <c r="AM635" s="168"/>
      <c r="AN635" s="168"/>
      <c r="AO635" s="168"/>
      <c r="AP635" s="168"/>
      <c r="AQ635" s="168"/>
      <c r="AR635" s="168"/>
      <c r="AS635" s="168"/>
      <c r="AT635" s="168"/>
      <c r="AU635" s="168"/>
      <c r="AV635" s="168"/>
      <c r="AW635" s="168"/>
      <c r="AX635" s="168"/>
      <c r="AY635" s="168"/>
      <c r="AZ635" s="168"/>
      <c r="BA635" s="168"/>
      <c r="BB635" s="168"/>
      <c r="BC635" s="168"/>
      <c r="BD635" s="168"/>
      <c r="BE635" s="168"/>
      <c r="BF635" s="168"/>
      <c r="BG635" s="168"/>
      <c r="BH635" s="168"/>
      <c r="BI635" s="168"/>
      <c r="BJ635" s="168"/>
      <c r="BK635" s="168"/>
      <c r="BL635" s="168"/>
      <c r="BM635" s="168"/>
      <c r="BN635" s="168"/>
      <c r="BO635" s="169"/>
      <c r="BP635" s="168"/>
      <c r="BQ635" s="168"/>
      <c r="BR635" s="168"/>
      <c r="BS635" s="168"/>
      <c r="BT635" s="168"/>
      <c r="BU635" s="168"/>
      <c r="BV635" s="168"/>
      <c r="BW635" s="168"/>
      <c r="BX635" s="168"/>
      <c r="BY635" s="168"/>
      <c r="BZ635" s="168"/>
      <c r="CA635" s="168"/>
      <c r="CB635" s="168"/>
      <c r="CC635" s="168"/>
      <c r="CD635" s="168"/>
      <c r="CE635" s="168"/>
      <c r="CF635" s="168"/>
      <c r="CG635" s="168"/>
      <c r="CH635" s="168"/>
      <c r="CI635" s="168"/>
      <c r="CJ635" s="168"/>
      <c r="CK635" s="168"/>
      <c r="CL635" s="168"/>
      <c r="CM635" s="168"/>
      <c r="CN635" s="168"/>
      <c r="CO635" s="168"/>
      <c r="CP635" s="168"/>
      <c r="CQ635" s="168"/>
      <c r="CR635" s="168"/>
      <c r="CS635" s="168"/>
      <c r="CT635" s="168"/>
      <c r="CU635" s="168"/>
      <c r="CV635" s="168"/>
      <c r="CW635" s="168"/>
      <c r="CX635" s="168"/>
      <c r="CY635" s="168"/>
      <c r="CZ635" s="168"/>
      <c r="DA635" s="168"/>
      <c r="DB635" s="168"/>
      <c r="DC635" s="168"/>
      <c r="DD635" s="168"/>
      <c r="DE635" s="168"/>
      <c r="DF635" s="168"/>
      <c r="DG635" s="168"/>
      <c r="DH635" s="168"/>
      <c r="DI635" s="168"/>
      <c r="DJ635" s="168"/>
      <c r="DK635" s="168"/>
      <c r="DL635" s="168"/>
      <c r="DM635" s="168"/>
      <c r="DN635" s="168"/>
      <c r="DO635" s="168"/>
      <c r="DP635" s="168"/>
      <c r="DQ635" s="168"/>
      <c r="DR635" s="168"/>
      <c r="DS635" s="168"/>
      <c r="DT635" s="168"/>
      <c r="DU635" s="168"/>
      <c r="DV635" s="168"/>
      <c r="DW635" s="168"/>
      <c r="DX635" s="168"/>
      <c r="DY635" s="168"/>
      <c r="DZ635" s="168"/>
      <c r="EA635" s="168"/>
      <c r="EB635" s="168"/>
      <c r="EC635" s="168"/>
      <c r="ED635" s="168"/>
      <c r="EE635" s="168"/>
      <c r="EF635" s="168"/>
      <c r="EG635" s="168"/>
      <c r="EH635" s="168"/>
      <c r="EI635" s="168"/>
      <c r="EJ635" s="168"/>
      <c r="EK635" s="168"/>
      <c r="EL635" s="168"/>
      <c r="EM635" s="168"/>
      <c r="EN635" s="168"/>
      <c r="EO635" s="168"/>
      <c r="EP635" s="168"/>
      <c r="EQ635" s="168"/>
      <c r="ER635" s="168"/>
      <c r="ES635" s="168"/>
      <c r="ET635" s="168"/>
      <c r="EU635" s="168"/>
      <c r="EV635" s="168"/>
      <c r="EW635" s="168"/>
      <c r="EX635" s="168"/>
      <c r="EY635" s="168"/>
      <c r="EZ635" s="168"/>
      <c r="FA635" s="168"/>
      <c r="FB635" s="168"/>
      <c r="FC635" s="168"/>
      <c r="FD635" s="168"/>
      <c r="FE635" s="168"/>
      <c r="FF635" s="168"/>
      <c r="FG635" s="168"/>
      <c r="FH635" s="168"/>
      <c r="FI635" s="168"/>
      <c r="FJ635" s="168"/>
      <c r="FK635" s="168"/>
      <c r="FL635" s="168"/>
      <c r="FM635" s="168"/>
      <c r="FN635" s="168"/>
      <c r="FO635" s="168"/>
      <c r="FP635" s="168"/>
      <c r="FQ635" s="168"/>
      <c r="FR635" s="168"/>
      <c r="FS635" s="168"/>
      <c r="FT635" s="168"/>
      <c r="FU635" s="168"/>
      <c r="FV635" s="168"/>
      <c r="FW635" s="168"/>
      <c r="FX635" s="168"/>
      <c r="FY635" s="168"/>
      <c r="FZ635" s="168"/>
      <c r="GA635" s="168"/>
      <c r="GB635" s="168"/>
      <c r="GC635" s="168"/>
      <c r="GD635" s="168"/>
      <c r="GE635" s="168"/>
      <c r="GF635" s="168"/>
      <c r="GG635" s="168"/>
      <c r="GH635" s="168"/>
      <c r="GI635" s="168"/>
    </row>
    <row r="636" spans="3:191" s="133" customFormat="1">
      <c r="C636" s="168"/>
      <c r="D636" s="168"/>
      <c r="E636" s="168"/>
      <c r="F636" s="168"/>
      <c r="G636" s="168"/>
      <c r="H636" s="168"/>
      <c r="I636" s="168"/>
      <c r="J636" s="168"/>
      <c r="P636" s="168"/>
      <c r="Q636" s="168"/>
      <c r="R636" s="168"/>
      <c r="S636" s="168"/>
      <c r="T636" s="168"/>
      <c r="U636" s="168"/>
      <c r="V636" s="168"/>
      <c r="W636" s="168"/>
      <c r="X636" s="168"/>
      <c r="Y636" s="168"/>
      <c r="Z636" s="168"/>
      <c r="AA636" s="168"/>
      <c r="AB636" s="168"/>
      <c r="AC636" s="168"/>
      <c r="AD636" s="168"/>
      <c r="AE636" s="168"/>
      <c r="AF636" s="168"/>
      <c r="AG636" s="168"/>
      <c r="AH636" s="168"/>
      <c r="AI636" s="168"/>
      <c r="AJ636" s="168"/>
      <c r="AK636" s="168"/>
      <c r="AL636" s="168"/>
      <c r="AM636" s="168"/>
      <c r="AN636" s="168"/>
      <c r="AO636" s="168"/>
      <c r="AP636" s="168"/>
      <c r="AQ636" s="168"/>
      <c r="AR636" s="168"/>
      <c r="AS636" s="168"/>
      <c r="AT636" s="168"/>
      <c r="AU636" s="168"/>
      <c r="AV636" s="168"/>
      <c r="AW636" s="168"/>
      <c r="AX636" s="168"/>
      <c r="AY636" s="168"/>
      <c r="AZ636" s="168"/>
      <c r="BA636" s="168"/>
      <c r="BB636" s="168"/>
      <c r="BC636" s="168"/>
      <c r="BD636" s="168"/>
      <c r="BE636" s="168"/>
      <c r="BF636" s="168"/>
      <c r="BG636" s="168"/>
      <c r="BH636" s="168"/>
      <c r="BI636" s="168"/>
      <c r="BJ636" s="168"/>
      <c r="BK636" s="168"/>
      <c r="BL636" s="168"/>
      <c r="BM636" s="168"/>
      <c r="BN636" s="168"/>
      <c r="BO636" s="169"/>
      <c r="BP636" s="168"/>
      <c r="BQ636" s="168"/>
      <c r="BR636" s="168"/>
      <c r="BS636" s="168"/>
      <c r="BT636" s="168"/>
      <c r="BU636" s="168"/>
      <c r="BV636" s="168"/>
      <c r="BW636" s="168"/>
      <c r="BX636" s="168"/>
      <c r="BY636" s="168"/>
      <c r="BZ636" s="168"/>
      <c r="CA636" s="168"/>
      <c r="CB636" s="168"/>
      <c r="CC636" s="168"/>
      <c r="CD636" s="168"/>
      <c r="CE636" s="168"/>
      <c r="CF636" s="168"/>
      <c r="CG636" s="168"/>
      <c r="CH636" s="168"/>
      <c r="CI636" s="168"/>
      <c r="CJ636" s="168"/>
      <c r="CK636" s="168"/>
      <c r="CL636" s="168"/>
      <c r="CM636" s="168"/>
      <c r="CN636" s="168"/>
      <c r="CO636" s="168"/>
      <c r="CP636" s="168"/>
      <c r="CQ636" s="168"/>
      <c r="CR636" s="168"/>
      <c r="CS636" s="168"/>
      <c r="CT636" s="168"/>
      <c r="CU636" s="168"/>
      <c r="CV636" s="168"/>
      <c r="CW636" s="168"/>
      <c r="CX636" s="168"/>
      <c r="CY636" s="168"/>
      <c r="CZ636" s="168"/>
      <c r="DA636" s="168"/>
      <c r="DB636" s="168"/>
      <c r="DC636" s="168"/>
      <c r="DD636" s="168"/>
      <c r="DE636" s="168"/>
      <c r="DF636" s="168"/>
      <c r="DG636" s="168"/>
      <c r="DH636" s="168"/>
      <c r="DI636" s="168"/>
      <c r="DJ636" s="168"/>
      <c r="DK636" s="168"/>
      <c r="DL636" s="168"/>
      <c r="DM636" s="168"/>
      <c r="DN636" s="168"/>
      <c r="DO636" s="168"/>
      <c r="DP636" s="168"/>
      <c r="DQ636" s="168"/>
      <c r="DR636" s="168"/>
      <c r="DS636" s="168"/>
      <c r="DT636" s="168"/>
      <c r="DU636" s="168"/>
      <c r="DV636" s="168"/>
      <c r="DW636" s="168"/>
      <c r="DX636" s="168"/>
      <c r="DY636" s="168"/>
      <c r="DZ636" s="168"/>
      <c r="EA636" s="168"/>
      <c r="EB636" s="168"/>
      <c r="EC636" s="168"/>
      <c r="ED636" s="168"/>
      <c r="EE636" s="168"/>
      <c r="EF636" s="168"/>
      <c r="EG636" s="168"/>
      <c r="EH636" s="168"/>
      <c r="EI636" s="168"/>
      <c r="EJ636" s="168"/>
      <c r="EK636" s="168"/>
      <c r="EL636" s="168"/>
      <c r="EM636" s="168"/>
      <c r="EN636" s="168"/>
      <c r="EO636" s="168"/>
      <c r="EP636" s="168"/>
      <c r="EQ636" s="168"/>
      <c r="ER636" s="168"/>
      <c r="ES636" s="168"/>
      <c r="ET636" s="168"/>
      <c r="EU636" s="168"/>
      <c r="EV636" s="168"/>
      <c r="EW636" s="168"/>
      <c r="EX636" s="168"/>
      <c r="EY636" s="168"/>
      <c r="EZ636" s="168"/>
      <c r="FA636" s="168"/>
      <c r="FB636" s="168"/>
      <c r="FC636" s="168"/>
      <c r="FD636" s="168"/>
      <c r="FE636" s="168"/>
      <c r="FF636" s="168"/>
      <c r="FG636" s="168"/>
      <c r="FH636" s="168"/>
      <c r="FI636" s="168"/>
      <c r="FJ636" s="168"/>
      <c r="FK636" s="168"/>
      <c r="FL636" s="168"/>
      <c r="FM636" s="168"/>
      <c r="FN636" s="168"/>
      <c r="FO636" s="168"/>
      <c r="FP636" s="168"/>
      <c r="FQ636" s="168"/>
      <c r="FR636" s="168"/>
      <c r="FS636" s="168"/>
      <c r="FT636" s="168"/>
      <c r="FU636" s="168"/>
      <c r="FV636" s="168"/>
      <c r="FW636" s="168"/>
      <c r="FX636" s="168"/>
      <c r="FY636" s="168"/>
      <c r="FZ636" s="168"/>
      <c r="GA636" s="168"/>
      <c r="GB636" s="168"/>
      <c r="GC636" s="168"/>
      <c r="GD636" s="168"/>
      <c r="GE636" s="168"/>
      <c r="GF636" s="168"/>
      <c r="GG636" s="168"/>
      <c r="GH636" s="168"/>
      <c r="GI636" s="168"/>
    </row>
    <row r="637" spans="3:191" s="133" customFormat="1">
      <c r="C637" s="168"/>
      <c r="D637" s="168"/>
      <c r="E637" s="168"/>
      <c r="F637" s="168"/>
      <c r="G637" s="168"/>
      <c r="H637" s="168"/>
      <c r="I637" s="168"/>
      <c r="J637" s="168"/>
      <c r="P637" s="168"/>
      <c r="Q637" s="168"/>
      <c r="R637" s="168"/>
      <c r="S637" s="168"/>
      <c r="T637" s="168"/>
      <c r="U637" s="168"/>
      <c r="V637" s="168"/>
      <c r="W637" s="168"/>
      <c r="X637" s="168"/>
      <c r="Y637" s="168"/>
      <c r="Z637" s="168"/>
      <c r="AA637" s="168"/>
      <c r="AB637" s="168"/>
      <c r="AC637" s="168"/>
      <c r="AD637" s="168"/>
      <c r="AE637" s="168"/>
      <c r="AF637" s="168"/>
      <c r="AG637" s="168"/>
      <c r="AH637" s="168"/>
      <c r="AI637" s="168"/>
      <c r="AJ637" s="168"/>
      <c r="AK637" s="168"/>
      <c r="AL637" s="168"/>
      <c r="AM637" s="168"/>
      <c r="AN637" s="168"/>
      <c r="AO637" s="168"/>
      <c r="AP637" s="168"/>
      <c r="AQ637" s="168"/>
      <c r="AR637" s="168"/>
      <c r="AS637" s="168"/>
      <c r="AT637" s="168"/>
      <c r="AU637" s="168"/>
      <c r="AV637" s="168"/>
      <c r="AW637" s="168"/>
      <c r="AX637" s="168"/>
      <c r="AY637" s="168"/>
      <c r="AZ637" s="168"/>
      <c r="BA637" s="168"/>
      <c r="BB637" s="168"/>
      <c r="BC637" s="168"/>
      <c r="BD637" s="168"/>
      <c r="BE637" s="168"/>
      <c r="BF637" s="168"/>
      <c r="BG637" s="168"/>
      <c r="BH637" s="168"/>
      <c r="BI637" s="168"/>
      <c r="BJ637" s="168"/>
      <c r="BK637" s="168"/>
      <c r="BL637" s="168"/>
      <c r="BM637" s="168"/>
      <c r="BN637" s="168"/>
      <c r="BO637" s="169"/>
      <c r="BP637" s="168"/>
      <c r="BQ637" s="168"/>
      <c r="BR637" s="168"/>
      <c r="BS637" s="168"/>
      <c r="BT637" s="168"/>
      <c r="BU637" s="168"/>
      <c r="BV637" s="168"/>
      <c r="BW637" s="168"/>
      <c r="BX637" s="168"/>
      <c r="BY637" s="168"/>
      <c r="BZ637" s="168"/>
      <c r="CA637" s="168"/>
      <c r="CB637" s="168"/>
      <c r="CC637" s="168"/>
      <c r="CD637" s="168"/>
      <c r="CE637" s="168"/>
      <c r="CF637" s="168"/>
      <c r="CG637" s="168"/>
      <c r="CH637" s="168"/>
      <c r="CI637" s="168"/>
      <c r="CJ637" s="168"/>
      <c r="CK637" s="168"/>
      <c r="CL637" s="168"/>
      <c r="CM637" s="168"/>
      <c r="CN637" s="168"/>
      <c r="CO637" s="168"/>
      <c r="CP637" s="168"/>
      <c r="CQ637" s="168"/>
      <c r="CR637" s="168"/>
      <c r="CS637" s="168"/>
      <c r="CT637" s="168"/>
      <c r="CU637" s="168"/>
      <c r="CV637" s="168"/>
      <c r="CW637" s="168"/>
      <c r="CX637" s="168"/>
      <c r="CY637" s="168"/>
      <c r="CZ637" s="168"/>
      <c r="DA637" s="168"/>
      <c r="DB637" s="168"/>
      <c r="DC637" s="168"/>
      <c r="DD637" s="168"/>
      <c r="DE637" s="168"/>
      <c r="DF637" s="168"/>
      <c r="DG637" s="168"/>
      <c r="DH637" s="168"/>
      <c r="DI637" s="168"/>
      <c r="DJ637" s="168"/>
      <c r="DK637" s="168"/>
      <c r="DL637" s="168"/>
      <c r="DM637" s="168"/>
      <c r="DN637" s="168"/>
      <c r="DO637" s="168"/>
      <c r="DP637" s="168"/>
      <c r="DQ637" s="168"/>
      <c r="DR637" s="168"/>
      <c r="DS637" s="168"/>
      <c r="DT637" s="168"/>
      <c r="DU637" s="168"/>
      <c r="DV637" s="168"/>
      <c r="DW637" s="168"/>
      <c r="DX637" s="168"/>
      <c r="DY637" s="168"/>
      <c r="DZ637" s="168"/>
      <c r="EA637" s="168"/>
      <c r="EB637" s="168"/>
      <c r="EC637" s="168"/>
      <c r="ED637" s="168"/>
      <c r="EE637" s="168"/>
      <c r="EF637" s="168"/>
      <c r="EG637" s="168"/>
      <c r="EH637" s="168"/>
      <c r="EI637" s="168"/>
      <c r="EJ637" s="168"/>
      <c r="EK637" s="168"/>
      <c r="EL637" s="168"/>
      <c r="EM637" s="168"/>
      <c r="EN637" s="168"/>
      <c r="EO637" s="168"/>
      <c r="EP637" s="168"/>
      <c r="EQ637" s="168"/>
      <c r="ER637" s="168"/>
      <c r="ES637" s="168"/>
      <c r="ET637" s="168"/>
      <c r="EU637" s="168"/>
      <c r="EV637" s="168"/>
      <c r="EW637" s="168"/>
      <c r="EX637" s="168"/>
      <c r="EY637" s="168"/>
      <c r="EZ637" s="168"/>
      <c r="FA637" s="168"/>
      <c r="FB637" s="168"/>
      <c r="FC637" s="168"/>
      <c r="FD637" s="168"/>
      <c r="FE637" s="168"/>
      <c r="FF637" s="168"/>
      <c r="FG637" s="168"/>
      <c r="FH637" s="168"/>
      <c r="FI637" s="168"/>
      <c r="FJ637" s="168"/>
      <c r="FK637" s="168"/>
      <c r="FL637" s="168"/>
      <c r="FM637" s="168"/>
      <c r="FN637" s="168"/>
      <c r="FO637" s="168"/>
      <c r="FP637" s="168"/>
      <c r="FQ637" s="168"/>
      <c r="FR637" s="168"/>
      <c r="FS637" s="168"/>
      <c r="FT637" s="168"/>
      <c r="FU637" s="168"/>
      <c r="FV637" s="168"/>
      <c r="FW637" s="168"/>
      <c r="FX637" s="168"/>
      <c r="FY637" s="168"/>
      <c r="FZ637" s="168"/>
      <c r="GA637" s="168"/>
      <c r="GB637" s="168"/>
      <c r="GC637" s="168"/>
      <c r="GD637" s="168"/>
      <c r="GE637" s="168"/>
      <c r="GF637" s="168"/>
      <c r="GG637" s="168"/>
      <c r="GH637" s="168"/>
      <c r="GI637" s="168"/>
    </row>
    <row r="638" spans="3:191" s="133" customFormat="1">
      <c r="C638" s="168"/>
      <c r="D638" s="168"/>
      <c r="E638" s="168"/>
      <c r="F638" s="168"/>
      <c r="G638" s="168"/>
      <c r="H638" s="168"/>
      <c r="I638" s="168"/>
      <c r="J638" s="168"/>
      <c r="P638" s="168"/>
      <c r="Q638" s="168"/>
      <c r="R638" s="168"/>
      <c r="S638" s="168"/>
      <c r="T638" s="168"/>
      <c r="U638" s="168"/>
      <c r="V638" s="168"/>
      <c r="W638" s="168"/>
      <c r="X638" s="168"/>
      <c r="Y638" s="168"/>
      <c r="Z638" s="168"/>
      <c r="AA638" s="168"/>
      <c r="AB638" s="168"/>
      <c r="AC638" s="168"/>
      <c r="AD638" s="168"/>
      <c r="AE638" s="168"/>
      <c r="AF638" s="168"/>
      <c r="AG638" s="168"/>
      <c r="AH638" s="168"/>
      <c r="AI638" s="168"/>
      <c r="AJ638" s="168"/>
      <c r="AK638" s="168"/>
      <c r="AL638" s="168"/>
      <c r="AM638" s="168"/>
      <c r="AN638" s="168"/>
      <c r="AO638" s="168"/>
      <c r="AP638" s="168"/>
      <c r="AQ638" s="168"/>
      <c r="AR638" s="168"/>
      <c r="AS638" s="168"/>
      <c r="AT638" s="168"/>
      <c r="AU638" s="168"/>
      <c r="AV638" s="168"/>
      <c r="AW638" s="168"/>
      <c r="AX638" s="168"/>
      <c r="AY638" s="168"/>
      <c r="AZ638" s="168"/>
      <c r="BA638" s="168"/>
      <c r="BB638" s="168"/>
      <c r="BC638" s="168"/>
      <c r="BD638" s="168"/>
      <c r="BE638" s="168"/>
      <c r="BF638" s="168"/>
      <c r="BG638" s="168"/>
      <c r="BH638" s="168"/>
      <c r="BI638" s="168"/>
      <c r="BJ638" s="168"/>
      <c r="BK638" s="168"/>
      <c r="BL638" s="168"/>
      <c r="BM638" s="168"/>
      <c r="BN638" s="168"/>
      <c r="BO638" s="169"/>
      <c r="BP638" s="168"/>
      <c r="BQ638" s="168"/>
      <c r="BR638" s="168"/>
      <c r="BS638" s="168"/>
      <c r="BT638" s="168"/>
      <c r="BU638" s="168"/>
      <c r="BV638" s="168"/>
      <c r="BW638" s="168"/>
      <c r="BX638" s="168"/>
      <c r="BY638" s="168"/>
      <c r="BZ638" s="168"/>
      <c r="CA638" s="168"/>
      <c r="CB638" s="168"/>
      <c r="CC638" s="168"/>
      <c r="CD638" s="168"/>
      <c r="CE638" s="168"/>
      <c r="CF638" s="168"/>
      <c r="CG638" s="168"/>
      <c r="CH638" s="168"/>
      <c r="CI638" s="168"/>
      <c r="CJ638" s="168"/>
      <c r="CK638" s="168"/>
      <c r="CL638" s="168"/>
      <c r="CM638" s="168"/>
      <c r="CN638" s="168"/>
      <c r="CO638" s="168"/>
      <c r="CP638" s="168"/>
      <c r="CQ638" s="168"/>
      <c r="CR638" s="168"/>
      <c r="CS638" s="168"/>
      <c r="CT638" s="168"/>
      <c r="CU638" s="168"/>
      <c r="CV638" s="168"/>
      <c r="CW638" s="168"/>
      <c r="CX638" s="168"/>
      <c r="CY638" s="168"/>
      <c r="CZ638" s="168"/>
      <c r="DA638" s="168"/>
      <c r="DB638" s="168"/>
      <c r="DC638" s="168"/>
      <c r="DD638" s="168"/>
      <c r="DE638" s="168"/>
      <c r="DF638" s="168"/>
      <c r="DG638" s="168"/>
      <c r="DH638" s="168"/>
      <c r="DI638" s="168"/>
      <c r="DJ638" s="168"/>
      <c r="DK638" s="168"/>
      <c r="DL638" s="168"/>
      <c r="DM638" s="168"/>
      <c r="DN638" s="168"/>
      <c r="DO638" s="168"/>
      <c r="DP638" s="168"/>
      <c r="DQ638" s="168"/>
      <c r="DR638" s="168"/>
      <c r="DS638" s="168"/>
      <c r="DT638" s="168"/>
      <c r="DU638" s="168"/>
      <c r="DV638" s="168"/>
      <c r="DW638" s="168"/>
      <c r="DX638" s="168"/>
      <c r="DY638" s="168"/>
      <c r="DZ638" s="168"/>
      <c r="EA638" s="168"/>
      <c r="EB638" s="168"/>
      <c r="EC638" s="168"/>
      <c r="ED638" s="168"/>
      <c r="EE638" s="168"/>
      <c r="EF638" s="168"/>
      <c r="EG638" s="168"/>
      <c r="EH638" s="168"/>
      <c r="EI638" s="168"/>
      <c r="EJ638" s="168"/>
      <c r="EK638" s="168"/>
      <c r="EL638" s="168"/>
      <c r="EM638" s="168"/>
      <c r="EN638" s="168"/>
      <c r="EO638" s="168"/>
      <c r="EP638" s="168"/>
      <c r="EQ638" s="168"/>
      <c r="ER638" s="168"/>
      <c r="ES638" s="168"/>
      <c r="ET638" s="168"/>
      <c r="EU638" s="168"/>
      <c r="EV638" s="168"/>
      <c r="EW638" s="168"/>
      <c r="EX638" s="168"/>
      <c r="EY638" s="168"/>
      <c r="EZ638" s="168"/>
      <c r="FA638" s="168"/>
      <c r="FB638" s="168"/>
      <c r="FC638" s="168"/>
      <c r="FD638" s="168"/>
      <c r="FE638" s="168"/>
      <c r="FF638" s="168"/>
      <c r="FG638" s="168"/>
      <c r="FH638" s="168"/>
      <c r="FI638" s="168"/>
      <c r="FJ638" s="168"/>
      <c r="FK638" s="168"/>
      <c r="FL638" s="168"/>
      <c r="FM638" s="168"/>
      <c r="FN638" s="168"/>
      <c r="FO638" s="168"/>
      <c r="FP638" s="168"/>
      <c r="FQ638" s="168"/>
      <c r="FR638" s="168"/>
      <c r="FS638" s="168"/>
      <c r="FT638" s="168"/>
      <c r="FU638" s="168"/>
      <c r="FV638" s="168"/>
      <c r="FW638" s="168"/>
      <c r="FX638" s="168"/>
      <c r="FY638" s="168"/>
      <c r="FZ638" s="168"/>
      <c r="GA638" s="168"/>
      <c r="GB638" s="168"/>
      <c r="GC638" s="168"/>
      <c r="GD638" s="168"/>
      <c r="GE638" s="168"/>
      <c r="GF638" s="168"/>
      <c r="GG638" s="168"/>
      <c r="GH638" s="168"/>
      <c r="GI638" s="168"/>
    </row>
    <row r="639" spans="3:191" s="133" customFormat="1">
      <c r="C639" s="168"/>
      <c r="D639" s="168"/>
      <c r="E639" s="168"/>
      <c r="F639" s="168"/>
      <c r="G639" s="168"/>
      <c r="H639" s="168"/>
      <c r="I639" s="168"/>
      <c r="J639" s="168"/>
      <c r="P639" s="168"/>
      <c r="Q639" s="168"/>
      <c r="R639" s="168"/>
      <c r="S639" s="168"/>
      <c r="T639" s="168"/>
      <c r="U639" s="168"/>
      <c r="V639" s="168"/>
      <c r="W639" s="168"/>
      <c r="X639" s="168"/>
      <c r="Y639" s="168"/>
      <c r="Z639" s="168"/>
      <c r="AA639" s="168"/>
      <c r="AB639" s="168"/>
      <c r="AC639" s="168"/>
      <c r="AD639" s="168"/>
      <c r="AE639" s="168"/>
      <c r="AF639" s="168"/>
      <c r="AG639" s="168"/>
      <c r="AH639" s="168"/>
      <c r="AI639" s="168"/>
      <c r="AJ639" s="168"/>
      <c r="AK639" s="168"/>
      <c r="AL639" s="168"/>
      <c r="AM639" s="168"/>
      <c r="AN639" s="168"/>
      <c r="AO639" s="168"/>
      <c r="AP639" s="168"/>
      <c r="AQ639" s="168"/>
      <c r="AR639" s="168"/>
      <c r="AS639" s="168"/>
      <c r="AT639" s="168"/>
      <c r="AU639" s="168"/>
      <c r="AV639" s="168"/>
      <c r="AW639" s="168"/>
      <c r="AX639" s="168"/>
      <c r="AY639" s="168"/>
      <c r="AZ639" s="168"/>
      <c r="BA639" s="168"/>
      <c r="BB639" s="168"/>
      <c r="BC639" s="168"/>
      <c r="BD639" s="168"/>
      <c r="BE639" s="168"/>
      <c r="BF639" s="168"/>
      <c r="BG639" s="168"/>
      <c r="BH639" s="168"/>
      <c r="BI639" s="168"/>
      <c r="BJ639" s="168"/>
      <c r="BK639" s="168"/>
      <c r="BL639" s="168"/>
      <c r="BM639" s="168"/>
      <c r="BN639" s="168"/>
      <c r="BO639" s="169"/>
      <c r="BP639" s="168"/>
      <c r="BQ639" s="168"/>
      <c r="BR639" s="168"/>
      <c r="BS639" s="168"/>
      <c r="BT639" s="168"/>
      <c r="BU639" s="168"/>
      <c r="BV639" s="168"/>
      <c r="BW639" s="168"/>
      <c r="BX639" s="168"/>
      <c r="BY639" s="168"/>
      <c r="BZ639" s="168"/>
      <c r="CA639" s="168"/>
      <c r="CB639" s="168"/>
      <c r="CC639" s="168"/>
      <c r="CD639" s="168"/>
      <c r="CE639" s="168"/>
      <c r="CF639" s="168"/>
      <c r="CG639" s="168"/>
      <c r="CH639" s="168"/>
      <c r="CI639" s="168"/>
      <c r="CJ639" s="168"/>
      <c r="CK639" s="168"/>
      <c r="CL639" s="168"/>
      <c r="CM639" s="168"/>
      <c r="CN639" s="168"/>
      <c r="CO639" s="168"/>
      <c r="CP639" s="168"/>
      <c r="CQ639" s="168"/>
      <c r="CR639" s="168"/>
      <c r="CS639" s="168"/>
      <c r="CT639" s="168"/>
      <c r="CU639" s="168"/>
      <c r="CV639" s="168"/>
      <c r="CW639" s="168"/>
      <c r="CX639" s="168"/>
      <c r="CY639" s="168"/>
      <c r="CZ639" s="168"/>
      <c r="DA639" s="168"/>
      <c r="DB639" s="168"/>
      <c r="DC639" s="168"/>
      <c r="DD639" s="168"/>
      <c r="DE639" s="168"/>
      <c r="DF639" s="168"/>
      <c r="DG639" s="168"/>
      <c r="DH639" s="168"/>
      <c r="DI639" s="168"/>
      <c r="DJ639" s="168"/>
      <c r="DK639" s="168"/>
      <c r="DL639" s="168"/>
      <c r="DM639" s="168"/>
      <c r="DN639" s="168"/>
      <c r="DO639" s="168"/>
      <c r="DP639" s="168"/>
      <c r="DQ639" s="168"/>
      <c r="DR639" s="168"/>
      <c r="DS639" s="168"/>
      <c r="DT639" s="168"/>
      <c r="DU639" s="168"/>
      <c r="DV639" s="168"/>
      <c r="DW639" s="168"/>
      <c r="DX639" s="168"/>
      <c r="DY639" s="168"/>
      <c r="DZ639" s="168"/>
      <c r="EA639" s="168"/>
      <c r="EB639" s="168"/>
      <c r="EC639" s="168"/>
      <c r="ED639" s="168"/>
      <c r="EE639" s="168"/>
      <c r="EF639" s="168"/>
      <c r="EG639" s="168"/>
      <c r="EH639" s="168"/>
      <c r="EI639" s="168"/>
      <c r="EJ639" s="168"/>
      <c r="EK639" s="168"/>
      <c r="EL639" s="168"/>
      <c r="EM639" s="168"/>
      <c r="EN639" s="168"/>
      <c r="EO639" s="168"/>
      <c r="EP639" s="168"/>
      <c r="EQ639" s="168"/>
      <c r="ER639" s="168"/>
      <c r="ES639" s="168"/>
      <c r="ET639" s="168"/>
      <c r="EU639" s="168"/>
      <c r="EV639" s="168"/>
      <c r="EW639" s="168"/>
      <c r="EX639" s="168"/>
      <c r="EY639" s="168"/>
      <c r="EZ639" s="168"/>
      <c r="FA639" s="168"/>
      <c r="FB639" s="168"/>
      <c r="FC639" s="168"/>
      <c r="FD639" s="168"/>
      <c r="FE639" s="168"/>
      <c r="FF639" s="168"/>
      <c r="FG639" s="168"/>
      <c r="FH639" s="168"/>
      <c r="FI639" s="168"/>
      <c r="FJ639" s="168"/>
      <c r="FK639" s="168"/>
      <c r="FL639" s="168"/>
      <c r="FM639" s="168"/>
      <c r="FN639" s="168"/>
      <c r="FO639" s="168"/>
      <c r="FP639" s="168"/>
      <c r="FQ639" s="168"/>
      <c r="FR639" s="168"/>
      <c r="FS639" s="168"/>
      <c r="FT639" s="168"/>
      <c r="FU639" s="168"/>
      <c r="FV639" s="168"/>
      <c r="FW639" s="168"/>
      <c r="FX639" s="168"/>
      <c r="FY639" s="168"/>
      <c r="FZ639" s="168"/>
      <c r="GA639" s="168"/>
      <c r="GB639" s="168"/>
      <c r="GC639" s="168"/>
      <c r="GD639" s="168"/>
      <c r="GE639" s="168"/>
      <c r="GF639" s="168"/>
      <c r="GG639" s="168"/>
      <c r="GH639" s="168"/>
      <c r="GI639" s="168"/>
    </row>
    <row r="640" spans="3:191" s="133" customFormat="1">
      <c r="C640" s="168"/>
      <c r="D640" s="168"/>
      <c r="E640" s="168"/>
      <c r="F640" s="168"/>
      <c r="G640" s="168"/>
      <c r="H640" s="168"/>
      <c r="I640" s="168"/>
      <c r="J640" s="168"/>
      <c r="P640" s="168"/>
      <c r="Q640" s="168"/>
      <c r="R640" s="168"/>
      <c r="S640" s="168"/>
      <c r="T640" s="168"/>
      <c r="U640" s="168"/>
      <c r="V640" s="168"/>
      <c r="W640" s="168"/>
      <c r="X640" s="168"/>
      <c r="Y640" s="168"/>
      <c r="Z640" s="168"/>
      <c r="AA640" s="168"/>
      <c r="AB640" s="168"/>
      <c r="AC640" s="168"/>
      <c r="AD640" s="168"/>
      <c r="AE640" s="168"/>
      <c r="AF640" s="168"/>
      <c r="AG640" s="168"/>
      <c r="AH640" s="168"/>
      <c r="AI640" s="168"/>
      <c r="AJ640" s="168"/>
      <c r="AK640" s="168"/>
      <c r="AL640" s="168"/>
      <c r="AM640" s="168"/>
      <c r="AN640" s="168"/>
      <c r="AO640" s="168"/>
      <c r="AP640" s="168"/>
      <c r="AQ640" s="168"/>
      <c r="AR640" s="168"/>
      <c r="AS640" s="168"/>
      <c r="AT640" s="168"/>
      <c r="AU640" s="168"/>
      <c r="AV640" s="168"/>
      <c r="AW640" s="168"/>
      <c r="AX640" s="168"/>
      <c r="AY640" s="168"/>
      <c r="AZ640" s="168"/>
      <c r="BA640" s="168"/>
      <c r="BB640" s="168"/>
      <c r="BC640" s="168"/>
      <c r="BD640" s="168"/>
      <c r="BE640" s="168"/>
      <c r="BF640" s="168"/>
      <c r="BG640" s="168"/>
      <c r="BH640" s="168"/>
      <c r="BI640" s="168"/>
      <c r="BJ640" s="168"/>
      <c r="BK640" s="168"/>
      <c r="BL640" s="168"/>
      <c r="BM640" s="168"/>
      <c r="BN640" s="168"/>
      <c r="BO640" s="169"/>
      <c r="BP640" s="168"/>
      <c r="BQ640" s="168"/>
      <c r="BR640" s="168"/>
      <c r="BS640" s="168"/>
      <c r="BT640" s="168"/>
      <c r="BU640" s="168"/>
      <c r="BV640" s="168"/>
      <c r="BW640" s="168"/>
      <c r="BX640" s="168"/>
      <c r="BY640" s="168"/>
      <c r="BZ640" s="168"/>
      <c r="CA640" s="168"/>
      <c r="CB640" s="168"/>
      <c r="CC640" s="168"/>
      <c r="CD640" s="168"/>
      <c r="CE640" s="168"/>
      <c r="CF640" s="168"/>
      <c r="CG640" s="168"/>
      <c r="CH640" s="168"/>
      <c r="CI640" s="168"/>
      <c r="CJ640" s="168"/>
      <c r="CK640" s="168"/>
      <c r="CL640" s="168"/>
      <c r="CM640" s="168"/>
      <c r="CN640" s="168"/>
      <c r="CO640" s="168"/>
      <c r="CP640" s="168"/>
      <c r="CQ640" s="168"/>
      <c r="CR640" s="168"/>
      <c r="CS640" s="168"/>
      <c r="CT640" s="168"/>
      <c r="CU640" s="168"/>
      <c r="CV640" s="168"/>
      <c r="CW640" s="168"/>
      <c r="CX640" s="168"/>
      <c r="CY640" s="168"/>
      <c r="CZ640" s="168"/>
      <c r="DA640" s="168"/>
      <c r="DB640" s="168"/>
      <c r="DC640" s="168"/>
      <c r="DD640" s="168"/>
      <c r="DE640" s="168"/>
      <c r="DF640" s="168"/>
      <c r="DG640" s="168"/>
      <c r="DH640" s="168"/>
      <c r="DI640" s="168"/>
      <c r="DJ640" s="168"/>
      <c r="DK640" s="168"/>
      <c r="DL640" s="168"/>
      <c r="DM640" s="168"/>
      <c r="DN640" s="168"/>
      <c r="DO640" s="168"/>
      <c r="DP640" s="168"/>
      <c r="DQ640" s="168"/>
      <c r="DR640" s="168"/>
      <c r="DS640" s="168"/>
      <c r="DT640" s="168"/>
      <c r="DU640" s="168"/>
      <c r="DV640" s="168"/>
      <c r="DW640" s="168"/>
      <c r="DX640" s="168"/>
      <c r="DY640" s="168"/>
      <c r="DZ640" s="168"/>
      <c r="EA640" s="168"/>
      <c r="EB640" s="168"/>
      <c r="EC640" s="168"/>
      <c r="ED640" s="168"/>
      <c r="EE640" s="168"/>
      <c r="EF640" s="168"/>
      <c r="EG640" s="168"/>
      <c r="EH640" s="168"/>
      <c r="EI640" s="168"/>
      <c r="EJ640" s="168"/>
      <c r="EK640" s="168"/>
      <c r="EL640" s="168"/>
      <c r="EM640" s="168"/>
      <c r="EN640" s="168"/>
      <c r="EO640" s="168"/>
      <c r="EP640" s="168"/>
      <c r="EQ640" s="168"/>
      <c r="ER640" s="168"/>
      <c r="ES640" s="168"/>
      <c r="ET640" s="168"/>
      <c r="EU640" s="168"/>
      <c r="EV640" s="168"/>
      <c r="EW640" s="168"/>
      <c r="EX640" s="168"/>
      <c r="EY640" s="168"/>
      <c r="EZ640" s="168"/>
      <c r="FA640" s="168"/>
      <c r="FB640" s="168"/>
      <c r="FC640" s="168"/>
      <c r="FD640" s="168"/>
      <c r="FE640" s="168"/>
      <c r="FF640" s="168"/>
      <c r="FG640" s="168"/>
      <c r="FH640" s="168"/>
      <c r="FI640" s="168"/>
      <c r="FJ640" s="168"/>
      <c r="FK640" s="168"/>
      <c r="FL640" s="168"/>
      <c r="FM640" s="168"/>
      <c r="FN640" s="168"/>
      <c r="FO640" s="168"/>
      <c r="FP640" s="168"/>
      <c r="FQ640" s="168"/>
      <c r="FR640" s="168"/>
      <c r="FS640" s="168"/>
      <c r="FT640" s="168"/>
      <c r="FU640" s="168"/>
      <c r="FV640" s="168"/>
      <c r="FW640" s="168"/>
      <c r="FX640" s="168"/>
      <c r="FY640" s="168"/>
      <c r="FZ640" s="168"/>
      <c r="GA640" s="168"/>
      <c r="GB640" s="168"/>
      <c r="GC640" s="168"/>
      <c r="GD640" s="168"/>
      <c r="GE640" s="168"/>
      <c r="GF640" s="168"/>
      <c r="GG640" s="168"/>
      <c r="GH640" s="168"/>
      <c r="GI640" s="168"/>
    </row>
    <row r="641" spans="3:191" s="133" customFormat="1">
      <c r="C641" s="168"/>
      <c r="D641" s="168"/>
      <c r="E641" s="168"/>
      <c r="F641" s="168"/>
      <c r="G641" s="168"/>
      <c r="H641" s="168"/>
      <c r="I641" s="168"/>
      <c r="J641" s="168"/>
      <c r="P641" s="168"/>
      <c r="Q641" s="168"/>
      <c r="R641" s="168"/>
      <c r="S641" s="168"/>
      <c r="T641" s="168"/>
      <c r="U641" s="168"/>
      <c r="V641" s="168"/>
      <c r="W641" s="168"/>
      <c r="X641" s="168"/>
      <c r="Y641" s="168"/>
      <c r="Z641" s="168"/>
      <c r="AA641" s="168"/>
      <c r="AB641" s="168"/>
      <c r="AC641" s="168"/>
      <c r="AD641" s="168"/>
      <c r="AE641" s="168"/>
      <c r="AF641" s="168"/>
      <c r="AG641" s="168"/>
      <c r="AH641" s="168"/>
      <c r="AI641" s="168"/>
      <c r="AJ641" s="168"/>
      <c r="AK641" s="168"/>
      <c r="AL641" s="168"/>
      <c r="AM641" s="168"/>
      <c r="AN641" s="168"/>
      <c r="AO641" s="168"/>
      <c r="AP641" s="168"/>
      <c r="AQ641" s="168"/>
      <c r="AR641" s="168"/>
      <c r="AS641" s="168"/>
      <c r="AT641" s="168"/>
      <c r="AU641" s="168"/>
      <c r="AV641" s="168"/>
      <c r="AW641" s="168"/>
      <c r="AX641" s="168"/>
      <c r="AY641" s="168"/>
      <c r="AZ641" s="168"/>
      <c r="BA641" s="168"/>
      <c r="BB641" s="168"/>
      <c r="BC641" s="168"/>
      <c r="BD641" s="168"/>
      <c r="BE641" s="168"/>
      <c r="BF641" s="168"/>
      <c r="BG641" s="168"/>
      <c r="BH641" s="168"/>
      <c r="BI641" s="168"/>
      <c r="BJ641" s="168"/>
      <c r="BK641" s="168"/>
      <c r="BL641" s="168"/>
      <c r="BM641" s="168"/>
      <c r="BN641" s="168"/>
      <c r="BO641" s="169"/>
      <c r="BP641" s="168"/>
      <c r="BQ641" s="168"/>
      <c r="BR641" s="168"/>
      <c r="BS641" s="168"/>
      <c r="BT641" s="168"/>
      <c r="BU641" s="168"/>
      <c r="BV641" s="168"/>
      <c r="BW641" s="168"/>
      <c r="BX641" s="168"/>
      <c r="BY641" s="168"/>
      <c r="BZ641" s="168"/>
      <c r="CA641" s="168"/>
      <c r="CB641" s="168"/>
      <c r="CC641" s="168"/>
      <c r="CD641" s="168"/>
      <c r="CE641" s="168"/>
      <c r="CF641" s="168"/>
      <c r="CG641" s="168"/>
      <c r="CH641" s="168"/>
      <c r="CI641" s="168"/>
      <c r="CJ641" s="168"/>
      <c r="CK641" s="168"/>
      <c r="CL641" s="168"/>
      <c r="CM641" s="168"/>
      <c r="CN641" s="168"/>
      <c r="CO641" s="168"/>
      <c r="CP641" s="168"/>
      <c r="CQ641" s="168"/>
      <c r="CR641" s="168"/>
      <c r="CS641" s="168"/>
      <c r="CT641" s="168"/>
      <c r="CU641" s="168"/>
      <c r="CV641" s="168"/>
      <c r="CW641" s="168"/>
      <c r="CX641" s="168"/>
      <c r="CY641" s="168"/>
      <c r="CZ641" s="168"/>
      <c r="DA641" s="168"/>
      <c r="DB641" s="168"/>
      <c r="DC641" s="168"/>
      <c r="DD641" s="168"/>
      <c r="DE641" s="168"/>
      <c r="DF641" s="168"/>
      <c r="DG641" s="168"/>
      <c r="DH641" s="168"/>
      <c r="DI641" s="168"/>
      <c r="DJ641" s="168"/>
      <c r="DK641" s="168"/>
      <c r="DL641" s="168"/>
      <c r="DM641" s="168"/>
      <c r="DN641" s="168"/>
      <c r="DO641" s="168"/>
      <c r="DP641" s="168"/>
      <c r="DQ641" s="168"/>
      <c r="DR641" s="168"/>
      <c r="DS641" s="168"/>
      <c r="DT641" s="168"/>
      <c r="DU641" s="168"/>
      <c r="DV641" s="168"/>
      <c r="DW641" s="168"/>
      <c r="DX641" s="168"/>
      <c r="DY641" s="168"/>
      <c r="DZ641" s="168"/>
      <c r="EA641" s="168"/>
      <c r="EB641" s="168"/>
      <c r="EC641" s="168"/>
      <c r="ED641" s="168"/>
      <c r="EE641" s="168"/>
      <c r="EF641" s="168"/>
      <c r="EG641" s="168"/>
      <c r="EH641" s="168"/>
      <c r="EI641" s="168"/>
      <c r="EJ641" s="168"/>
      <c r="EK641" s="168"/>
      <c r="EL641" s="168"/>
      <c r="EM641" s="168"/>
      <c r="EN641" s="168"/>
      <c r="EO641" s="168"/>
      <c r="EP641" s="168"/>
      <c r="EQ641" s="168"/>
      <c r="ER641" s="168"/>
      <c r="ES641" s="168"/>
      <c r="ET641" s="168"/>
      <c r="EU641" s="168"/>
      <c r="EV641" s="168"/>
      <c r="EW641" s="168"/>
      <c r="EX641" s="168"/>
      <c r="EY641" s="168"/>
      <c r="EZ641" s="168"/>
      <c r="FA641" s="168"/>
      <c r="FB641" s="168"/>
      <c r="FC641" s="168"/>
      <c r="FD641" s="168"/>
      <c r="FE641" s="168"/>
      <c r="FF641" s="168"/>
      <c r="FG641" s="168"/>
      <c r="FH641" s="168"/>
      <c r="FI641" s="168"/>
      <c r="FJ641" s="168"/>
      <c r="FK641" s="168"/>
      <c r="FL641" s="168"/>
      <c r="FM641" s="168"/>
      <c r="FN641" s="168"/>
      <c r="FO641" s="168"/>
      <c r="FP641" s="168"/>
      <c r="FQ641" s="168"/>
      <c r="FR641" s="168"/>
      <c r="FS641" s="168"/>
      <c r="FT641" s="168"/>
      <c r="FU641" s="168"/>
      <c r="FV641" s="168"/>
      <c r="FW641" s="168"/>
      <c r="FX641" s="168"/>
      <c r="FY641" s="168"/>
      <c r="FZ641" s="168"/>
      <c r="GA641" s="168"/>
      <c r="GB641" s="168"/>
      <c r="GC641" s="168"/>
      <c r="GD641" s="168"/>
      <c r="GE641" s="168"/>
      <c r="GF641" s="168"/>
      <c r="GG641" s="168"/>
      <c r="GH641" s="168"/>
      <c r="GI641" s="168"/>
    </row>
    <row r="642" spans="3:191" s="133" customFormat="1">
      <c r="C642" s="168"/>
      <c r="D642" s="168"/>
      <c r="E642" s="168"/>
      <c r="F642" s="168"/>
      <c r="G642" s="168"/>
      <c r="H642" s="168"/>
      <c r="I642" s="168"/>
      <c r="J642" s="168"/>
      <c r="P642" s="168"/>
      <c r="Q642" s="168"/>
      <c r="R642" s="168"/>
      <c r="S642" s="168"/>
      <c r="T642" s="168"/>
      <c r="U642" s="168"/>
      <c r="V642" s="168"/>
      <c r="W642" s="168"/>
      <c r="X642" s="168"/>
      <c r="Y642" s="168"/>
      <c r="Z642" s="168"/>
      <c r="AA642" s="168"/>
      <c r="AB642" s="168"/>
      <c r="AC642" s="168"/>
      <c r="AD642" s="168"/>
      <c r="AE642" s="168"/>
      <c r="AF642" s="168"/>
      <c r="AG642" s="168"/>
      <c r="AH642" s="168"/>
      <c r="AI642" s="168"/>
      <c r="AJ642" s="168"/>
      <c r="AK642" s="168"/>
      <c r="AL642" s="168"/>
      <c r="AM642" s="168"/>
      <c r="AN642" s="168"/>
      <c r="AO642" s="168"/>
      <c r="AP642" s="168"/>
      <c r="AQ642" s="168"/>
      <c r="AR642" s="168"/>
      <c r="AS642" s="168"/>
      <c r="AT642" s="168"/>
      <c r="AU642" s="168"/>
      <c r="AV642" s="168"/>
      <c r="AW642" s="168"/>
      <c r="AX642" s="168"/>
      <c r="AY642" s="168"/>
      <c r="AZ642" s="168"/>
      <c r="BA642" s="168"/>
      <c r="BB642" s="168"/>
      <c r="BC642" s="168"/>
      <c r="BD642" s="168"/>
      <c r="BE642" s="168"/>
      <c r="BF642" s="168"/>
      <c r="BG642" s="168"/>
      <c r="BH642" s="168"/>
      <c r="BI642" s="168"/>
      <c r="BJ642" s="168"/>
      <c r="BK642" s="168"/>
      <c r="BL642" s="168"/>
      <c r="BM642" s="168"/>
      <c r="BN642" s="168"/>
      <c r="BO642" s="169"/>
      <c r="BP642" s="168"/>
      <c r="BQ642" s="168"/>
      <c r="BR642" s="168"/>
      <c r="BS642" s="168"/>
      <c r="BT642" s="168"/>
      <c r="BU642" s="168"/>
      <c r="BV642" s="168"/>
      <c r="BW642" s="168"/>
      <c r="BX642" s="168"/>
      <c r="BY642" s="168"/>
      <c r="BZ642" s="168"/>
      <c r="CA642" s="168"/>
      <c r="CB642" s="168"/>
      <c r="CC642" s="168"/>
      <c r="CD642" s="168"/>
      <c r="CE642" s="168"/>
      <c r="CF642" s="168"/>
      <c r="CG642" s="168"/>
      <c r="CH642" s="168"/>
      <c r="CI642" s="168"/>
      <c r="CJ642" s="168"/>
      <c r="CK642" s="168"/>
      <c r="CL642" s="168"/>
      <c r="CM642" s="168"/>
      <c r="CN642" s="168"/>
      <c r="CO642" s="168"/>
      <c r="CP642" s="168"/>
      <c r="CQ642" s="168"/>
      <c r="CR642" s="168"/>
      <c r="CS642" s="168"/>
      <c r="CT642" s="168"/>
      <c r="CU642" s="168"/>
      <c r="CV642" s="168"/>
      <c r="CW642" s="168"/>
      <c r="CX642" s="168"/>
      <c r="CY642" s="168"/>
      <c r="CZ642" s="168"/>
      <c r="DA642" s="168"/>
      <c r="DB642" s="168"/>
      <c r="DC642" s="168"/>
      <c r="DD642" s="168"/>
      <c r="DE642" s="168"/>
      <c r="DF642" s="168"/>
      <c r="DG642" s="168"/>
      <c r="DH642" s="168"/>
      <c r="DI642" s="168"/>
      <c r="DJ642" s="168"/>
      <c r="DK642" s="168"/>
      <c r="DL642" s="168"/>
      <c r="DM642" s="168"/>
      <c r="DN642" s="168"/>
      <c r="DO642" s="168"/>
      <c r="DP642" s="168"/>
      <c r="DQ642" s="168"/>
      <c r="DR642" s="168"/>
      <c r="DS642" s="168"/>
      <c r="DT642" s="168"/>
      <c r="DU642" s="168"/>
      <c r="DV642" s="168"/>
      <c r="DW642" s="168"/>
      <c r="DX642" s="168"/>
      <c r="DY642" s="168"/>
      <c r="DZ642" s="168"/>
      <c r="EA642" s="168"/>
      <c r="EB642" s="168"/>
      <c r="EC642" s="168"/>
      <c r="ED642" s="168"/>
      <c r="EE642" s="168"/>
      <c r="EF642" s="168"/>
      <c r="EG642" s="168"/>
      <c r="EH642" s="168"/>
      <c r="EI642" s="168"/>
      <c r="EJ642" s="168"/>
      <c r="EK642" s="168"/>
      <c r="EL642" s="168"/>
      <c r="EM642" s="168"/>
      <c r="EN642" s="168"/>
      <c r="EO642" s="168"/>
      <c r="EP642" s="168"/>
      <c r="EQ642" s="168"/>
      <c r="ER642" s="168"/>
      <c r="ES642" s="168"/>
      <c r="ET642" s="168"/>
      <c r="EU642" s="168"/>
      <c r="EV642" s="168"/>
      <c r="EW642" s="168"/>
      <c r="EX642" s="168"/>
      <c r="EY642" s="168"/>
      <c r="EZ642" s="168"/>
      <c r="FA642" s="168"/>
      <c r="FB642" s="168"/>
      <c r="FC642" s="168"/>
      <c r="FD642" s="168"/>
      <c r="FE642" s="168"/>
      <c r="FF642" s="168"/>
      <c r="FG642" s="168"/>
      <c r="FH642" s="168"/>
      <c r="FI642" s="168"/>
      <c r="FJ642" s="168"/>
      <c r="FK642" s="168"/>
      <c r="FL642" s="168"/>
      <c r="FM642" s="168"/>
      <c r="FN642" s="168"/>
      <c r="FO642" s="168"/>
      <c r="FP642" s="168"/>
      <c r="FQ642" s="168"/>
      <c r="FR642" s="168"/>
      <c r="FS642" s="168"/>
      <c r="FT642" s="168"/>
      <c r="FU642" s="168"/>
      <c r="FV642" s="168"/>
      <c r="FW642" s="168"/>
      <c r="FX642" s="168"/>
      <c r="FY642" s="168"/>
      <c r="FZ642" s="168"/>
      <c r="GA642" s="168"/>
      <c r="GB642" s="168"/>
      <c r="GC642" s="168"/>
      <c r="GD642" s="168"/>
      <c r="GE642" s="168"/>
      <c r="GF642" s="168"/>
      <c r="GG642" s="168"/>
      <c r="GH642" s="168"/>
      <c r="GI642" s="168"/>
    </row>
    <row r="643" spans="3:191" s="133" customFormat="1">
      <c r="C643" s="168"/>
      <c r="D643" s="168"/>
      <c r="E643" s="168"/>
      <c r="F643" s="168"/>
      <c r="G643" s="168"/>
      <c r="H643" s="168"/>
      <c r="I643" s="168"/>
      <c r="J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8"/>
      <c r="AY643" s="168"/>
      <c r="AZ643" s="168"/>
      <c r="BA643" s="168"/>
      <c r="BB643" s="168"/>
      <c r="BC643" s="168"/>
      <c r="BD643" s="168"/>
      <c r="BE643" s="168"/>
      <c r="BF643" s="168"/>
      <c r="BG643" s="168"/>
      <c r="BH643" s="168"/>
      <c r="BI643" s="168"/>
      <c r="BJ643" s="168"/>
      <c r="BK643" s="168"/>
      <c r="BL643" s="168"/>
      <c r="BM643" s="168"/>
      <c r="BN643" s="168"/>
      <c r="BO643" s="169"/>
      <c r="BP643" s="168"/>
      <c r="BQ643" s="168"/>
      <c r="BR643" s="168"/>
      <c r="BS643" s="168"/>
      <c r="BT643" s="168"/>
      <c r="BU643" s="168"/>
      <c r="BV643" s="168"/>
      <c r="BW643" s="168"/>
      <c r="BX643" s="168"/>
      <c r="BY643" s="168"/>
      <c r="BZ643" s="168"/>
      <c r="CA643" s="168"/>
      <c r="CB643" s="168"/>
      <c r="CC643" s="168"/>
      <c r="CD643" s="168"/>
      <c r="CE643" s="168"/>
      <c r="CF643" s="168"/>
      <c r="CG643" s="168"/>
      <c r="CH643" s="168"/>
      <c r="CI643" s="168"/>
      <c r="CJ643" s="168"/>
      <c r="CK643" s="168"/>
      <c r="CL643" s="168"/>
      <c r="CM643" s="168"/>
      <c r="CN643" s="168"/>
      <c r="CO643" s="168"/>
      <c r="CP643" s="168"/>
      <c r="CQ643" s="168"/>
      <c r="CR643" s="168"/>
      <c r="CS643" s="168"/>
      <c r="CT643" s="168"/>
      <c r="CU643" s="168"/>
      <c r="CV643" s="168"/>
      <c r="CW643" s="168"/>
      <c r="CX643" s="168"/>
      <c r="CY643" s="168"/>
      <c r="CZ643" s="168"/>
      <c r="DA643" s="168"/>
      <c r="DB643" s="168"/>
      <c r="DC643" s="168"/>
      <c r="DD643" s="168"/>
      <c r="DE643" s="168"/>
      <c r="DF643" s="168"/>
      <c r="DG643" s="168"/>
      <c r="DH643" s="168"/>
      <c r="DI643" s="168"/>
      <c r="DJ643" s="168"/>
      <c r="DK643" s="168"/>
      <c r="DL643" s="168"/>
      <c r="DM643" s="168"/>
      <c r="DN643" s="168"/>
      <c r="DO643" s="168"/>
      <c r="DP643" s="168"/>
      <c r="DQ643" s="168"/>
      <c r="DR643" s="168"/>
      <c r="DS643" s="168"/>
      <c r="DT643" s="168"/>
      <c r="DU643" s="168"/>
      <c r="DV643" s="168"/>
      <c r="DW643" s="168"/>
      <c r="DX643" s="168"/>
      <c r="DY643" s="168"/>
      <c r="DZ643" s="168"/>
      <c r="EA643" s="168"/>
      <c r="EB643" s="168"/>
      <c r="EC643" s="168"/>
      <c r="ED643" s="168"/>
      <c r="EE643" s="168"/>
      <c r="EF643" s="168"/>
      <c r="EG643" s="168"/>
      <c r="EH643" s="168"/>
      <c r="EI643" s="168"/>
      <c r="EJ643" s="168"/>
      <c r="EK643" s="168"/>
      <c r="EL643" s="168"/>
      <c r="EM643" s="168"/>
      <c r="EN643" s="168"/>
      <c r="EO643" s="168"/>
      <c r="EP643" s="168"/>
      <c r="EQ643" s="168"/>
      <c r="ER643" s="168"/>
      <c r="ES643" s="168"/>
      <c r="ET643" s="168"/>
      <c r="EU643" s="168"/>
      <c r="EV643" s="168"/>
      <c r="EW643" s="168"/>
      <c r="EX643" s="168"/>
      <c r="EY643" s="168"/>
      <c r="EZ643" s="168"/>
      <c r="FA643" s="168"/>
      <c r="FB643" s="168"/>
      <c r="FC643" s="168"/>
      <c r="FD643" s="168"/>
      <c r="FE643" s="168"/>
      <c r="FF643" s="168"/>
      <c r="FG643" s="168"/>
      <c r="FH643" s="168"/>
      <c r="FI643" s="168"/>
      <c r="FJ643" s="168"/>
      <c r="FK643" s="168"/>
      <c r="FL643" s="168"/>
      <c r="FM643" s="168"/>
      <c r="FN643" s="168"/>
      <c r="FO643" s="168"/>
      <c r="FP643" s="168"/>
      <c r="FQ643" s="168"/>
      <c r="FR643" s="168"/>
      <c r="FS643" s="168"/>
      <c r="FT643" s="168"/>
      <c r="FU643" s="168"/>
      <c r="FV643" s="168"/>
      <c r="FW643" s="168"/>
      <c r="FX643" s="168"/>
      <c r="FY643" s="168"/>
      <c r="FZ643" s="168"/>
      <c r="GA643" s="168"/>
      <c r="GB643" s="168"/>
      <c r="GC643" s="168"/>
      <c r="GD643" s="168"/>
      <c r="GE643" s="168"/>
      <c r="GF643" s="168"/>
      <c r="GG643" s="168"/>
      <c r="GH643" s="168"/>
      <c r="GI643" s="168"/>
    </row>
    <row r="644" spans="3:191" s="133" customFormat="1">
      <c r="C644" s="168"/>
      <c r="D644" s="168"/>
      <c r="E644" s="168"/>
      <c r="F644" s="168"/>
      <c r="G644" s="168"/>
      <c r="H644" s="168"/>
      <c r="I644" s="168"/>
      <c r="J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8"/>
      <c r="AY644" s="168"/>
      <c r="AZ644" s="168"/>
      <c r="BA644" s="168"/>
      <c r="BB644" s="168"/>
      <c r="BC644" s="168"/>
      <c r="BD644" s="168"/>
      <c r="BE644" s="168"/>
      <c r="BF644" s="168"/>
      <c r="BG644" s="168"/>
      <c r="BH644" s="168"/>
      <c r="BI644" s="168"/>
      <c r="BJ644" s="168"/>
      <c r="BK644" s="168"/>
      <c r="BL644" s="168"/>
      <c r="BM644" s="168"/>
      <c r="BN644" s="168"/>
      <c r="BO644" s="169"/>
      <c r="BP644" s="168"/>
      <c r="BQ644" s="168"/>
      <c r="BR644" s="168"/>
      <c r="BS644" s="168"/>
      <c r="BT644" s="168"/>
      <c r="BU644" s="168"/>
      <c r="BV644" s="168"/>
      <c r="BW644" s="168"/>
      <c r="BX644" s="168"/>
      <c r="BY644" s="168"/>
      <c r="BZ644" s="168"/>
      <c r="CA644" s="168"/>
      <c r="CB644" s="168"/>
      <c r="CC644" s="168"/>
      <c r="CD644" s="168"/>
      <c r="CE644" s="168"/>
      <c r="CF644" s="168"/>
      <c r="CG644" s="168"/>
      <c r="CH644" s="168"/>
      <c r="CI644" s="168"/>
      <c r="CJ644" s="168"/>
      <c r="CK644" s="168"/>
      <c r="CL644" s="168"/>
      <c r="CM644" s="168"/>
      <c r="CN644" s="168"/>
      <c r="CO644" s="168"/>
      <c r="CP644" s="168"/>
      <c r="CQ644" s="168"/>
      <c r="CR644" s="168"/>
      <c r="CS644" s="168"/>
      <c r="CT644" s="168"/>
      <c r="CU644" s="168"/>
      <c r="CV644" s="168"/>
      <c r="CW644" s="168"/>
      <c r="CX644" s="168"/>
      <c r="CY644" s="168"/>
      <c r="CZ644" s="168"/>
      <c r="DA644" s="168"/>
      <c r="DB644" s="168"/>
      <c r="DC644" s="168"/>
      <c r="DD644" s="168"/>
      <c r="DE644" s="168"/>
      <c r="DF644" s="168"/>
      <c r="DG644" s="168"/>
      <c r="DH644" s="168"/>
      <c r="DI644" s="168"/>
      <c r="DJ644" s="168"/>
      <c r="DK644" s="168"/>
      <c r="DL644" s="168"/>
      <c r="DM644" s="168"/>
      <c r="DN644" s="168"/>
      <c r="DO644" s="168"/>
      <c r="DP644" s="168"/>
      <c r="DQ644" s="168"/>
      <c r="DR644" s="168"/>
      <c r="DS644" s="168"/>
      <c r="DT644" s="168"/>
      <c r="DU644" s="168"/>
      <c r="DV644" s="168"/>
      <c r="DW644" s="168"/>
      <c r="DX644" s="168"/>
      <c r="DY644" s="168"/>
      <c r="DZ644" s="168"/>
      <c r="EA644" s="168"/>
      <c r="EB644" s="168"/>
      <c r="EC644" s="168"/>
      <c r="ED644" s="168"/>
      <c r="EE644" s="168"/>
      <c r="EF644" s="168"/>
      <c r="EG644" s="168"/>
      <c r="EH644" s="168"/>
      <c r="EI644" s="168"/>
      <c r="EJ644" s="168"/>
      <c r="EK644" s="168"/>
      <c r="EL644" s="168"/>
      <c r="EM644" s="168"/>
      <c r="EN644" s="168"/>
      <c r="EO644" s="168"/>
      <c r="EP644" s="168"/>
      <c r="EQ644" s="168"/>
      <c r="ER644" s="168"/>
      <c r="ES644" s="168"/>
      <c r="ET644" s="168"/>
      <c r="EU644" s="168"/>
      <c r="EV644" s="168"/>
      <c r="EW644" s="168"/>
      <c r="EX644" s="168"/>
      <c r="EY644" s="168"/>
      <c r="EZ644" s="168"/>
      <c r="FA644" s="168"/>
      <c r="FB644" s="168"/>
      <c r="FC644" s="168"/>
      <c r="FD644" s="168"/>
      <c r="FE644" s="168"/>
      <c r="FF644" s="168"/>
      <c r="FG644" s="168"/>
      <c r="FH644" s="168"/>
      <c r="FI644" s="168"/>
      <c r="FJ644" s="168"/>
      <c r="FK644" s="168"/>
      <c r="FL644" s="168"/>
      <c r="FM644" s="168"/>
      <c r="FN644" s="168"/>
      <c r="FO644" s="168"/>
      <c r="FP644" s="168"/>
      <c r="FQ644" s="168"/>
      <c r="FR644" s="168"/>
      <c r="FS644" s="168"/>
      <c r="FT644" s="168"/>
      <c r="FU644" s="168"/>
      <c r="FV644" s="168"/>
      <c r="FW644" s="168"/>
      <c r="FX644" s="168"/>
      <c r="FY644" s="168"/>
      <c r="FZ644" s="168"/>
      <c r="GA644" s="168"/>
      <c r="GB644" s="168"/>
      <c r="GC644" s="168"/>
      <c r="GD644" s="168"/>
      <c r="GE644" s="168"/>
      <c r="GF644" s="168"/>
      <c r="GG644" s="168"/>
      <c r="GH644" s="168"/>
      <c r="GI644" s="168"/>
    </row>
    <row r="645" spans="3:191" s="133" customFormat="1">
      <c r="C645" s="168"/>
      <c r="D645" s="168"/>
      <c r="E645" s="168"/>
      <c r="F645" s="168"/>
      <c r="G645" s="168"/>
      <c r="H645" s="168"/>
      <c r="I645" s="168"/>
      <c r="J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8"/>
      <c r="AY645" s="168"/>
      <c r="AZ645" s="168"/>
      <c r="BA645" s="168"/>
      <c r="BB645" s="168"/>
      <c r="BC645" s="168"/>
      <c r="BD645" s="168"/>
      <c r="BE645" s="168"/>
      <c r="BF645" s="168"/>
      <c r="BG645" s="168"/>
      <c r="BH645" s="168"/>
      <c r="BI645" s="168"/>
      <c r="BJ645" s="168"/>
      <c r="BK645" s="168"/>
      <c r="BL645" s="168"/>
      <c r="BM645" s="168"/>
      <c r="BN645" s="168"/>
      <c r="BO645" s="169"/>
      <c r="BP645" s="168"/>
      <c r="BQ645" s="168"/>
      <c r="BR645" s="168"/>
      <c r="BS645" s="168"/>
      <c r="BT645" s="168"/>
      <c r="BU645" s="168"/>
      <c r="BV645" s="168"/>
      <c r="BW645" s="168"/>
      <c r="BX645" s="168"/>
      <c r="BY645" s="168"/>
      <c r="BZ645" s="168"/>
      <c r="CA645" s="168"/>
      <c r="CB645" s="168"/>
      <c r="CC645" s="168"/>
      <c r="CD645" s="168"/>
      <c r="CE645" s="168"/>
      <c r="CF645" s="168"/>
      <c r="CG645" s="168"/>
      <c r="CH645" s="168"/>
      <c r="CI645" s="168"/>
      <c r="CJ645" s="168"/>
      <c r="CK645" s="168"/>
      <c r="CL645" s="168"/>
      <c r="CM645" s="168"/>
      <c r="CN645" s="168"/>
      <c r="CO645" s="168"/>
      <c r="CP645" s="168"/>
      <c r="CQ645" s="168"/>
      <c r="CR645" s="168"/>
      <c r="CS645" s="168"/>
      <c r="CT645" s="168"/>
      <c r="CU645" s="168"/>
      <c r="CV645" s="168"/>
      <c r="CW645" s="168"/>
      <c r="CX645" s="168"/>
      <c r="CY645" s="168"/>
      <c r="CZ645" s="168"/>
      <c r="DA645" s="168"/>
      <c r="DB645" s="168"/>
      <c r="DC645" s="168"/>
      <c r="DD645" s="168"/>
      <c r="DE645" s="168"/>
      <c r="DF645" s="168"/>
      <c r="DG645" s="168"/>
      <c r="DH645" s="168"/>
      <c r="DI645" s="168"/>
      <c r="DJ645" s="168"/>
      <c r="DK645" s="168"/>
      <c r="DL645" s="168"/>
      <c r="DM645" s="168"/>
      <c r="DN645" s="168"/>
      <c r="DO645" s="168"/>
      <c r="DP645" s="168"/>
      <c r="DQ645" s="168"/>
      <c r="DR645" s="168"/>
      <c r="DS645" s="168"/>
      <c r="DT645" s="168"/>
      <c r="DU645" s="168"/>
      <c r="DV645" s="168"/>
      <c r="DW645" s="168"/>
      <c r="DX645" s="168"/>
      <c r="DY645" s="168"/>
      <c r="DZ645" s="168"/>
      <c r="EA645" s="168"/>
      <c r="EB645" s="168"/>
      <c r="EC645" s="168"/>
      <c r="ED645" s="168"/>
      <c r="EE645" s="168"/>
      <c r="EF645" s="168"/>
      <c r="EG645" s="168"/>
      <c r="EH645" s="168"/>
      <c r="EI645" s="168"/>
      <c r="EJ645" s="168"/>
      <c r="EK645" s="168"/>
      <c r="EL645" s="168"/>
      <c r="EM645" s="168"/>
      <c r="EN645" s="168"/>
      <c r="EO645" s="168"/>
      <c r="EP645" s="168"/>
      <c r="EQ645" s="168"/>
      <c r="ER645" s="168"/>
      <c r="ES645" s="168"/>
      <c r="ET645" s="168"/>
      <c r="EU645" s="168"/>
      <c r="EV645" s="168"/>
      <c r="EW645" s="168"/>
      <c r="EX645" s="168"/>
      <c r="EY645" s="168"/>
      <c r="EZ645" s="168"/>
      <c r="FA645" s="168"/>
      <c r="FB645" s="168"/>
      <c r="FC645" s="168"/>
      <c r="FD645" s="168"/>
      <c r="FE645" s="168"/>
      <c r="FF645" s="168"/>
      <c r="FG645" s="168"/>
      <c r="FH645" s="168"/>
      <c r="FI645" s="168"/>
      <c r="FJ645" s="168"/>
      <c r="FK645" s="168"/>
      <c r="FL645" s="168"/>
      <c r="FM645" s="168"/>
      <c r="FN645" s="168"/>
      <c r="FO645" s="168"/>
      <c r="FP645" s="168"/>
      <c r="FQ645" s="168"/>
      <c r="FR645" s="168"/>
      <c r="FS645" s="168"/>
      <c r="FT645" s="168"/>
      <c r="FU645" s="168"/>
      <c r="FV645" s="168"/>
      <c r="FW645" s="168"/>
      <c r="FX645" s="168"/>
      <c r="FY645" s="168"/>
      <c r="FZ645" s="168"/>
      <c r="GA645" s="168"/>
      <c r="GB645" s="168"/>
      <c r="GC645" s="168"/>
      <c r="GD645" s="168"/>
      <c r="GE645" s="168"/>
      <c r="GF645" s="168"/>
      <c r="GG645" s="168"/>
      <c r="GH645" s="168"/>
      <c r="GI645" s="168"/>
    </row>
    <row r="646" spans="3:191" s="133" customFormat="1">
      <c r="C646" s="168"/>
      <c r="D646" s="168"/>
      <c r="E646" s="168"/>
      <c r="F646" s="168"/>
      <c r="G646" s="168"/>
      <c r="H646" s="168"/>
      <c r="I646" s="168"/>
      <c r="J646" s="168"/>
      <c r="P646" s="168"/>
      <c r="Q646" s="168"/>
      <c r="R646" s="168"/>
      <c r="S646" s="168"/>
      <c r="T646" s="168"/>
      <c r="U646" s="168"/>
      <c r="V646" s="168"/>
      <c r="W646" s="168"/>
      <c r="X646" s="168"/>
      <c r="Y646" s="168"/>
      <c r="Z646" s="168"/>
      <c r="AA646" s="168"/>
      <c r="AB646" s="168"/>
      <c r="AC646" s="168"/>
      <c r="AD646" s="168"/>
      <c r="AE646" s="168"/>
      <c r="AF646" s="168"/>
      <c r="AG646" s="168"/>
      <c r="AH646" s="168"/>
      <c r="AI646" s="168"/>
      <c r="AJ646" s="168"/>
      <c r="AK646" s="168"/>
      <c r="AL646" s="168"/>
      <c r="AM646" s="168"/>
      <c r="AN646" s="168"/>
      <c r="AO646" s="168"/>
      <c r="AP646" s="168"/>
      <c r="AQ646" s="168"/>
      <c r="AR646" s="168"/>
      <c r="AS646" s="168"/>
      <c r="AT646" s="168"/>
      <c r="AU646" s="168"/>
      <c r="AV646" s="168"/>
      <c r="AW646" s="168"/>
      <c r="AX646" s="168"/>
      <c r="AY646" s="168"/>
      <c r="AZ646" s="168"/>
      <c r="BA646" s="168"/>
      <c r="BB646" s="168"/>
      <c r="BC646" s="168"/>
      <c r="BD646" s="168"/>
      <c r="BE646" s="168"/>
      <c r="BF646" s="168"/>
      <c r="BG646" s="168"/>
      <c r="BH646" s="168"/>
      <c r="BI646" s="168"/>
      <c r="BJ646" s="168"/>
      <c r="BK646" s="168"/>
      <c r="BL646" s="168"/>
      <c r="BM646" s="168"/>
      <c r="BN646" s="168"/>
      <c r="BO646" s="169"/>
      <c r="BP646" s="168"/>
      <c r="BQ646" s="168"/>
      <c r="BR646" s="168"/>
      <c r="BS646" s="168"/>
      <c r="BT646" s="168"/>
      <c r="BU646" s="168"/>
      <c r="BV646" s="168"/>
      <c r="BW646" s="168"/>
      <c r="BX646" s="168"/>
      <c r="BY646" s="168"/>
      <c r="BZ646" s="168"/>
      <c r="CA646" s="168"/>
      <c r="CB646" s="168"/>
      <c r="CC646" s="168"/>
      <c r="CD646" s="168"/>
      <c r="CE646" s="168"/>
      <c r="CF646" s="168"/>
      <c r="CG646" s="168"/>
      <c r="CH646" s="168"/>
      <c r="CI646" s="168"/>
      <c r="CJ646" s="168"/>
      <c r="CK646" s="168"/>
      <c r="CL646" s="168"/>
      <c r="CM646" s="168"/>
      <c r="CN646" s="168"/>
      <c r="CO646" s="168"/>
      <c r="CP646" s="168"/>
      <c r="CQ646" s="168"/>
      <c r="CR646" s="168"/>
      <c r="CS646" s="168"/>
      <c r="CT646" s="168"/>
      <c r="CU646" s="168"/>
      <c r="CV646" s="168"/>
      <c r="CW646" s="168"/>
      <c r="CX646" s="168"/>
      <c r="CY646" s="168"/>
      <c r="CZ646" s="168"/>
      <c r="DA646" s="168"/>
      <c r="DB646" s="168"/>
      <c r="DC646" s="168"/>
      <c r="DD646" s="168"/>
      <c r="DE646" s="168"/>
      <c r="DF646" s="168"/>
      <c r="DG646" s="168"/>
      <c r="DH646" s="168"/>
      <c r="DI646" s="168"/>
      <c r="DJ646" s="168"/>
      <c r="DK646" s="168"/>
      <c r="DL646" s="168"/>
      <c r="DM646" s="168"/>
      <c r="DN646" s="168"/>
      <c r="DO646" s="168"/>
      <c r="DP646" s="168"/>
      <c r="DQ646" s="168"/>
      <c r="DR646" s="168"/>
      <c r="DS646" s="168"/>
      <c r="DT646" s="168"/>
      <c r="DU646" s="168"/>
      <c r="DV646" s="168"/>
      <c r="DW646" s="168"/>
      <c r="DX646" s="168"/>
      <c r="DY646" s="168"/>
      <c r="DZ646" s="168"/>
      <c r="EA646" s="168"/>
      <c r="EB646" s="168"/>
      <c r="EC646" s="168"/>
      <c r="ED646" s="168"/>
      <c r="EE646" s="168"/>
      <c r="EF646" s="168"/>
      <c r="EG646" s="168"/>
      <c r="EH646" s="168"/>
      <c r="EI646" s="168"/>
      <c r="EJ646" s="168"/>
      <c r="EK646" s="168"/>
      <c r="EL646" s="168"/>
      <c r="EM646" s="168"/>
      <c r="EN646" s="168"/>
      <c r="EO646" s="168"/>
      <c r="EP646" s="168"/>
      <c r="EQ646" s="168"/>
      <c r="ER646" s="168"/>
      <c r="ES646" s="168"/>
      <c r="ET646" s="168"/>
      <c r="EU646" s="168"/>
      <c r="EV646" s="168"/>
      <c r="EW646" s="168"/>
      <c r="EX646" s="168"/>
      <c r="EY646" s="168"/>
      <c r="EZ646" s="168"/>
      <c r="FA646" s="168"/>
      <c r="FB646" s="168"/>
      <c r="FC646" s="168"/>
      <c r="FD646" s="168"/>
      <c r="FE646" s="168"/>
      <c r="FF646" s="168"/>
      <c r="FG646" s="168"/>
      <c r="FH646" s="168"/>
      <c r="FI646" s="168"/>
      <c r="FJ646" s="168"/>
      <c r="FK646" s="168"/>
      <c r="FL646" s="168"/>
      <c r="FM646" s="168"/>
      <c r="FN646" s="168"/>
      <c r="FO646" s="168"/>
      <c r="FP646" s="168"/>
      <c r="FQ646" s="168"/>
      <c r="FR646" s="168"/>
      <c r="FS646" s="168"/>
      <c r="FT646" s="168"/>
      <c r="FU646" s="168"/>
      <c r="FV646" s="168"/>
      <c r="FW646" s="168"/>
      <c r="FX646" s="168"/>
      <c r="FY646" s="168"/>
      <c r="FZ646" s="168"/>
      <c r="GA646" s="168"/>
      <c r="GB646" s="168"/>
      <c r="GC646" s="168"/>
      <c r="GD646" s="168"/>
      <c r="GE646" s="168"/>
      <c r="GF646" s="168"/>
      <c r="GG646" s="168"/>
      <c r="GH646" s="168"/>
      <c r="GI646" s="168"/>
    </row>
    <row r="647" spans="3:191" s="133" customFormat="1">
      <c r="C647" s="168"/>
      <c r="D647" s="168"/>
      <c r="E647" s="168"/>
      <c r="F647" s="168"/>
      <c r="G647" s="168"/>
      <c r="H647" s="168"/>
      <c r="I647" s="168"/>
      <c r="J647" s="168"/>
      <c r="P647" s="168"/>
      <c r="Q647" s="168"/>
      <c r="R647" s="168"/>
      <c r="S647" s="168"/>
      <c r="T647" s="168"/>
      <c r="U647" s="168"/>
      <c r="V647" s="168"/>
      <c r="W647" s="168"/>
      <c r="X647" s="168"/>
      <c r="Y647" s="168"/>
      <c r="Z647" s="168"/>
      <c r="AA647" s="168"/>
      <c r="AB647" s="168"/>
      <c r="AC647" s="168"/>
      <c r="AD647" s="168"/>
      <c r="AE647" s="168"/>
      <c r="AF647" s="168"/>
      <c r="AG647" s="168"/>
      <c r="AH647" s="168"/>
      <c r="AI647" s="168"/>
      <c r="AJ647" s="168"/>
      <c r="AK647" s="168"/>
      <c r="AL647" s="168"/>
      <c r="AM647" s="168"/>
      <c r="AN647" s="168"/>
      <c r="AO647" s="168"/>
      <c r="AP647" s="168"/>
      <c r="AQ647" s="168"/>
      <c r="AR647" s="168"/>
      <c r="AS647" s="168"/>
      <c r="AT647" s="168"/>
      <c r="AU647" s="168"/>
      <c r="AV647" s="168"/>
      <c r="AW647" s="168"/>
      <c r="AX647" s="168"/>
      <c r="AY647" s="168"/>
      <c r="AZ647" s="168"/>
      <c r="BA647" s="168"/>
      <c r="BB647" s="168"/>
      <c r="BC647" s="168"/>
      <c r="BD647" s="168"/>
      <c r="BE647" s="168"/>
      <c r="BF647" s="168"/>
      <c r="BG647" s="168"/>
      <c r="BH647" s="168"/>
      <c r="BI647" s="168"/>
      <c r="BJ647" s="168"/>
      <c r="BK647" s="168"/>
      <c r="BL647" s="168"/>
      <c r="BM647" s="168"/>
      <c r="BN647" s="168"/>
      <c r="BO647" s="169"/>
      <c r="BP647" s="168"/>
      <c r="BQ647" s="168"/>
      <c r="BR647" s="168"/>
      <c r="BS647" s="168"/>
      <c r="BT647" s="168"/>
      <c r="BU647" s="168"/>
      <c r="BV647" s="168"/>
      <c r="BW647" s="168"/>
      <c r="BX647" s="168"/>
      <c r="BY647" s="168"/>
      <c r="BZ647" s="168"/>
      <c r="CA647" s="168"/>
      <c r="CB647" s="168"/>
      <c r="CC647" s="168"/>
      <c r="CD647" s="168"/>
      <c r="CE647" s="168"/>
      <c r="CF647" s="168"/>
      <c r="CG647" s="168"/>
      <c r="CH647" s="168"/>
      <c r="CI647" s="168"/>
      <c r="CJ647" s="168"/>
      <c r="CK647" s="168"/>
      <c r="CL647" s="168"/>
      <c r="CM647" s="168"/>
      <c r="CN647" s="168"/>
      <c r="CO647" s="168"/>
      <c r="CP647" s="168"/>
      <c r="CQ647" s="168"/>
      <c r="CR647" s="168"/>
      <c r="CS647" s="168"/>
      <c r="CT647" s="168"/>
      <c r="CU647" s="168"/>
      <c r="CV647" s="168"/>
      <c r="CW647" s="168"/>
      <c r="CX647" s="168"/>
      <c r="CY647" s="168"/>
      <c r="CZ647" s="168"/>
      <c r="DA647" s="168"/>
      <c r="DB647" s="168"/>
      <c r="DC647" s="168"/>
      <c r="DD647" s="168"/>
      <c r="DE647" s="168"/>
      <c r="DF647" s="168"/>
      <c r="DG647" s="168"/>
      <c r="DH647" s="168"/>
      <c r="DI647" s="168"/>
      <c r="DJ647" s="168"/>
      <c r="DK647" s="168"/>
      <c r="DL647" s="168"/>
      <c r="DM647" s="168"/>
      <c r="DN647" s="168"/>
      <c r="DO647" s="168"/>
      <c r="DP647" s="168"/>
      <c r="DQ647" s="168"/>
      <c r="DR647" s="168"/>
      <c r="DS647" s="168"/>
      <c r="DT647" s="168"/>
      <c r="DU647" s="168"/>
      <c r="DV647" s="168"/>
      <c r="DW647" s="168"/>
      <c r="DX647" s="168"/>
      <c r="DY647" s="168"/>
      <c r="DZ647" s="168"/>
      <c r="EA647" s="168"/>
      <c r="EB647" s="168"/>
      <c r="EC647" s="168"/>
      <c r="ED647" s="168"/>
      <c r="EE647" s="168"/>
      <c r="EF647" s="168"/>
      <c r="EG647" s="168"/>
      <c r="EH647" s="168"/>
      <c r="EI647" s="168"/>
      <c r="EJ647" s="168"/>
      <c r="EK647" s="168"/>
      <c r="EL647" s="168"/>
      <c r="EM647" s="168"/>
      <c r="EN647" s="168"/>
      <c r="EO647" s="168"/>
      <c r="EP647" s="168"/>
      <c r="EQ647" s="168"/>
      <c r="ER647" s="168"/>
      <c r="ES647" s="168"/>
      <c r="ET647" s="168"/>
      <c r="EU647" s="168"/>
      <c r="EV647" s="168"/>
      <c r="EW647" s="168"/>
      <c r="EX647" s="168"/>
      <c r="EY647" s="168"/>
      <c r="EZ647" s="168"/>
      <c r="FA647" s="168"/>
      <c r="FB647" s="168"/>
      <c r="FC647" s="168"/>
      <c r="FD647" s="168"/>
      <c r="FE647" s="168"/>
      <c r="FF647" s="168"/>
      <c r="FG647" s="168"/>
      <c r="FH647" s="168"/>
      <c r="FI647" s="168"/>
      <c r="FJ647" s="168"/>
      <c r="FK647" s="168"/>
      <c r="FL647" s="168"/>
      <c r="FM647" s="168"/>
      <c r="FN647" s="168"/>
      <c r="FO647" s="168"/>
      <c r="FP647" s="168"/>
      <c r="FQ647" s="168"/>
      <c r="FR647" s="168"/>
      <c r="FS647" s="168"/>
      <c r="FT647" s="168"/>
      <c r="FU647" s="168"/>
      <c r="FV647" s="168"/>
      <c r="FW647" s="168"/>
      <c r="FX647" s="168"/>
      <c r="FY647" s="168"/>
      <c r="FZ647" s="168"/>
      <c r="GA647" s="168"/>
      <c r="GB647" s="168"/>
      <c r="GC647" s="168"/>
      <c r="GD647" s="168"/>
      <c r="GE647" s="168"/>
      <c r="GF647" s="168"/>
      <c r="GG647" s="168"/>
      <c r="GH647" s="168"/>
      <c r="GI647" s="168"/>
    </row>
    <row r="648" spans="3:191" s="133" customFormat="1">
      <c r="C648" s="168"/>
      <c r="D648" s="168"/>
      <c r="E648" s="168"/>
      <c r="F648" s="168"/>
      <c r="G648" s="168"/>
      <c r="H648" s="168"/>
      <c r="I648" s="168"/>
      <c r="J648" s="168"/>
      <c r="P648" s="168"/>
      <c r="Q648" s="168"/>
      <c r="R648" s="168"/>
      <c r="S648" s="168"/>
      <c r="T648" s="168"/>
      <c r="U648" s="168"/>
      <c r="V648" s="168"/>
      <c r="W648" s="168"/>
      <c r="X648" s="168"/>
      <c r="Y648" s="168"/>
      <c r="Z648" s="168"/>
      <c r="AA648" s="168"/>
      <c r="AB648" s="168"/>
      <c r="AC648" s="168"/>
      <c r="AD648" s="168"/>
      <c r="AE648" s="168"/>
      <c r="AF648" s="168"/>
      <c r="AG648" s="168"/>
      <c r="AH648" s="168"/>
      <c r="AI648" s="168"/>
      <c r="AJ648" s="168"/>
      <c r="AK648" s="168"/>
      <c r="AL648" s="168"/>
      <c r="AM648" s="168"/>
      <c r="AN648" s="168"/>
      <c r="AO648" s="168"/>
      <c r="AP648" s="168"/>
      <c r="AQ648" s="168"/>
      <c r="AR648" s="168"/>
      <c r="AS648" s="168"/>
      <c r="AT648" s="168"/>
      <c r="AU648" s="168"/>
      <c r="AV648" s="168"/>
      <c r="AW648" s="168"/>
      <c r="AX648" s="168"/>
      <c r="AY648" s="168"/>
      <c r="AZ648" s="168"/>
      <c r="BA648" s="168"/>
      <c r="BB648" s="168"/>
      <c r="BC648" s="168"/>
      <c r="BD648" s="168"/>
      <c r="BE648" s="168"/>
      <c r="BF648" s="168"/>
      <c r="BG648" s="168"/>
      <c r="BH648" s="168"/>
      <c r="BI648" s="168"/>
      <c r="BJ648" s="168"/>
      <c r="BK648" s="168"/>
      <c r="BL648" s="168"/>
      <c r="BM648" s="168"/>
      <c r="BN648" s="168"/>
      <c r="BO648" s="169"/>
      <c r="BP648" s="168"/>
      <c r="BQ648" s="168"/>
      <c r="BR648" s="168"/>
      <c r="BS648" s="168"/>
      <c r="BT648" s="168"/>
      <c r="BU648" s="168"/>
      <c r="BV648" s="168"/>
      <c r="BW648" s="168"/>
      <c r="BX648" s="168"/>
      <c r="BY648" s="168"/>
      <c r="BZ648" s="168"/>
      <c r="CA648" s="168"/>
      <c r="CB648" s="168"/>
      <c r="CC648" s="168"/>
      <c r="CD648" s="168"/>
      <c r="CE648" s="168"/>
      <c r="CF648" s="168"/>
      <c r="CG648" s="168"/>
      <c r="CH648" s="168"/>
      <c r="CI648" s="168"/>
      <c r="CJ648" s="168"/>
      <c r="CK648" s="168"/>
      <c r="CL648" s="168"/>
      <c r="CM648" s="168"/>
      <c r="CN648" s="168"/>
      <c r="CO648" s="168"/>
      <c r="CP648" s="168"/>
      <c r="CQ648" s="168"/>
      <c r="CR648" s="168"/>
      <c r="CS648" s="168"/>
      <c r="CT648" s="168"/>
      <c r="CU648" s="168"/>
      <c r="CV648" s="168"/>
      <c r="CW648" s="168"/>
      <c r="CX648" s="168"/>
      <c r="CY648" s="168"/>
      <c r="CZ648" s="168"/>
      <c r="DA648" s="168"/>
      <c r="DB648" s="168"/>
      <c r="DC648" s="168"/>
      <c r="DD648" s="168"/>
      <c r="DE648" s="168"/>
      <c r="DF648" s="168"/>
      <c r="DG648" s="168"/>
      <c r="DH648" s="168"/>
      <c r="DI648" s="168"/>
      <c r="DJ648" s="168"/>
      <c r="DK648" s="168"/>
      <c r="DL648" s="168"/>
      <c r="DM648" s="168"/>
      <c r="DN648" s="168"/>
      <c r="DO648" s="168"/>
      <c r="DP648" s="168"/>
      <c r="DQ648" s="168"/>
      <c r="DR648" s="168"/>
      <c r="DS648" s="168"/>
      <c r="DT648" s="168"/>
      <c r="DU648" s="168"/>
      <c r="DV648" s="168"/>
      <c r="DW648" s="168"/>
      <c r="DX648" s="168"/>
      <c r="DY648" s="168"/>
      <c r="DZ648" s="168"/>
      <c r="EA648" s="168"/>
      <c r="EB648" s="168"/>
      <c r="EC648" s="168"/>
      <c r="ED648" s="168"/>
      <c r="EE648" s="168"/>
      <c r="EF648" s="168"/>
      <c r="EG648" s="168"/>
      <c r="EH648" s="168"/>
      <c r="EI648" s="168"/>
      <c r="EJ648" s="168"/>
      <c r="EK648" s="168"/>
      <c r="EL648" s="168"/>
      <c r="EM648" s="168"/>
      <c r="EN648" s="168"/>
      <c r="EO648" s="168"/>
      <c r="EP648" s="168"/>
      <c r="EQ648" s="168"/>
      <c r="ER648" s="168"/>
      <c r="ES648" s="168"/>
      <c r="ET648" s="168"/>
      <c r="EU648" s="168"/>
      <c r="EV648" s="168"/>
      <c r="EW648" s="168"/>
      <c r="EX648" s="168"/>
      <c r="EY648" s="168"/>
      <c r="EZ648" s="168"/>
      <c r="FA648" s="168"/>
      <c r="FB648" s="168"/>
      <c r="FC648" s="168"/>
      <c r="FD648" s="168"/>
      <c r="FE648" s="168"/>
      <c r="FF648" s="168"/>
      <c r="FG648" s="168"/>
      <c r="FH648" s="168"/>
      <c r="FI648" s="168"/>
      <c r="FJ648" s="168"/>
      <c r="FK648" s="168"/>
      <c r="FL648" s="168"/>
      <c r="FM648" s="168"/>
      <c r="FN648" s="168"/>
      <c r="FO648" s="168"/>
      <c r="FP648" s="168"/>
      <c r="FQ648" s="168"/>
      <c r="FR648" s="168"/>
      <c r="FS648" s="168"/>
      <c r="FT648" s="168"/>
      <c r="FU648" s="168"/>
      <c r="FV648" s="168"/>
      <c r="FW648" s="168"/>
      <c r="FX648" s="168"/>
      <c r="FY648" s="168"/>
      <c r="FZ648" s="168"/>
      <c r="GA648" s="168"/>
      <c r="GB648" s="168"/>
      <c r="GC648" s="168"/>
      <c r="GD648" s="168"/>
      <c r="GE648" s="168"/>
      <c r="GF648" s="168"/>
      <c r="GG648" s="168"/>
      <c r="GH648" s="168"/>
      <c r="GI648" s="168"/>
    </row>
    <row r="649" spans="3:191" s="133" customFormat="1">
      <c r="C649" s="168"/>
      <c r="D649" s="168"/>
      <c r="E649" s="168"/>
      <c r="F649" s="168"/>
      <c r="G649" s="168"/>
      <c r="H649" s="168"/>
      <c r="I649" s="168"/>
      <c r="J649" s="168"/>
      <c r="P649" s="168"/>
      <c r="Q649" s="168"/>
      <c r="R649" s="168"/>
      <c r="S649" s="168"/>
      <c r="T649" s="168"/>
      <c r="U649" s="168"/>
      <c r="V649" s="168"/>
      <c r="W649" s="168"/>
      <c r="X649" s="168"/>
      <c r="Y649" s="168"/>
      <c r="Z649" s="168"/>
      <c r="AA649" s="168"/>
      <c r="AB649" s="168"/>
      <c r="AC649" s="168"/>
      <c r="AD649" s="168"/>
      <c r="AE649" s="168"/>
      <c r="AF649" s="168"/>
      <c r="AG649" s="168"/>
      <c r="AH649" s="168"/>
      <c r="AI649" s="168"/>
      <c r="AJ649" s="168"/>
      <c r="AK649" s="168"/>
      <c r="AL649" s="168"/>
      <c r="AM649" s="168"/>
      <c r="AN649" s="168"/>
      <c r="AO649" s="168"/>
      <c r="AP649" s="168"/>
      <c r="AQ649" s="168"/>
      <c r="AR649" s="168"/>
      <c r="AS649" s="168"/>
      <c r="AT649" s="168"/>
      <c r="AU649" s="168"/>
      <c r="AV649" s="168"/>
      <c r="AW649" s="168"/>
      <c r="AX649" s="168"/>
      <c r="AY649" s="168"/>
      <c r="AZ649" s="168"/>
      <c r="BA649" s="168"/>
      <c r="BB649" s="168"/>
      <c r="BC649" s="168"/>
      <c r="BD649" s="168"/>
      <c r="BE649" s="168"/>
      <c r="BF649" s="168"/>
      <c r="BG649" s="168"/>
      <c r="BH649" s="168"/>
      <c r="BI649" s="168"/>
      <c r="BJ649" s="168"/>
      <c r="BK649" s="168"/>
      <c r="BL649" s="168"/>
      <c r="BM649" s="168"/>
      <c r="BN649" s="168"/>
      <c r="BO649" s="169"/>
      <c r="BP649" s="168"/>
      <c r="BQ649" s="168"/>
      <c r="BR649" s="168"/>
      <c r="BS649" s="168"/>
      <c r="BT649" s="168"/>
      <c r="BU649" s="168"/>
      <c r="BV649" s="168"/>
      <c r="BW649" s="168"/>
      <c r="BX649" s="168"/>
      <c r="BY649" s="168"/>
      <c r="BZ649" s="168"/>
      <c r="CA649" s="168"/>
      <c r="CB649" s="168"/>
      <c r="CC649" s="168"/>
      <c r="CD649" s="168"/>
      <c r="CE649" s="168"/>
      <c r="CF649" s="168"/>
      <c r="CG649" s="168"/>
      <c r="CH649" s="168"/>
      <c r="CI649" s="168"/>
      <c r="CJ649" s="168"/>
      <c r="CK649" s="168"/>
      <c r="CL649" s="168"/>
      <c r="CM649" s="168"/>
      <c r="CN649" s="168"/>
      <c r="CO649" s="168"/>
      <c r="CP649" s="168"/>
      <c r="CQ649" s="168"/>
      <c r="CR649" s="168"/>
      <c r="CS649" s="168"/>
      <c r="CT649" s="168"/>
      <c r="CU649" s="168"/>
      <c r="CV649" s="168"/>
      <c r="CW649" s="168"/>
      <c r="CX649" s="168"/>
      <c r="CY649" s="168"/>
      <c r="CZ649" s="168"/>
      <c r="DA649" s="168"/>
      <c r="DB649" s="168"/>
      <c r="DC649" s="168"/>
      <c r="DD649" s="168"/>
      <c r="DE649" s="168"/>
      <c r="DF649" s="168"/>
      <c r="DG649" s="168"/>
      <c r="DH649" s="168"/>
      <c r="DI649" s="168"/>
      <c r="DJ649" s="168"/>
      <c r="DK649" s="168"/>
      <c r="DL649" s="168"/>
      <c r="DM649" s="168"/>
      <c r="DN649" s="168"/>
      <c r="DO649" s="168"/>
      <c r="DP649" s="168"/>
      <c r="DQ649" s="168"/>
      <c r="DR649" s="168"/>
      <c r="DS649" s="168"/>
      <c r="DT649" s="168"/>
      <c r="DU649" s="168"/>
      <c r="DV649" s="168"/>
      <c r="DW649" s="168"/>
      <c r="DX649" s="168"/>
      <c r="DY649" s="168"/>
      <c r="DZ649" s="168"/>
      <c r="EA649" s="168"/>
      <c r="EB649" s="168"/>
      <c r="EC649" s="168"/>
      <c r="ED649" s="168"/>
      <c r="EE649" s="168"/>
      <c r="EF649" s="168"/>
      <c r="EG649" s="168"/>
      <c r="EH649" s="168"/>
      <c r="EI649" s="168"/>
      <c r="EJ649" s="168"/>
      <c r="EK649" s="168"/>
      <c r="EL649" s="168"/>
      <c r="EM649" s="168"/>
      <c r="EN649" s="168"/>
      <c r="EO649" s="168"/>
      <c r="EP649" s="168"/>
      <c r="EQ649" s="168"/>
      <c r="ER649" s="168"/>
      <c r="ES649" s="168"/>
      <c r="ET649" s="168"/>
      <c r="EU649" s="168"/>
      <c r="EV649" s="168"/>
      <c r="EW649" s="168"/>
      <c r="EX649" s="168"/>
      <c r="EY649" s="168"/>
      <c r="EZ649" s="168"/>
      <c r="FA649" s="168"/>
      <c r="FB649" s="168"/>
      <c r="FC649" s="168"/>
      <c r="FD649" s="168"/>
      <c r="FE649" s="168"/>
      <c r="FF649" s="168"/>
      <c r="FG649" s="168"/>
      <c r="FH649" s="168"/>
      <c r="FI649" s="168"/>
      <c r="FJ649" s="168"/>
      <c r="FK649" s="168"/>
      <c r="FL649" s="168"/>
      <c r="FM649" s="168"/>
      <c r="FN649" s="168"/>
      <c r="FO649" s="168"/>
      <c r="FP649" s="168"/>
      <c r="FQ649" s="168"/>
      <c r="FR649" s="168"/>
      <c r="FS649" s="168"/>
      <c r="FT649" s="168"/>
      <c r="FU649" s="168"/>
      <c r="FV649" s="168"/>
      <c r="FW649" s="168"/>
      <c r="FX649" s="168"/>
      <c r="FY649" s="168"/>
      <c r="FZ649" s="168"/>
      <c r="GA649" s="168"/>
      <c r="GB649" s="168"/>
      <c r="GC649" s="168"/>
      <c r="GD649" s="168"/>
      <c r="GE649" s="168"/>
      <c r="GF649" s="168"/>
      <c r="GG649" s="168"/>
      <c r="GH649" s="168"/>
      <c r="GI649" s="168"/>
    </row>
    <row r="650" spans="3:191" s="133" customFormat="1">
      <c r="C650" s="168"/>
      <c r="D650" s="168"/>
      <c r="E650" s="168"/>
      <c r="F650" s="168"/>
      <c r="G650" s="168"/>
      <c r="H650" s="168"/>
      <c r="I650" s="168"/>
      <c r="J650" s="168"/>
      <c r="P650" s="168"/>
      <c r="Q650" s="168"/>
      <c r="R650" s="168"/>
      <c r="S650" s="168"/>
      <c r="T650" s="168"/>
      <c r="U650" s="168"/>
      <c r="V650" s="168"/>
      <c r="W650" s="168"/>
      <c r="X650" s="168"/>
      <c r="Y650" s="168"/>
      <c r="Z650" s="168"/>
      <c r="AA650" s="168"/>
      <c r="AB650" s="168"/>
      <c r="AC650" s="168"/>
      <c r="AD650" s="168"/>
      <c r="AE650" s="168"/>
      <c r="AF650" s="168"/>
      <c r="AG650" s="168"/>
      <c r="AH650" s="168"/>
      <c r="AI650" s="168"/>
      <c r="AJ650" s="168"/>
      <c r="AK650" s="168"/>
      <c r="AL650" s="168"/>
      <c r="AM650" s="168"/>
      <c r="AN650" s="168"/>
      <c r="AO650" s="168"/>
      <c r="AP650" s="168"/>
      <c r="AQ650" s="168"/>
      <c r="AR650" s="168"/>
      <c r="AS650" s="168"/>
      <c r="AT650" s="168"/>
      <c r="AU650" s="168"/>
      <c r="AV650" s="168"/>
      <c r="AW650" s="168"/>
      <c r="AX650" s="168"/>
      <c r="AY650" s="168"/>
      <c r="AZ650" s="168"/>
      <c r="BA650" s="168"/>
      <c r="BB650" s="168"/>
      <c r="BC650" s="168"/>
      <c r="BD650" s="168"/>
      <c r="BE650" s="168"/>
      <c r="BF650" s="168"/>
      <c r="BG650" s="168"/>
      <c r="BH650" s="168"/>
      <c r="BI650" s="168"/>
      <c r="BJ650" s="168"/>
      <c r="BK650" s="168"/>
      <c r="BL650" s="168"/>
      <c r="BM650" s="168"/>
      <c r="BN650" s="168"/>
      <c r="BO650" s="169"/>
      <c r="BP650" s="168"/>
      <c r="BQ650" s="168"/>
      <c r="BR650" s="168"/>
      <c r="BS650" s="168"/>
      <c r="BT650" s="168"/>
      <c r="BU650" s="168"/>
      <c r="BV650" s="168"/>
      <c r="BW650" s="168"/>
      <c r="BX650" s="168"/>
      <c r="BY650" s="168"/>
      <c r="BZ650" s="168"/>
      <c r="CA650" s="168"/>
      <c r="CB650" s="168"/>
      <c r="CC650" s="168"/>
      <c r="CD650" s="168"/>
      <c r="CE650" s="168"/>
      <c r="CF650" s="168"/>
      <c r="CG650" s="168"/>
      <c r="CH650" s="168"/>
      <c r="CI650" s="168"/>
      <c r="CJ650" s="168"/>
      <c r="CK650" s="168"/>
      <c r="CL650" s="168"/>
      <c r="CM650" s="168"/>
      <c r="CN650" s="168"/>
      <c r="CO650" s="168"/>
      <c r="CP650" s="168"/>
      <c r="CQ650" s="168"/>
      <c r="CR650" s="168"/>
      <c r="CS650" s="168"/>
      <c r="CT650" s="168"/>
      <c r="CU650" s="168"/>
      <c r="CV650" s="168"/>
      <c r="CW650" s="168"/>
      <c r="CX650" s="168"/>
      <c r="CY650" s="168"/>
      <c r="CZ650" s="168"/>
      <c r="DA650" s="168"/>
      <c r="DB650" s="168"/>
      <c r="DC650" s="168"/>
      <c r="DD650" s="168"/>
      <c r="DE650" s="168"/>
      <c r="DF650" s="168"/>
      <c r="DG650" s="168"/>
      <c r="DH650" s="168"/>
      <c r="DI650" s="168"/>
      <c r="DJ650" s="168"/>
      <c r="DK650" s="168"/>
      <c r="DL650" s="168"/>
      <c r="DM650" s="168"/>
      <c r="DN650" s="168"/>
      <c r="DO650" s="168"/>
      <c r="DP650" s="168"/>
      <c r="DQ650" s="168"/>
      <c r="DR650" s="168"/>
      <c r="DS650" s="168"/>
      <c r="DT650" s="168"/>
      <c r="DU650" s="168"/>
      <c r="DV650" s="168"/>
      <c r="DW650" s="168"/>
      <c r="DX650" s="168"/>
      <c r="DY650" s="168"/>
      <c r="DZ650" s="168"/>
      <c r="EA650" s="168"/>
      <c r="EB650" s="168"/>
      <c r="EC650" s="168"/>
      <c r="ED650" s="168"/>
      <c r="EE650" s="168"/>
      <c r="EF650" s="168"/>
      <c r="EG650" s="168"/>
      <c r="EH650" s="168"/>
      <c r="EI650" s="168"/>
      <c r="EJ650" s="168"/>
      <c r="EK650" s="168"/>
      <c r="EL650" s="168"/>
      <c r="EM650" s="168"/>
      <c r="EN650" s="168"/>
      <c r="EO650" s="168"/>
      <c r="EP650" s="168"/>
      <c r="EQ650" s="168"/>
      <c r="ER650" s="168"/>
      <c r="ES650" s="168"/>
      <c r="ET650" s="168"/>
      <c r="EU650" s="168"/>
      <c r="EV650" s="168"/>
      <c r="EW650" s="168"/>
      <c r="EX650" s="168"/>
      <c r="EY650" s="168"/>
      <c r="EZ650" s="168"/>
      <c r="FA650" s="168"/>
      <c r="FB650" s="168"/>
      <c r="FC650" s="168"/>
      <c r="FD650" s="168"/>
      <c r="FE650" s="168"/>
      <c r="FF650" s="168"/>
      <c r="FG650" s="168"/>
      <c r="FH650" s="168"/>
      <c r="FI650" s="168"/>
      <c r="FJ650" s="168"/>
      <c r="FK650" s="168"/>
      <c r="FL650" s="168"/>
      <c r="FM650" s="168"/>
      <c r="FN650" s="168"/>
      <c r="FO650" s="168"/>
      <c r="FP650" s="168"/>
      <c r="FQ650" s="168"/>
      <c r="FR650" s="168"/>
      <c r="FS650" s="168"/>
      <c r="FT650" s="168"/>
      <c r="FU650" s="168"/>
      <c r="FV650" s="168"/>
      <c r="FW650" s="168"/>
      <c r="FX650" s="168"/>
      <c r="FY650" s="168"/>
      <c r="FZ650" s="168"/>
      <c r="GA650" s="168"/>
      <c r="GB650" s="168"/>
      <c r="GC650" s="168"/>
      <c r="GD650" s="168"/>
      <c r="GE650" s="168"/>
      <c r="GF650" s="168"/>
      <c r="GG650" s="168"/>
      <c r="GH650" s="168"/>
      <c r="GI650" s="168"/>
    </row>
    <row r="651" spans="3:191" s="133" customFormat="1">
      <c r="C651" s="168"/>
      <c r="D651" s="168"/>
      <c r="E651" s="168"/>
      <c r="F651" s="168"/>
      <c r="G651" s="168"/>
      <c r="H651" s="168"/>
      <c r="I651" s="168"/>
      <c r="J651" s="168"/>
      <c r="P651" s="168"/>
      <c r="Q651" s="168"/>
      <c r="R651" s="168"/>
      <c r="S651" s="168"/>
      <c r="T651" s="168"/>
      <c r="U651" s="168"/>
      <c r="V651" s="168"/>
      <c r="W651" s="168"/>
      <c r="X651" s="168"/>
      <c r="Y651" s="168"/>
      <c r="Z651" s="168"/>
      <c r="AA651" s="168"/>
      <c r="AB651" s="168"/>
      <c r="AC651" s="168"/>
      <c r="AD651" s="168"/>
      <c r="AE651" s="168"/>
      <c r="AF651" s="168"/>
      <c r="AG651" s="168"/>
      <c r="AH651" s="168"/>
      <c r="AI651" s="168"/>
      <c r="AJ651" s="168"/>
      <c r="AK651" s="168"/>
      <c r="AL651" s="168"/>
      <c r="AM651" s="168"/>
      <c r="AN651" s="168"/>
      <c r="AO651" s="168"/>
      <c r="AP651" s="168"/>
      <c r="AQ651" s="168"/>
      <c r="AR651" s="168"/>
      <c r="AS651" s="168"/>
      <c r="AT651" s="168"/>
      <c r="AU651" s="168"/>
      <c r="AV651" s="168"/>
      <c r="AW651" s="168"/>
      <c r="AX651" s="168"/>
      <c r="AY651" s="168"/>
      <c r="AZ651" s="168"/>
      <c r="BA651" s="168"/>
      <c r="BB651" s="168"/>
      <c r="BC651" s="168"/>
      <c r="BD651" s="168"/>
      <c r="BE651" s="168"/>
      <c r="BF651" s="168"/>
      <c r="BG651" s="168"/>
      <c r="BH651" s="168"/>
      <c r="BI651" s="168"/>
      <c r="BJ651" s="168"/>
      <c r="BK651" s="168"/>
      <c r="BL651" s="168"/>
      <c r="BM651" s="168"/>
      <c r="BN651" s="168"/>
      <c r="BO651" s="169"/>
      <c r="BP651" s="168"/>
      <c r="BQ651" s="168"/>
      <c r="BR651" s="168"/>
      <c r="BS651" s="168"/>
      <c r="BT651" s="168"/>
      <c r="BU651" s="168"/>
      <c r="BV651" s="168"/>
      <c r="BW651" s="168"/>
      <c r="BX651" s="168"/>
      <c r="BY651" s="168"/>
      <c r="BZ651" s="168"/>
      <c r="CA651" s="168"/>
      <c r="CB651" s="168"/>
      <c r="CC651" s="168"/>
      <c r="CD651" s="168"/>
      <c r="CE651" s="168"/>
      <c r="CF651" s="168"/>
      <c r="CG651" s="168"/>
      <c r="CH651" s="168"/>
      <c r="CI651" s="168"/>
      <c r="CJ651" s="168"/>
      <c r="CK651" s="168"/>
      <c r="CL651" s="168"/>
      <c r="CM651" s="168"/>
      <c r="CN651" s="168"/>
      <c r="CO651" s="168"/>
      <c r="CP651" s="168"/>
      <c r="CQ651" s="168"/>
      <c r="CR651" s="168"/>
      <c r="CS651" s="168"/>
      <c r="CT651" s="168"/>
      <c r="CU651" s="168"/>
      <c r="CV651" s="168"/>
      <c r="CW651" s="168"/>
      <c r="CX651" s="168"/>
      <c r="CY651" s="168"/>
      <c r="CZ651" s="168"/>
      <c r="DA651" s="168"/>
      <c r="DB651" s="168"/>
      <c r="DC651" s="168"/>
      <c r="DD651" s="168"/>
      <c r="DE651" s="168"/>
      <c r="DF651" s="168"/>
      <c r="DG651" s="168"/>
      <c r="DH651" s="168"/>
      <c r="DI651" s="168"/>
      <c r="DJ651" s="168"/>
      <c r="DK651" s="168"/>
      <c r="DL651" s="168"/>
      <c r="DM651" s="168"/>
      <c r="DN651" s="168"/>
      <c r="DO651" s="168"/>
      <c r="DP651" s="168"/>
      <c r="DQ651" s="168"/>
      <c r="DR651" s="168"/>
      <c r="DS651" s="168"/>
      <c r="DT651" s="168"/>
      <c r="DU651" s="168"/>
      <c r="DV651" s="168"/>
      <c r="DW651" s="168"/>
      <c r="DX651" s="168"/>
      <c r="DY651" s="168"/>
      <c r="DZ651" s="168"/>
      <c r="EA651" s="168"/>
      <c r="EB651" s="168"/>
      <c r="EC651" s="168"/>
      <c r="ED651" s="168"/>
      <c r="EE651" s="168"/>
      <c r="EF651" s="168"/>
      <c r="EG651" s="168"/>
      <c r="EH651" s="168"/>
      <c r="EI651" s="168"/>
      <c r="EJ651" s="168"/>
      <c r="EK651" s="168"/>
      <c r="EL651" s="168"/>
      <c r="EM651" s="168"/>
      <c r="EN651" s="168"/>
      <c r="EO651" s="168"/>
      <c r="EP651" s="168"/>
      <c r="EQ651" s="168"/>
      <c r="ER651" s="168"/>
      <c r="ES651" s="168"/>
      <c r="ET651" s="168"/>
      <c r="EU651" s="168"/>
      <c r="EV651" s="168"/>
      <c r="EW651" s="168"/>
      <c r="EX651" s="168"/>
      <c r="EY651" s="168"/>
      <c r="EZ651" s="168"/>
      <c r="FA651" s="168"/>
      <c r="FB651" s="168"/>
      <c r="FC651" s="168"/>
      <c r="FD651" s="168"/>
      <c r="FE651" s="168"/>
      <c r="FF651" s="168"/>
      <c r="FG651" s="168"/>
      <c r="FH651" s="168"/>
      <c r="FI651" s="168"/>
      <c r="FJ651" s="168"/>
      <c r="FK651" s="168"/>
      <c r="FL651" s="168"/>
      <c r="FM651" s="168"/>
      <c r="FN651" s="168"/>
      <c r="FO651" s="168"/>
      <c r="FP651" s="168"/>
      <c r="FQ651" s="168"/>
      <c r="FR651" s="168"/>
      <c r="FS651" s="168"/>
      <c r="FT651" s="168"/>
      <c r="FU651" s="168"/>
      <c r="FV651" s="168"/>
      <c r="FW651" s="168"/>
      <c r="FX651" s="168"/>
      <c r="FY651" s="168"/>
      <c r="FZ651" s="168"/>
      <c r="GA651" s="168"/>
      <c r="GB651" s="168"/>
      <c r="GC651" s="168"/>
      <c r="GD651" s="168"/>
      <c r="GE651" s="168"/>
      <c r="GF651" s="168"/>
      <c r="GG651" s="168"/>
      <c r="GH651" s="168"/>
      <c r="GI651" s="168"/>
    </row>
    <row r="652" spans="3:191" s="133" customFormat="1">
      <c r="C652" s="168"/>
      <c r="D652" s="168"/>
      <c r="E652" s="168"/>
      <c r="F652" s="168"/>
      <c r="G652" s="168"/>
      <c r="H652" s="168"/>
      <c r="I652" s="168"/>
      <c r="J652" s="168"/>
      <c r="P652" s="168"/>
      <c r="Q652" s="168"/>
      <c r="R652" s="168"/>
      <c r="S652" s="168"/>
      <c r="T652" s="168"/>
      <c r="U652" s="168"/>
      <c r="V652" s="168"/>
      <c r="W652" s="168"/>
      <c r="X652" s="168"/>
      <c r="Y652" s="168"/>
      <c r="Z652" s="168"/>
      <c r="AA652" s="168"/>
      <c r="AB652" s="168"/>
      <c r="AC652" s="168"/>
      <c r="AD652" s="168"/>
      <c r="AE652" s="168"/>
      <c r="AF652" s="168"/>
      <c r="AG652" s="168"/>
      <c r="AH652" s="168"/>
      <c r="AI652" s="168"/>
      <c r="AJ652" s="168"/>
      <c r="AK652" s="168"/>
      <c r="AL652" s="168"/>
      <c r="AM652" s="168"/>
      <c r="AN652" s="168"/>
      <c r="AO652" s="168"/>
      <c r="AP652" s="168"/>
      <c r="AQ652" s="168"/>
      <c r="AR652" s="168"/>
      <c r="AS652" s="168"/>
      <c r="AT652" s="168"/>
      <c r="AU652" s="168"/>
      <c r="AV652" s="168"/>
      <c r="AW652" s="168"/>
      <c r="AX652" s="168"/>
      <c r="AY652" s="168"/>
      <c r="AZ652" s="168"/>
      <c r="BA652" s="168"/>
      <c r="BB652" s="168"/>
      <c r="BC652" s="168"/>
      <c r="BD652" s="168"/>
      <c r="BE652" s="168"/>
      <c r="BF652" s="168"/>
      <c r="BG652" s="168"/>
      <c r="BH652" s="168"/>
      <c r="BI652" s="168"/>
      <c r="BJ652" s="168"/>
      <c r="BK652" s="168"/>
      <c r="BL652" s="168"/>
      <c r="BM652" s="168"/>
      <c r="BN652" s="168"/>
      <c r="BO652" s="169"/>
      <c r="BP652" s="168"/>
      <c r="BQ652" s="168"/>
      <c r="BR652" s="168"/>
      <c r="BS652" s="168"/>
      <c r="BT652" s="168"/>
      <c r="BU652" s="168"/>
      <c r="BV652" s="168"/>
      <c r="BW652" s="168"/>
      <c r="BX652" s="168"/>
      <c r="BY652" s="168"/>
      <c r="BZ652" s="168"/>
      <c r="CA652" s="168"/>
      <c r="CB652" s="168"/>
      <c r="CC652" s="168"/>
      <c r="CD652" s="168"/>
      <c r="CE652" s="168"/>
      <c r="CF652" s="168"/>
      <c r="CG652" s="168"/>
      <c r="CH652" s="168"/>
      <c r="CI652" s="168"/>
      <c r="CJ652" s="168"/>
      <c r="CK652" s="168"/>
      <c r="CL652" s="168"/>
      <c r="CM652" s="168"/>
      <c r="CN652" s="168"/>
      <c r="CO652" s="168"/>
      <c r="CP652" s="168"/>
      <c r="CQ652" s="168"/>
      <c r="CR652" s="168"/>
      <c r="CS652" s="168"/>
      <c r="CT652" s="168"/>
      <c r="CU652" s="168"/>
      <c r="CV652" s="168"/>
      <c r="CW652" s="168"/>
      <c r="CX652" s="168"/>
      <c r="CY652" s="168"/>
      <c r="CZ652" s="168"/>
      <c r="DA652" s="168"/>
      <c r="DB652" s="168"/>
      <c r="DC652" s="168"/>
      <c r="DD652" s="168"/>
      <c r="DE652" s="168"/>
      <c r="DF652" s="168"/>
      <c r="DG652" s="168"/>
      <c r="DH652" s="168"/>
      <c r="DI652" s="168"/>
      <c r="DJ652" s="168"/>
      <c r="DK652" s="168"/>
      <c r="DL652" s="168"/>
      <c r="DM652" s="168"/>
      <c r="DN652" s="168"/>
      <c r="DO652" s="168"/>
      <c r="DP652" s="168"/>
      <c r="DQ652" s="168"/>
      <c r="DR652" s="168"/>
      <c r="DS652" s="168"/>
      <c r="DT652" s="168"/>
      <c r="DU652" s="168"/>
      <c r="DV652" s="168"/>
      <c r="DW652" s="168"/>
      <c r="DX652" s="168"/>
      <c r="DY652" s="168"/>
      <c r="DZ652" s="168"/>
      <c r="EA652" s="168"/>
      <c r="EB652" s="168"/>
      <c r="EC652" s="168"/>
      <c r="ED652" s="168"/>
      <c r="EE652" s="168"/>
      <c r="EF652" s="168"/>
      <c r="EG652" s="168"/>
      <c r="EH652" s="168"/>
      <c r="EI652" s="168"/>
      <c r="EJ652" s="168"/>
      <c r="EK652" s="168"/>
      <c r="EL652" s="168"/>
      <c r="EM652" s="168"/>
      <c r="EN652" s="168"/>
      <c r="EO652" s="168"/>
      <c r="EP652" s="168"/>
      <c r="EQ652" s="168"/>
      <c r="ER652" s="168"/>
      <c r="ES652" s="168"/>
      <c r="ET652" s="168"/>
      <c r="EU652" s="168"/>
      <c r="EV652" s="168"/>
      <c r="EW652" s="168"/>
      <c r="EX652" s="168"/>
      <c r="EY652" s="168"/>
      <c r="EZ652" s="168"/>
      <c r="FA652" s="168"/>
      <c r="FB652" s="168"/>
      <c r="FC652" s="168"/>
      <c r="FD652" s="168"/>
      <c r="FE652" s="168"/>
      <c r="FF652" s="168"/>
      <c r="FG652" s="168"/>
      <c r="FH652" s="168"/>
      <c r="FI652" s="168"/>
      <c r="FJ652" s="168"/>
      <c r="FK652" s="168"/>
      <c r="FL652" s="168"/>
      <c r="FM652" s="168"/>
      <c r="FN652" s="168"/>
      <c r="FO652" s="168"/>
      <c r="FP652" s="168"/>
      <c r="FQ652" s="168"/>
      <c r="FR652" s="168"/>
      <c r="FS652" s="168"/>
      <c r="FT652" s="168"/>
      <c r="FU652" s="168"/>
      <c r="FV652" s="168"/>
      <c r="FW652" s="168"/>
      <c r="FX652" s="168"/>
      <c r="FY652" s="168"/>
      <c r="FZ652" s="168"/>
      <c r="GA652" s="168"/>
      <c r="GB652" s="168"/>
      <c r="GC652" s="168"/>
      <c r="GD652" s="168"/>
      <c r="GE652" s="168"/>
      <c r="GF652" s="168"/>
      <c r="GG652" s="168"/>
      <c r="GH652" s="168"/>
      <c r="GI652" s="168"/>
    </row>
    <row r="653" spans="3:191" s="133" customFormat="1">
      <c r="C653" s="168"/>
      <c r="D653" s="168"/>
      <c r="E653" s="168"/>
      <c r="F653" s="168"/>
      <c r="G653" s="168"/>
      <c r="H653" s="168"/>
      <c r="I653" s="168"/>
      <c r="J653" s="168"/>
      <c r="P653" s="168"/>
      <c r="Q653" s="168"/>
      <c r="R653" s="168"/>
      <c r="S653" s="168"/>
      <c r="T653" s="168"/>
      <c r="U653" s="168"/>
      <c r="V653" s="168"/>
      <c r="W653" s="168"/>
      <c r="X653" s="168"/>
      <c r="Y653" s="168"/>
      <c r="Z653" s="168"/>
      <c r="AA653" s="168"/>
      <c r="AB653" s="168"/>
      <c r="AC653" s="168"/>
      <c r="AD653" s="168"/>
      <c r="AE653" s="168"/>
      <c r="AF653" s="168"/>
      <c r="AG653" s="168"/>
      <c r="AH653" s="168"/>
      <c r="AI653" s="168"/>
      <c r="AJ653" s="168"/>
      <c r="AK653" s="168"/>
      <c r="AL653" s="168"/>
      <c r="AM653" s="168"/>
      <c r="AN653" s="168"/>
      <c r="AO653" s="168"/>
      <c r="AP653" s="168"/>
      <c r="AQ653" s="168"/>
      <c r="AR653" s="168"/>
      <c r="AS653" s="168"/>
      <c r="AT653" s="168"/>
      <c r="AU653" s="168"/>
      <c r="AV653" s="168"/>
      <c r="AW653" s="168"/>
      <c r="AX653" s="168"/>
      <c r="AY653" s="168"/>
      <c r="AZ653" s="168"/>
      <c r="BA653" s="168"/>
      <c r="BB653" s="168"/>
      <c r="BC653" s="168"/>
      <c r="BD653" s="168"/>
      <c r="BE653" s="168"/>
      <c r="BF653" s="168"/>
      <c r="BG653" s="168"/>
      <c r="BH653" s="168"/>
      <c r="BI653" s="168"/>
      <c r="BJ653" s="168"/>
      <c r="BK653" s="168"/>
      <c r="BL653" s="168"/>
      <c r="BM653" s="168"/>
      <c r="BN653" s="168"/>
      <c r="BO653" s="169"/>
      <c r="BP653" s="168"/>
      <c r="BQ653" s="168"/>
      <c r="BR653" s="168"/>
      <c r="BS653" s="168"/>
      <c r="BT653" s="168"/>
      <c r="BU653" s="168"/>
      <c r="BV653" s="168"/>
      <c r="BW653" s="168"/>
      <c r="BX653" s="168"/>
      <c r="BY653" s="168"/>
      <c r="BZ653" s="168"/>
      <c r="CA653" s="168"/>
      <c r="CB653" s="168"/>
      <c r="CC653" s="168"/>
      <c r="CD653" s="168"/>
      <c r="CE653" s="168"/>
      <c r="CF653" s="168"/>
      <c r="CG653" s="168"/>
      <c r="CH653" s="168"/>
      <c r="CI653" s="168"/>
      <c r="CJ653" s="168"/>
      <c r="CK653" s="168"/>
      <c r="CL653" s="168"/>
      <c r="CM653" s="168"/>
      <c r="CN653" s="168"/>
      <c r="CO653" s="168"/>
      <c r="CP653" s="168"/>
      <c r="CQ653" s="168"/>
      <c r="CR653" s="168"/>
      <c r="CS653" s="168"/>
      <c r="CT653" s="168"/>
      <c r="CU653" s="168"/>
      <c r="CV653" s="168"/>
      <c r="CW653" s="168"/>
      <c r="CX653" s="168"/>
      <c r="CY653" s="168"/>
      <c r="CZ653" s="168"/>
      <c r="DA653" s="168"/>
      <c r="DB653" s="168"/>
      <c r="DC653" s="168"/>
      <c r="DD653" s="168"/>
      <c r="DE653" s="168"/>
      <c r="DF653" s="168"/>
      <c r="DG653" s="168"/>
      <c r="DH653" s="168"/>
      <c r="DI653" s="168"/>
      <c r="DJ653" s="168"/>
      <c r="DK653" s="168"/>
      <c r="DL653" s="168"/>
      <c r="DM653" s="168"/>
      <c r="DN653" s="168"/>
      <c r="DO653" s="168"/>
      <c r="DP653" s="168"/>
      <c r="DQ653" s="168"/>
      <c r="DR653" s="168"/>
      <c r="DS653" s="168"/>
      <c r="DT653" s="168"/>
      <c r="DU653" s="168"/>
      <c r="DV653" s="168"/>
      <c r="DW653" s="168"/>
      <c r="DX653" s="168"/>
      <c r="DY653" s="168"/>
      <c r="DZ653" s="168"/>
      <c r="EA653" s="168"/>
      <c r="EB653" s="168"/>
      <c r="EC653" s="168"/>
      <c r="ED653" s="168"/>
      <c r="EE653" s="168"/>
      <c r="EF653" s="168"/>
      <c r="EG653" s="168"/>
      <c r="EH653" s="168"/>
      <c r="EI653" s="168"/>
      <c r="EJ653" s="168"/>
      <c r="EK653" s="168"/>
      <c r="EL653" s="168"/>
      <c r="EM653" s="168"/>
      <c r="EN653" s="168"/>
      <c r="EO653" s="168"/>
      <c r="EP653" s="168"/>
      <c r="EQ653" s="168"/>
      <c r="ER653" s="168"/>
      <c r="ES653" s="168"/>
      <c r="ET653" s="168"/>
      <c r="EU653" s="168"/>
      <c r="EV653" s="168"/>
      <c r="EW653" s="168"/>
      <c r="EX653" s="168"/>
      <c r="EY653" s="168"/>
      <c r="EZ653" s="168"/>
      <c r="FA653" s="168"/>
      <c r="FB653" s="168"/>
      <c r="FC653" s="168"/>
      <c r="FD653" s="168"/>
      <c r="FE653" s="168"/>
      <c r="FF653" s="168"/>
      <c r="FG653" s="168"/>
      <c r="FH653" s="168"/>
      <c r="FI653" s="168"/>
      <c r="FJ653" s="168"/>
      <c r="FK653" s="168"/>
      <c r="FL653" s="168"/>
      <c r="FM653" s="168"/>
      <c r="FN653" s="168"/>
      <c r="FO653" s="168"/>
      <c r="FP653" s="168"/>
      <c r="FQ653" s="168"/>
      <c r="FR653" s="168"/>
      <c r="FS653" s="168"/>
      <c r="FT653" s="168"/>
      <c r="FU653" s="168"/>
      <c r="FV653" s="168"/>
      <c r="FW653" s="168"/>
      <c r="FX653" s="168"/>
      <c r="FY653" s="168"/>
      <c r="FZ653" s="168"/>
      <c r="GA653" s="168"/>
      <c r="GB653" s="168"/>
      <c r="GC653" s="168"/>
      <c r="GD653" s="168"/>
      <c r="GE653" s="168"/>
      <c r="GF653" s="168"/>
      <c r="GG653" s="168"/>
      <c r="GH653" s="168"/>
      <c r="GI653" s="168"/>
    </row>
    <row r="654" spans="3:191" s="133" customFormat="1">
      <c r="C654" s="168"/>
      <c r="D654" s="168"/>
      <c r="E654" s="168"/>
      <c r="F654" s="168"/>
      <c r="G654" s="168"/>
      <c r="H654" s="168"/>
      <c r="I654" s="168"/>
      <c r="J654" s="168"/>
      <c r="P654" s="168"/>
      <c r="Q654" s="168"/>
      <c r="R654" s="168"/>
      <c r="S654" s="168"/>
      <c r="T654" s="168"/>
      <c r="U654" s="168"/>
      <c r="V654" s="168"/>
      <c r="W654" s="168"/>
      <c r="X654" s="168"/>
      <c r="Y654" s="168"/>
      <c r="Z654" s="168"/>
      <c r="AA654" s="168"/>
      <c r="AB654" s="168"/>
      <c r="AC654" s="168"/>
      <c r="AD654" s="168"/>
      <c r="AE654" s="168"/>
      <c r="AF654" s="168"/>
      <c r="AG654" s="168"/>
      <c r="AH654" s="168"/>
      <c r="AI654" s="168"/>
      <c r="AJ654" s="168"/>
      <c r="AK654" s="168"/>
      <c r="AL654" s="168"/>
      <c r="AM654" s="168"/>
      <c r="AN654" s="168"/>
      <c r="AO654" s="168"/>
      <c r="AP654" s="168"/>
      <c r="AQ654" s="168"/>
      <c r="AR654" s="168"/>
      <c r="AS654" s="168"/>
      <c r="AT654" s="168"/>
      <c r="AU654" s="168"/>
      <c r="AV654" s="168"/>
      <c r="AW654" s="168"/>
      <c r="AX654" s="168"/>
      <c r="AY654" s="168"/>
      <c r="AZ654" s="168"/>
      <c r="BA654" s="168"/>
      <c r="BB654" s="168"/>
      <c r="BC654" s="168"/>
      <c r="BD654" s="168"/>
      <c r="BE654" s="168"/>
      <c r="BF654" s="168"/>
      <c r="BG654" s="168"/>
      <c r="BH654" s="168"/>
      <c r="BI654" s="168"/>
      <c r="BJ654" s="168"/>
      <c r="BK654" s="168"/>
      <c r="BL654" s="168"/>
      <c r="BM654" s="168"/>
      <c r="BN654" s="168"/>
      <c r="BO654" s="169"/>
      <c r="BP654" s="168"/>
      <c r="BQ654" s="168"/>
      <c r="BR654" s="168"/>
      <c r="BS654" s="168"/>
      <c r="BT654" s="168"/>
      <c r="BU654" s="168"/>
      <c r="BV654" s="168"/>
      <c r="BW654" s="168"/>
      <c r="BX654" s="168"/>
      <c r="BY654" s="168"/>
      <c r="BZ654" s="168"/>
      <c r="CA654" s="168"/>
      <c r="CB654" s="168"/>
      <c r="CC654" s="168"/>
      <c r="CD654" s="168"/>
      <c r="CE654" s="168"/>
      <c r="CF654" s="168"/>
      <c r="CG654" s="168"/>
      <c r="CH654" s="168"/>
      <c r="CI654" s="168"/>
      <c r="CJ654" s="168"/>
      <c r="CK654" s="168"/>
      <c r="CL654" s="168"/>
      <c r="CM654" s="168"/>
      <c r="CN654" s="168"/>
      <c r="CO654" s="168"/>
      <c r="CP654" s="168"/>
      <c r="CQ654" s="168"/>
      <c r="CR654" s="168"/>
      <c r="CS654" s="168"/>
      <c r="CT654" s="168"/>
      <c r="CU654" s="168"/>
      <c r="CV654" s="168"/>
      <c r="CW654" s="168"/>
      <c r="CX654" s="168"/>
      <c r="CY654" s="168"/>
      <c r="CZ654" s="168"/>
      <c r="DA654" s="168"/>
      <c r="DB654" s="168"/>
      <c r="DC654" s="168"/>
      <c r="DD654" s="168"/>
      <c r="DE654" s="168"/>
      <c r="DF654" s="168"/>
      <c r="DG654" s="168"/>
      <c r="DH654" s="168"/>
      <c r="DI654" s="168"/>
      <c r="DJ654" s="168"/>
      <c r="DK654" s="168"/>
      <c r="DL654" s="168"/>
      <c r="DM654" s="168"/>
      <c r="DN654" s="168"/>
      <c r="DO654" s="168"/>
      <c r="DP654" s="168"/>
      <c r="DQ654" s="168"/>
      <c r="DR654" s="168"/>
      <c r="DS654" s="168"/>
      <c r="DT654" s="168"/>
      <c r="DU654" s="168"/>
      <c r="DV654" s="168"/>
      <c r="DW654" s="168"/>
      <c r="DX654" s="168"/>
      <c r="DY654" s="168"/>
      <c r="DZ654" s="168"/>
      <c r="EA654" s="168"/>
      <c r="EB654" s="168"/>
      <c r="EC654" s="168"/>
      <c r="ED654" s="168"/>
      <c r="EE654" s="168"/>
      <c r="EF654" s="168"/>
      <c r="EG654" s="168"/>
      <c r="EH654" s="168"/>
      <c r="EI654" s="168"/>
      <c r="EJ654" s="168"/>
      <c r="EK654" s="168"/>
      <c r="EL654" s="168"/>
      <c r="EM654" s="168"/>
      <c r="EN654" s="168"/>
      <c r="EO654" s="168"/>
      <c r="EP654" s="168"/>
      <c r="EQ654" s="168"/>
      <c r="ER654" s="168"/>
      <c r="ES654" s="168"/>
      <c r="ET654" s="168"/>
      <c r="EU654" s="168"/>
      <c r="EV654" s="168"/>
      <c r="EW654" s="168"/>
      <c r="EX654" s="168"/>
      <c r="EY654" s="168"/>
      <c r="EZ654" s="168"/>
      <c r="FA654" s="168"/>
      <c r="FB654" s="168"/>
      <c r="FC654" s="168"/>
      <c r="FD654" s="168"/>
      <c r="FE654" s="168"/>
      <c r="FF654" s="168"/>
      <c r="FG654" s="168"/>
      <c r="FH654" s="168"/>
      <c r="FI654" s="168"/>
      <c r="FJ654" s="168"/>
      <c r="FK654" s="168"/>
      <c r="FL654" s="168"/>
      <c r="FM654" s="168"/>
      <c r="FN654" s="168"/>
      <c r="FO654" s="168"/>
      <c r="FP654" s="168"/>
      <c r="FQ654" s="168"/>
      <c r="FR654" s="168"/>
      <c r="FS654" s="168"/>
      <c r="FT654" s="168"/>
      <c r="FU654" s="168"/>
      <c r="FV654" s="168"/>
      <c r="FW654" s="168"/>
      <c r="FX654" s="168"/>
      <c r="FY654" s="168"/>
      <c r="FZ654" s="168"/>
      <c r="GA654" s="168"/>
      <c r="GB654" s="168"/>
      <c r="GC654" s="168"/>
      <c r="GD654" s="168"/>
      <c r="GE654" s="168"/>
      <c r="GF654" s="168"/>
      <c r="GG654" s="168"/>
      <c r="GH654" s="168"/>
      <c r="GI654" s="168"/>
    </row>
    <row r="655" spans="3:191" s="133" customFormat="1">
      <c r="C655" s="168"/>
      <c r="D655" s="168"/>
      <c r="E655" s="168"/>
      <c r="F655" s="168"/>
      <c r="G655" s="168"/>
      <c r="H655" s="168"/>
      <c r="I655" s="168"/>
      <c r="J655" s="168"/>
      <c r="P655" s="168"/>
      <c r="Q655" s="168"/>
      <c r="R655" s="168"/>
      <c r="S655" s="168"/>
      <c r="T655" s="168"/>
      <c r="U655" s="168"/>
      <c r="V655" s="168"/>
      <c r="W655" s="168"/>
      <c r="X655" s="168"/>
      <c r="Y655" s="168"/>
      <c r="Z655" s="168"/>
      <c r="AA655" s="168"/>
      <c r="AB655" s="168"/>
      <c r="AC655" s="168"/>
      <c r="AD655" s="168"/>
      <c r="AE655" s="168"/>
      <c r="AF655" s="168"/>
      <c r="AG655" s="168"/>
      <c r="AH655" s="168"/>
      <c r="AI655" s="168"/>
      <c r="AJ655" s="168"/>
      <c r="AK655" s="168"/>
      <c r="AL655" s="168"/>
      <c r="AM655" s="168"/>
      <c r="AN655" s="168"/>
      <c r="AO655" s="168"/>
      <c r="AP655" s="168"/>
      <c r="AQ655" s="168"/>
      <c r="AR655" s="168"/>
      <c r="AS655" s="168"/>
      <c r="AT655" s="168"/>
      <c r="AU655" s="168"/>
      <c r="AV655" s="168"/>
      <c r="AW655" s="168"/>
      <c r="AX655" s="168"/>
      <c r="AY655" s="168"/>
      <c r="AZ655" s="168"/>
      <c r="BA655" s="168"/>
      <c r="BB655" s="168"/>
      <c r="BC655" s="168"/>
      <c r="BD655" s="168"/>
      <c r="BE655" s="168"/>
      <c r="BF655" s="168"/>
      <c r="BG655" s="168"/>
      <c r="BH655" s="168"/>
      <c r="BI655" s="168"/>
      <c r="BJ655" s="168"/>
      <c r="BK655" s="168"/>
      <c r="BL655" s="168"/>
      <c r="BM655" s="168"/>
      <c r="BN655" s="168"/>
      <c r="BO655" s="169"/>
      <c r="BP655" s="168"/>
      <c r="BQ655" s="168"/>
      <c r="BR655" s="168"/>
      <c r="BS655" s="168"/>
      <c r="BT655" s="168"/>
      <c r="BU655" s="168"/>
      <c r="BV655" s="168"/>
      <c r="BW655" s="168"/>
      <c r="BX655" s="168"/>
      <c r="BY655" s="168"/>
      <c r="BZ655" s="168"/>
      <c r="CA655" s="168"/>
      <c r="CB655" s="168"/>
      <c r="CC655" s="168"/>
      <c r="CD655" s="168"/>
      <c r="CE655" s="168"/>
      <c r="CF655" s="168"/>
      <c r="CG655" s="168"/>
      <c r="CH655" s="168"/>
      <c r="CI655" s="168"/>
      <c r="CJ655" s="168"/>
      <c r="CK655" s="168"/>
      <c r="CL655" s="168"/>
      <c r="CM655" s="168"/>
      <c r="CN655" s="168"/>
      <c r="CO655" s="168"/>
      <c r="CP655" s="168"/>
      <c r="CQ655" s="168"/>
      <c r="CR655" s="168"/>
      <c r="CS655" s="168"/>
      <c r="CT655" s="168"/>
      <c r="CU655" s="168"/>
      <c r="CV655" s="168"/>
      <c r="CW655" s="168"/>
      <c r="CX655" s="168"/>
      <c r="CY655" s="168"/>
      <c r="CZ655" s="168"/>
      <c r="DA655" s="168"/>
      <c r="DB655" s="168"/>
      <c r="DC655" s="168"/>
      <c r="DD655" s="168"/>
      <c r="DE655" s="168"/>
      <c r="DF655" s="168"/>
      <c r="DG655" s="168"/>
      <c r="DH655" s="168"/>
      <c r="DI655" s="168"/>
      <c r="DJ655" s="168"/>
      <c r="DK655" s="168"/>
      <c r="DL655" s="168"/>
      <c r="DM655" s="168"/>
      <c r="DN655" s="168"/>
      <c r="DO655" s="168"/>
      <c r="DP655" s="168"/>
      <c r="DQ655" s="168"/>
      <c r="DR655" s="168"/>
      <c r="DS655" s="168"/>
      <c r="DT655" s="168"/>
      <c r="DU655" s="168"/>
      <c r="DV655" s="168"/>
      <c r="DW655" s="168"/>
      <c r="DX655" s="168"/>
      <c r="DY655" s="168"/>
      <c r="DZ655" s="168"/>
      <c r="EA655" s="168"/>
      <c r="EB655" s="168"/>
      <c r="EC655" s="168"/>
      <c r="ED655" s="168"/>
      <c r="EE655" s="168"/>
      <c r="EF655" s="168"/>
      <c r="EG655" s="168"/>
      <c r="EH655" s="168"/>
      <c r="EI655" s="168"/>
      <c r="EJ655" s="168"/>
      <c r="EK655" s="168"/>
      <c r="EL655" s="168"/>
      <c r="EM655" s="168"/>
      <c r="EN655" s="168"/>
      <c r="EO655" s="168"/>
      <c r="EP655" s="168"/>
      <c r="EQ655" s="168"/>
      <c r="ER655" s="168"/>
      <c r="ES655" s="168"/>
      <c r="ET655" s="168"/>
      <c r="EU655" s="168"/>
      <c r="EV655" s="168"/>
      <c r="EW655" s="168"/>
      <c r="EX655" s="168"/>
      <c r="EY655" s="168"/>
      <c r="EZ655" s="168"/>
      <c r="FA655" s="168"/>
      <c r="FB655" s="168"/>
      <c r="FC655" s="168"/>
      <c r="FD655" s="168"/>
      <c r="FE655" s="168"/>
      <c r="FF655" s="168"/>
      <c r="FG655" s="168"/>
      <c r="FH655" s="168"/>
      <c r="FI655" s="168"/>
      <c r="FJ655" s="168"/>
      <c r="FK655" s="168"/>
      <c r="FL655" s="168"/>
      <c r="FM655" s="168"/>
      <c r="FN655" s="168"/>
      <c r="FO655" s="168"/>
      <c r="FP655" s="168"/>
      <c r="FQ655" s="168"/>
      <c r="FR655" s="168"/>
      <c r="FS655" s="168"/>
      <c r="FT655" s="168"/>
      <c r="FU655" s="168"/>
      <c r="FV655" s="168"/>
      <c r="FW655" s="168"/>
      <c r="FX655" s="168"/>
      <c r="FY655" s="168"/>
      <c r="FZ655" s="168"/>
      <c r="GA655" s="168"/>
      <c r="GB655" s="168"/>
      <c r="GC655" s="168"/>
      <c r="GD655" s="168"/>
      <c r="GE655" s="168"/>
      <c r="GF655" s="168"/>
      <c r="GG655" s="168"/>
      <c r="GH655" s="168"/>
      <c r="GI655" s="168"/>
    </row>
    <row r="656" spans="3:191" s="133" customFormat="1">
      <c r="C656" s="168"/>
      <c r="D656" s="168"/>
      <c r="E656" s="168"/>
      <c r="F656" s="168"/>
      <c r="G656" s="168"/>
      <c r="H656" s="168"/>
      <c r="I656" s="168"/>
      <c r="J656" s="168"/>
      <c r="P656" s="168"/>
      <c r="Q656" s="168"/>
      <c r="R656" s="168"/>
      <c r="S656" s="168"/>
      <c r="T656" s="168"/>
      <c r="U656" s="168"/>
      <c r="V656" s="168"/>
      <c r="W656" s="168"/>
      <c r="X656" s="168"/>
      <c r="Y656" s="168"/>
      <c r="Z656" s="168"/>
      <c r="AA656" s="168"/>
      <c r="AB656" s="168"/>
      <c r="AC656" s="168"/>
      <c r="AD656" s="168"/>
      <c r="AE656" s="168"/>
      <c r="AF656" s="168"/>
      <c r="AG656" s="168"/>
      <c r="AH656" s="168"/>
      <c r="AI656" s="168"/>
      <c r="AJ656" s="168"/>
      <c r="AK656" s="168"/>
      <c r="AL656" s="168"/>
      <c r="AM656" s="168"/>
      <c r="AN656" s="168"/>
      <c r="AO656" s="168"/>
      <c r="AP656" s="168"/>
      <c r="AQ656" s="168"/>
      <c r="AR656" s="168"/>
      <c r="AS656" s="168"/>
      <c r="AT656" s="168"/>
      <c r="AU656" s="168"/>
      <c r="AV656" s="168"/>
      <c r="AW656" s="168"/>
      <c r="AX656" s="168"/>
      <c r="AY656" s="168"/>
      <c r="AZ656" s="168"/>
      <c r="BA656" s="168"/>
      <c r="BB656" s="168"/>
      <c r="BC656" s="168"/>
      <c r="BD656" s="168"/>
      <c r="BE656" s="168"/>
      <c r="BF656" s="168"/>
      <c r="BG656" s="168"/>
      <c r="BH656" s="168"/>
      <c r="BI656" s="168"/>
      <c r="BJ656" s="168"/>
      <c r="BK656" s="168"/>
      <c r="BL656" s="168"/>
      <c r="BM656" s="168"/>
      <c r="BN656" s="168"/>
      <c r="BO656" s="169"/>
      <c r="BP656" s="168"/>
      <c r="BQ656" s="168"/>
      <c r="BR656" s="168"/>
      <c r="BS656" s="168"/>
      <c r="BT656" s="168"/>
      <c r="BU656" s="168"/>
      <c r="BV656" s="168"/>
      <c r="BW656" s="168"/>
      <c r="BX656" s="168"/>
      <c r="BY656" s="168"/>
      <c r="BZ656" s="168"/>
      <c r="CA656" s="168"/>
      <c r="CB656" s="168"/>
      <c r="CC656" s="168"/>
      <c r="CD656" s="168"/>
      <c r="CE656" s="168"/>
      <c r="CF656" s="168"/>
      <c r="CG656" s="168"/>
      <c r="CH656" s="168"/>
      <c r="CI656" s="168"/>
      <c r="CJ656" s="168"/>
      <c r="CK656" s="168"/>
      <c r="CL656" s="168"/>
      <c r="CM656" s="168"/>
      <c r="CN656" s="168"/>
      <c r="CO656" s="168"/>
      <c r="CP656" s="168"/>
      <c r="CQ656" s="168"/>
      <c r="CR656" s="168"/>
      <c r="CS656" s="168"/>
      <c r="CT656" s="168"/>
      <c r="CU656" s="168"/>
      <c r="CV656" s="168"/>
      <c r="CW656" s="168"/>
      <c r="CX656" s="168"/>
      <c r="CY656" s="168"/>
      <c r="CZ656" s="168"/>
      <c r="DA656" s="168"/>
      <c r="DB656" s="168"/>
      <c r="DC656" s="168"/>
      <c r="DD656" s="168"/>
      <c r="DE656" s="168"/>
      <c r="DF656" s="168"/>
      <c r="DG656" s="168"/>
      <c r="DH656" s="168"/>
      <c r="DI656" s="168"/>
      <c r="DJ656" s="168"/>
      <c r="DK656" s="168"/>
      <c r="DL656" s="168"/>
      <c r="DM656" s="168"/>
      <c r="DN656" s="168"/>
      <c r="DO656" s="168"/>
      <c r="DP656" s="168"/>
      <c r="DQ656" s="168"/>
      <c r="DR656" s="168"/>
      <c r="DS656" s="168"/>
      <c r="DT656" s="168"/>
      <c r="DU656" s="168"/>
      <c r="DV656" s="168"/>
      <c r="DW656" s="168"/>
      <c r="DX656" s="168"/>
      <c r="DY656" s="168"/>
      <c r="DZ656" s="168"/>
      <c r="EA656" s="168"/>
      <c r="EB656" s="168"/>
      <c r="EC656" s="168"/>
      <c r="ED656" s="168"/>
      <c r="EE656" s="168"/>
      <c r="EF656" s="168"/>
      <c r="EG656" s="168"/>
      <c r="EH656" s="168"/>
      <c r="EI656" s="168"/>
      <c r="EJ656" s="168"/>
      <c r="EK656" s="168"/>
      <c r="EL656" s="168"/>
      <c r="EM656" s="168"/>
      <c r="EN656" s="168"/>
      <c r="EO656" s="168"/>
      <c r="EP656" s="168"/>
      <c r="EQ656" s="168"/>
      <c r="ER656" s="168"/>
      <c r="ES656" s="168"/>
      <c r="ET656" s="168"/>
      <c r="EU656" s="168"/>
      <c r="EV656" s="168"/>
      <c r="EW656" s="168"/>
      <c r="EX656" s="168"/>
      <c r="EY656" s="168"/>
      <c r="EZ656" s="168"/>
      <c r="FA656" s="168"/>
      <c r="FB656" s="168"/>
      <c r="FC656" s="168"/>
      <c r="FD656" s="168"/>
      <c r="FE656" s="168"/>
      <c r="FF656" s="168"/>
      <c r="FG656" s="168"/>
      <c r="FH656" s="168"/>
      <c r="FI656" s="168"/>
      <c r="FJ656" s="168"/>
      <c r="FK656" s="168"/>
      <c r="FL656" s="168"/>
      <c r="FM656" s="168"/>
      <c r="FN656" s="168"/>
      <c r="FO656" s="168"/>
      <c r="FP656" s="168"/>
      <c r="FQ656" s="168"/>
      <c r="FR656" s="168"/>
      <c r="FS656" s="168"/>
      <c r="FT656" s="168"/>
      <c r="FU656" s="168"/>
      <c r="FV656" s="168"/>
      <c r="FW656" s="168"/>
      <c r="FX656" s="168"/>
      <c r="FY656" s="168"/>
      <c r="FZ656" s="168"/>
      <c r="GA656" s="168"/>
      <c r="GB656" s="168"/>
      <c r="GC656" s="168"/>
      <c r="GD656" s="168"/>
      <c r="GE656" s="168"/>
      <c r="GF656" s="168"/>
      <c r="GG656" s="168"/>
      <c r="GH656" s="168"/>
      <c r="GI656" s="168"/>
    </row>
    <row r="657" spans="3:191" s="133" customFormat="1">
      <c r="C657" s="168"/>
      <c r="D657" s="168"/>
      <c r="E657" s="168"/>
      <c r="F657" s="168"/>
      <c r="G657" s="168"/>
      <c r="H657" s="168"/>
      <c r="I657" s="168"/>
      <c r="J657" s="168"/>
      <c r="P657" s="168"/>
      <c r="Q657" s="168"/>
      <c r="R657" s="168"/>
      <c r="S657" s="168"/>
      <c r="T657" s="168"/>
      <c r="U657" s="168"/>
      <c r="V657" s="168"/>
      <c r="W657" s="168"/>
      <c r="X657" s="168"/>
      <c r="Y657" s="168"/>
      <c r="Z657" s="168"/>
      <c r="AA657" s="168"/>
      <c r="AB657" s="168"/>
      <c r="AC657" s="168"/>
      <c r="AD657" s="168"/>
      <c r="AE657" s="168"/>
      <c r="AF657" s="168"/>
      <c r="AG657" s="168"/>
      <c r="AH657" s="168"/>
      <c r="AI657" s="168"/>
      <c r="AJ657" s="168"/>
      <c r="AK657" s="168"/>
      <c r="AL657" s="168"/>
      <c r="AM657" s="168"/>
      <c r="AN657" s="168"/>
      <c r="AO657" s="168"/>
      <c r="AP657" s="168"/>
      <c r="AQ657" s="168"/>
      <c r="AR657" s="168"/>
      <c r="AS657" s="168"/>
      <c r="AT657" s="168"/>
      <c r="AU657" s="168"/>
      <c r="AV657" s="168"/>
      <c r="AW657" s="168"/>
      <c r="AX657" s="168"/>
      <c r="AY657" s="168"/>
      <c r="AZ657" s="168"/>
      <c r="BA657" s="168"/>
      <c r="BB657" s="168"/>
      <c r="BC657" s="168"/>
      <c r="BD657" s="168"/>
      <c r="BE657" s="168"/>
      <c r="BF657" s="168"/>
      <c r="BG657" s="168"/>
      <c r="BH657" s="168"/>
      <c r="BI657" s="168"/>
      <c r="BJ657" s="168"/>
      <c r="BK657" s="168"/>
      <c r="BL657" s="168"/>
      <c r="BM657" s="168"/>
      <c r="BN657" s="168"/>
      <c r="BO657" s="169"/>
      <c r="BP657" s="168"/>
      <c r="BQ657" s="168"/>
      <c r="BR657" s="168"/>
      <c r="BS657" s="168"/>
      <c r="BT657" s="168"/>
      <c r="BU657" s="168"/>
      <c r="BV657" s="168"/>
      <c r="BW657" s="168"/>
      <c r="BX657" s="168"/>
      <c r="BY657" s="168"/>
      <c r="BZ657" s="168"/>
      <c r="CA657" s="168"/>
      <c r="CB657" s="168"/>
      <c r="CC657" s="168"/>
      <c r="CD657" s="168"/>
      <c r="CE657" s="168"/>
      <c r="CF657" s="168"/>
      <c r="CG657" s="168"/>
      <c r="CH657" s="168"/>
      <c r="CI657" s="168"/>
      <c r="CJ657" s="168"/>
      <c r="CK657" s="168"/>
      <c r="CL657" s="168"/>
      <c r="CM657" s="168"/>
      <c r="CN657" s="168"/>
      <c r="CO657" s="168"/>
      <c r="CP657" s="168"/>
      <c r="CQ657" s="168"/>
      <c r="CR657" s="168"/>
      <c r="CS657" s="168"/>
      <c r="CT657" s="168"/>
      <c r="CU657" s="168"/>
      <c r="CV657" s="168"/>
      <c r="CW657" s="168"/>
      <c r="CX657" s="168"/>
      <c r="CY657" s="168"/>
      <c r="CZ657" s="168"/>
      <c r="DA657" s="168"/>
      <c r="DB657" s="168"/>
      <c r="DC657" s="168"/>
      <c r="DD657" s="168"/>
      <c r="DE657" s="168"/>
      <c r="DF657" s="168"/>
      <c r="DG657" s="168"/>
      <c r="DH657" s="168"/>
      <c r="DI657" s="168"/>
      <c r="DJ657" s="168"/>
      <c r="DK657" s="168"/>
      <c r="DL657" s="168"/>
      <c r="DM657" s="168"/>
      <c r="DN657" s="168"/>
      <c r="DO657" s="168"/>
      <c r="DP657" s="168"/>
      <c r="DQ657" s="168"/>
      <c r="DR657" s="168"/>
      <c r="DS657" s="168"/>
      <c r="DT657" s="168"/>
      <c r="DU657" s="168"/>
      <c r="DV657" s="168"/>
      <c r="DW657" s="168"/>
      <c r="DX657" s="168"/>
      <c r="DY657" s="168"/>
      <c r="DZ657" s="168"/>
      <c r="EA657" s="168"/>
      <c r="EB657" s="168"/>
      <c r="EC657" s="168"/>
      <c r="ED657" s="168"/>
      <c r="EE657" s="168"/>
      <c r="EF657" s="168"/>
      <c r="EG657" s="168"/>
      <c r="EH657" s="168"/>
      <c r="EI657" s="168"/>
      <c r="EJ657" s="168"/>
      <c r="EK657" s="168"/>
      <c r="EL657" s="168"/>
      <c r="EM657" s="168"/>
      <c r="EN657" s="168"/>
      <c r="EO657" s="168"/>
      <c r="EP657" s="168"/>
      <c r="EQ657" s="168"/>
      <c r="ER657" s="168"/>
      <c r="ES657" s="168"/>
      <c r="ET657" s="168"/>
      <c r="EU657" s="168"/>
      <c r="EV657" s="168"/>
      <c r="EW657" s="168"/>
      <c r="EX657" s="168"/>
      <c r="EY657" s="168"/>
      <c r="EZ657" s="168"/>
      <c r="FA657" s="168"/>
      <c r="FB657" s="168"/>
      <c r="FC657" s="168"/>
      <c r="FD657" s="168"/>
      <c r="FE657" s="168"/>
      <c r="FF657" s="168"/>
      <c r="FG657" s="168"/>
      <c r="FH657" s="168"/>
      <c r="FI657" s="168"/>
      <c r="FJ657" s="168"/>
      <c r="FK657" s="168"/>
      <c r="FL657" s="168"/>
      <c r="FM657" s="168"/>
      <c r="FN657" s="168"/>
      <c r="FO657" s="168"/>
      <c r="FP657" s="168"/>
      <c r="FQ657" s="168"/>
      <c r="FR657" s="168"/>
      <c r="FS657" s="168"/>
      <c r="FT657" s="168"/>
      <c r="FU657" s="168"/>
      <c r="FV657" s="168"/>
      <c r="FW657" s="168"/>
      <c r="FX657" s="168"/>
      <c r="FY657" s="168"/>
      <c r="FZ657" s="168"/>
      <c r="GA657" s="168"/>
      <c r="GB657" s="168"/>
      <c r="GC657" s="168"/>
      <c r="GD657" s="168"/>
      <c r="GE657" s="168"/>
      <c r="GF657" s="168"/>
      <c r="GG657" s="168"/>
      <c r="GH657" s="168"/>
      <c r="GI657" s="168"/>
    </row>
    <row r="658" spans="3:191" s="133" customFormat="1">
      <c r="C658" s="168"/>
      <c r="D658" s="168"/>
      <c r="E658" s="168"/>
      <c r="F658" s="168"/>
      <c r="G658" s="168"/>
      <c r="H658" s="168"/>
      <c r="I658" s="168"/>
      <c r="J658" s="168"/>
      <c r="P658" s="168"/>
      <c r="Q658" s="168"/>
      <c r="R658" s="168"/>
      <c r="S658" s="168"/>
      <c r="T658" s="168"/>
      <c r="U658" s="168"/>
      <c r="V658" s="168"/>
      <c r="W658" s="168"/>
      <c r="X658" s="168"/>
      <c r="Y658" s="168"/>
      <c r="Z658" s="168"/>
      <c r="AA658" s="168"/>
      <c r="AB658" s="168"/>
      <c r="AC658" s="168"/>
      <c r="AD658" s="168"/>
      <c r="AE658" s="168"/>
      <c r="AF658" s="168"/>
      <c r="AG658" s="168"/>
      <c r="AH658" s="168"/>
      <c r="AI658" s="168"/>
      <c r="AJ658" s="168"/>
      <c r="AK658" s="168"/>
      <c r="AL658" s="168"/>
      <c r="AM658" s="168"/>
      <c r="AN658" s="168"/>
      <c r="AO658" s="168"/>
      <c r="AP658" s="168"/>
      <c r="AQ658" s="168"/>
      <c r="AR658" s="168"/>
      <c r="AS658" s="168"/>
      <c r="AT658" s="168"/>
      <c r="AU658" s="168"/>
      <c r="AV658" s="168"/>
      <c r="AW658" s="168"/>
      <c r="AX658" s="168"/>
      <c r="AY658" s="168"/>
      <c r="AZ658" s="168"/>
      <c r="BA658" s="168"/>
      <c r="BB658" s="168"/>
      <c r="BC658" s="168"/>
      <c r="BD658" s="168"/>
      <c r="BE658" s="168"/>
      <c r="BF658" s="168"/>
      <c r="BG658" s="168"/>
      <c r="BH658" s="168"/>
      <c r="BI658" s="168"/>
      <c r="BJ658" s="168"/>
      <c r="BK658" s="168"/>
      <c r="BL658" s="168"/>
      <c r="BM658" s="168"/>
      <c r="BN658" s="168"/>
      <c r="BO658" s="169"/>
      <c r="BP658" s="168"/>
      <c r="BQ658" s="168"/>
      <c r="BR658" s="168"/>
      <c r="BS658" s="168"/>
      <c r="BT658" s="168"/>
      <c r="BU658" s="168"/>
      <c r="BV658" s="168"/>
      <c r="BW658" s="168"/>
      <c r="BX658" s="168"/>
      <c r="BY658" s="168"/>
      <c r="BZ658" s="168"/>
      <c r="CA658" s="168"/>
      <c r="CB658" s="168"/>
      <c r="CC658" s="168"/>
      <c r="CD658" s="168"/>
      <c r="CE658" s="168"/>
      <c r="CF658" s="168"/>
      <c r="CG658" s="168"/>
      <c r="CH658" s="168"/>
      <c r="CI658" s="168"/>
      <c r="CJ658" s="168"/>
      <c r="CK658" s="168"/>
      <c r="CL658" s="168"/>
      <c r="CM658" s="168"/>
      <c r="CN658" s="168"/>
      <c r="CO658" s="168"/>
      <c r="CP658" s="168"/>
      <c r="CQ658" s="168"/>
      <c r="CR658" s="168"/>
      <c r="CS658" s="168"/>
      <c r="CT658" s="168"/>
      <c r="CU658" s="168"/>
      <c r="CV658" s="168"/>
      <c r="CW658" s="168"/>
      <c r="CX658" s="168"/>
      <c r="CY658" s="168"/>
      <c r="CZ658" s="168"/>
      <c r="DA658" s="168"/>
      <c r="DB658" s="168"/>
      <c r="DC658" s="168"/>
      <c r="DD658" s="168"/>
      <c r="DE658" s="168"/>
      <c r="DF658" s="168"/>
      <c r="DG658" s="168"/>
      <c r="DH658" s="168"/>
      <c r="DI658" s="168"/>
      <c r="DJ658" s="168"/>
      <c r="DK658" s="168"/>
      <c r="DL658" s="168"/>
      <c r="DM658" s="168"/>
      <c r="DN658" s="168"/>
      <c r="DO658" s="168"/>
      <c r="DP658" s="168"/>
      <c r="DQ658" s="168"/>
      <c r="DR658" s="168"/>
      <c r="DS658" s="168"/>
      <c r="DT658" s="168"/>
      <c r="DU658" s="168"/>
      <c r="DV658" s="168"/>
      <c r="DW658" s="168"/>
      <c r="DX658" s="168"/>
      <c r="DY658" s="168"/>
      <c r="DZ658" s="168"/>
      <c r="EA658" s="168"/>
      <c r="EB658" s="168"/>
      <c r="EC658" s="168"/>
      <c r="ED658" s="168"/>
      <c r="EE658" s="168"/>
      <c r="EF658" s="168"/>
      <c r="EG658" s="168"/>
      <c r="EH658" s="168"/>
      <c r="EI658" s="168"/>
      <c r="EJ658" s="168"/>
      <c r="EK658" s="168"/>
      <c r="EL658" s="168"/>
      <c r="EM658" s="168"/>
      <c r="EN658" s="168"/>
      <c r="EO658" s="168"/>
      <c r="EP658" s="168"/>
      <c r="EQ658" s="168"/>
      <c r="ER658" s="168"/>
      <c r="ES658" s="168"/>
      <c r="ET658" s="168"/>
      <c r="EU658" s="168"/>
      <c r="EV658" s="168"/>
      <c r="EW658" s="168"/>
      <c r="EX658" s="168"/>
      <c r="EY658" s="168"/>
      <c r="EZ658" s="168"/>
      <c r="FA658" s="168"/>
      <c r="FB658" s="168"/>
      <c r="FC658" s="168"/>
      <c r="FD658" s="168"/>
      <c r="FE658" s="168"/>
      <c r="FF658" s="168"/>
      <c r="FG658" s="168"/>
      <c r="FH658" s="168"/>
      <c r="FI658" s="168"/>
      <c r="FJ658" s="168"/>
      <c r="FK658" s="168"/>
      <c r="FL658" s="168"/>
      <c r="FM658" s="168"/>
      <c r="FN658" s="168"/>
      <c r="FO658" s="168"/>
      <c r="FP658" s="168"/>
      <c r="FQ658" s="168"/>
      <c r="FR658" s="168"/>
      <c r="FS658" s="168"/>
      <c r="FT658" s="168"/>
      <c r="FU658" s="168"/>
      <c r="FV658" s="168"/>
      <c r="FW658" s="168"/>
      <c r="FX658" s="168"/>
      <c r="FY658" s="168"/>
      <c r="FZ658" s="168"/>
      <c r="GA658" s="168"/>
      <c r="GB658" s="168"/>
      <c r="GC658" s="168"/>
      <c r="GD658" s="168"/>
      <c r="GE658" s="168"/>
      <c r="GF658" s="168"/>
      <c r="GG658" s="168"/>
      <c r="GH658" s="168"/>
      <c r="GI658" s="168"/>
    </row>
    <row r="659" spans="3:191" s="133" customFormat="1">
      <c r="C659" s="168"/>
      <c r="D659" s="168"/>
      <c r="E659" s="168"/>
      <c r="F659" s="168"/>
      <c r="G659" s="168"/>
      <c r="H659" s="168"/>
      <c r="I659" s="168"/>
      <c r="J659" s="168"/>
      <c r="P659" s="168"/>
      <c r="Q659" s="168"/>
      <c r="R659" s="168"/>
      <c r="S659" s="168"/>
      <c r="T659" s="168"/>
      <c r="U659" s="168"/>
      <c r="V659" s="168"/>
      <c r="W659" s="168"/>
      <c r="X659" s="168"/>
      <c r="Y659" s="168"/>
      <c r="Z659" s="168"/>
      <c r="AA659" s="168"/>
      <c r="AB659" s="168"/>
      <c r="AC659" s="168"/>
      <c r="AD659" s="168"/>
      <c r="AE659" s="168"/>
      <c r="AF659" s="168"/>
      <c r="AG659" s="168"/>
      <c r="AH659" s="168"/>
      <c r="AI659" s="168"/>
      <c r="AJ659" s="168"/>
      <c r="AK659" s="168"/>
      <c r="AL659" s="168"/>
      <c r="AM659" s="168"/>
      <c r="AN659" s="168"/>
      <c r="AO659" s="168"/>
      <c r="AP659" s="168"/>
      <c r="AQ659" s="168"/>
      <c r="AR659" s="168"/>
      <c r="AS659" s="168"/>
      <c r="AT659" s="168"/>
      <c r="AU659" s="168"/>
      <c r="AV659" s="168"/>
      <c r="AW659" s="168"/>
      <c r="AX659" s="168"/>
      <c r="AY659" s="168"/>
      <c r="AZ659" s="168"/>
      <c r="BA659" s="168"/>
      <c r="BB659" s="168"/>
      <c r="BC659" s="168"/>
      <c r="BD659" s="168"/>
      <c r="BE659" s="168"/>
      <c r="BF659" s="168"/>
      <c r="BG659" s="168"/>
      <c r="BH659" s="168"/>
      <c r="BI659" s="168"/>
      <c r="BJ659" s="168"/>
      <c r="BK659" s="168"/>
      <c r="BL659" s="168"/>
      <c r="BM659" s="168"/>
      <c r="BN659" s="168"/>
      <c r="BO659" s="169"/>
      <c r="BP659" s="168"/>
      <c r="BQ659" s="168"/>
      <c r="BR659" s="168"/>
      <c r="BS659" s="168"/>
      <c r="BT659" s="168"/>
      <c r="BU659" s="168"/>
      <c r="BV659" s="168"/>
      <c r="BW659" s="168"/>
      <c r="BX659" s="168"/>
      <c r="BY659" s="168"/>
      <c r="BZ659" s="168"/>
      <c r="CA659" s="168"/>
      <c r="CB659" s="168"/>
      <c r="CC659" s="168"/>
      <c r="CD659" s="168"/>
      <c r="CE659" s="168"/>
      <c r="CF659" s="168"/>
      <c r="CG659" s="168"/>
      <c r="CH659" s="168"/>
      <c r="CI659" s="168"/>
      <c r="CJ659" s="168"/>
      <c r="CK659" s="168"/>
      <c r="CL659" s="168"/>
      <c r="CM659" s="168"/>
      <c r="CN659" s="168"/>
      <c r="CO659" s="168"/>
      <c r="CP659" s="168"/>
      <c r="CQ659" s="168"/>
      <c r="CR659" s="168"/>
      <c r="CS659" s="168"/>
      <c r="CT659" s="168"/>
      <c r="CU659" s="168"/>
      <c r="CV659" s="168"/>
      <c r="CW659" s="168"/>
      <c r="CX659" s="168"/>
      <c r="CY659" s="168"/>
      <c r="CZ659" s="168"/>
      <c r="DA659" s="168"/>
      <c r="DB659" s="168"/>
      <c r="DC659" s="168"/>
      <c r="DD659" s="168"/>
      <c r="DE659" s="168"/>
      <c r="DF659" s="168"/>
      <c r="DG659" s="168"/>
      <c r="DH659" s="168"/>
      <c r="DI659" s="168"/>
      <c r="DJ659" s="168"/>
      <c r="DK659" s="168"/>
      <c r="DL659" s="168"/>
      <c r="DM659" s="168"/>
      <c r="DN659" s="168"/>
      <c r="DO659" s="168"/>
      <c r="DP659" s="168"/>
      <c r="DQ659" s="168"/>
      <c r="DR659" s="168"/>
      <c r="DS659" s="168"/>
      <c r="DT659" s="168"/>
      <c r="DU659" s="168"/>
      <c r="DV659" s="168"/>
      <c r="DW659" s="168"/>
      <c r="DX659" s="168"/>
      <c r="DY659" s="168"/>
      <c r="DZ659" s="168"/>
      <c r="EA659" s="168"/>
      <c r="EB659" s="168"/>
      <c r="EC659" s="168"/>
      <c r="ED659" s="168"/>
      <c r="EE659" s="168"/>
      <c r="EF659" s="168"/>
      <c r="EG659" s="168"/>
      <c r="EH659" s="168"/>
      <c r="EI659" s="168"/>
      <c r="EJ659" s="168"/>
      <c r="EK659" s="168"/>
      <c r="EL659" s="168"/>
      <c r="EM659" s="168"/>
      <c r="EN659" s="168"/>
      <c r="EO659" s="168"/>
      <c r="EP659" s="168"/>
      <c r="EQ659" s="168"/>
      <c r="ER659" s="168"/>
      <c r="ES659" s="168"/>
      <c r="ET659" s="168"/>
      <c r="EU659" s="168"/>
      <c r="EV659" s="168"/>
      <c r="EW659" s="168"/>
      <c r="EX659" s="168"/>
      <c r="EY659" s="168"/>
      <c r="EZ659" s="168"/>
      <c r="FA659" s="168"/>
      <c r="FB659" s="168"/>
      <c r="FC659" s="168"/>
      <c r="FD659" s="168"/>
      <c r="FE659" s="168"/>
      <c r="FF659" s="168"/>
      <c r="FG659" s="168"/>
      <c r="FH659" s="168"/>
      <c r="FI659" s="168"/>
      <c r="FJ659" s="168"/>
      <c r="FK659" s="168"/>
      <c r="FL659" s="168"/>
      <c r="FM659" s="168"/>
      <c r="FN659" s="168"/>
      <c r="FO659" s="168"/>
      <c r="FP659" s="168"/>
      <c r="FQ659" s="168"/>
      <c r="FR659" s="168"/>
      <c r="FS659" s="168"/>
      <c r="FT659" s="168"/>
      <c r="FU659" s="168"/>
      <c r="FV659" s="168"/>
      <c r="FW659" s="168"/>
      <c r="FX659" s="168"/>
      <c r="FY659" s="168"/>
      <c r="FZ659" s="168"/>
      <c r="GA659" s="168"/>
      <c r="GB659" s="168"/>
      <c r="GC659" s="168"/>
      <c r="GD659" s="168"/>
      <c r="GE659" s="168"/>
      <c r="GF659" s="168"/>
      <c r="GG659" s="168"/>
      <c r="GH659" s="168"/>
      <c r="GI659" s="168"/>
    </row>
    <row r="660" spans="3:191" s="133" customFormat="1">
      <c r="C660" s="168"/>
      <c r="D660" s="168"/>
      <c r="E660" s="168"/>
      <c r="F660" s="168"/>
      <c r="G660" s="168"/>
      <c r="H660" s="168"/>
      <c r="I660" s="168"/>
      <c r="J660" s="168"/>
      <c r="P660" s="168"/>
      <c r="Q660" s="168"/>
      <c r="R660" s="168"/>
      <c r="S660" s="168"/>
      <c r="T660" s="168"/>
      <c r="U660" s="168"/>
      <c r="V660" s="168"/>
      <c r="W660" s="168"/>
      <c r="X660" s="168"/>
      <c r="Y660" s="168"/>
      <c r="Z660" s="168"/>
      <c r="AA660" s="168"/>
      <c r="AB660" s="168"/>
      <c r="AC660" s="168"/>
      <c r="AD660" s="168"/>
      <c r="AE660" s="168"/>
      <c r="AF660" s="168"/>
      <c r="AG660" s="168"/>
      <c r="AH660" s="168"/>
      <c r="AI660" s="168"/>
      <c r="AJ660" s="168"/>
      <c r="AK660" s="168"/>
      <c r="AL660" s="168"/>
      <c r="AM660" s="168"/>
      <c r="AN660" s="168"/>
      <c r="AO660" s="168"/>
      <c r="AP660" s="168"/>
      <c r="AQ660" s="168"/>
      <c r="AR660" s="168"/>
      <c r="AS660" s="168"/>
      <c r="AT660" s="168"/>
      <c r="AU660" s="168"/>
      <c r="AV660" s="168"/>
      <c r="AW660" s="168"/>
      <c r="AX660" s="168"/>
      <c r="AY660" s="168"/>
      <c r="AZ660" s="168"/>
      <c r="BA660" s="168"/>
      <c r="BB660" s="168"/>
      <c r="BC660" s="168"/>
      <c r="BD660" s="168"/>
      <c r="BE660" s="168"/>
      <c r="BF660" s="168"/>
      <c r="BG660" s="168"/>
      <c r="BH660" s="168"/>
      <c r="BI660" s="168"/>
      <c r="BJ660" s="168"/>
      <c r="BK660" s="168"/>
      <c r="BL660" s="168"/>
      <c r="BM660" s="168"/>
      <c r="BN660" s="168"/>
      <c r="BO660" s="169"/>
      <c r="BP660" s="168"/>
      <c r="BQ660" s="168"/>
      <c r="BR660" s="168"/>
      <c r="BS660" s="168"/>
      <c r="BT660" s="168"/>
      <c r="BU660" s="168"/>
      <c r="BV660" s="168"/>
      <c r="BW660" s="168"/>
      <c r="BX660" s="168"/>
      <c r="BY660" s="168"/>
      <c r="BZ660" s="168"/>
      <c r="CA660" s="168"/>
      <c r="CB660" s="168"/>
      <c r="CC660" s="168"/>
      <c r="CD660" s="168"/>
      <c r="CE660" s="168"/>
      <c r="CF660" s="168"/>
      <c r="CG660" s="168"/>
      <c r="CH660" s="168"/>
      <c r="CI660" s="168"/>
      <c r="CJ660" s="168"/>
      <c r="CK660" s="168"/>
      <c r="CL660" s="168"/>
      <c r="CM660" s="168"/>
      <c r="CN660" s="168"/>
      <c r="CO660" s="168"/>
      <c r="CP660" s="168"/>
      <c r="CQ660" s="168"/>
      <c r="CR660" s="168"/>
      <c r="CS660" s="168"/>
      <c r="CT660" s="168"/>
      <c r="CU660" s="168"/>
      <c r="CV660" s="168"/>
      <c r="CW660" s="168"/>
      <c r="CX660" s="168"/>
      <c r="CY660" s="168"/>
      <c r="CZ660" s="168"/>
      <c r="DA660" s="168"/>
      <c r="DB660" s="168"/>
      <c r="DC660" s="168"/>
      <c r="DD660" s="168"/>
      <c r="DE660" s="168"/>
      <c r="DF660" s="168"/>
      <c r="DG660" s="168"/>
      <c r="DH660" s="168"/>
      <c r="DI660" s="168"/>
      <c r="DJ660" s="168"/>
      <c r="DK660" s="168"/>
      <c r="DL660" s="168"/>
      <c r="DM660" s="168"/>
      <c r="DN660" s="168"/>
      <c r="DO660" s="168"/>
      <c r="DP660" s="168"/>
      <c r="DQ660" s="168"/>
      <c r="DR660" s="168"/>
      <c r="DS660" s="168"/>
      <c r="DT660" s="168"/>
      <c r="DU660" s="168"/>
      <c r="DV660" s="168"/>
      <c r="DW660" s="168"/>
      <c r="DX660" s="168"/>
      <c r="DY660" s="168"/>
      <c r="DZ660" s="168"/>
      <c r="EA660" s="168"/>
      <c r="EB660" s="168"/>
      <c r="EC660" s="168"/>
      <c r="ED660" s="168"/>
      <c r="EE660" s="168"/>
      <c r="EF660" s="168"/>
      <c r="EG660" s="168"/>
      <c r="EH660" s="168"/>
      <c r="EI660" s="168"/>
      <c r="EJ660" s="168"/>
      <c r="EK660" s="168"/>
      <c r="EL660" s="168"/>
      <c r="EM660" s="168"/>
      <c r="EN660" s="168"/>
      <c r="EO660" s="168"/>
      <c r="EP660" s="168"/>
      <c r="EQ660" s="168"/>
      <c r="ER660" s="168"/>
      <c r="ES660" s="168"/>
      <c r="ET660" s="168"/>
      <c r="EU660" s="168"/>
      <c r="EV660" s="168"/>
      <c r="EW660" s="168"/>
      <c r="EX660" s="168"/>
      <c r="EY660" s="168"/>
      <c r="EZ660" s="168"/>
      <c r="FA660" s="168"/>
      <c r="FB660" s="168"/>
      <c r="FC660" s="168"/>
      <c r="FD660" s="168"/>
      <c r="FE660" s="168"/>
      <c r="FF660" s="168"/>
      <c r="FG660" s="168"/>
      <c r="FH660" s="168"/>
      <c r="FI660" s="168"/>
      <c r="FJ660" s="168"/>
      <c r="FK660" s="168"/>
      <c r="FL660" s="168"/>
      <c r="FM660" s="168"/>
      <c r="FN660" s="168"/>
      <c r="FO660" s="168"/>
      <c r="FP660" s="168"/>
      <c r="FQ660" s="168"/>
      <c r="FR660" s="168"/>
      <c r="FS660" s="168"/>
      <c r="FT660" s="168"/>
      <c r="FU660" s="168"/>
      <c r="FV660" s="168"/>
      <c r="FW660" s="168"/>
      <c r="FX660" s="168"/>
      <c r="FY660" s="168"/>
      <c r="FZ660" s="168"/>
      <c r="GA660" s="168"/>
      <c r="GB660" s="168"/>
      <c r="GC660" s="168"/>
      <c r="GD660" s="168"/>
      <c r="GE660" s="168"/>
      <c r="GF660" s="168"/>
      <c r="GG660" s="168"/>
      <c r="GH660" s="168"/>
      <c r="GI660" s="168"/>
    </row>
    <row r="661" spans="3:191" s="133" customFormat="1">
      <c r="C661" s="168"/>
      <c r="D661" s="168"/>
      <c r="E661" s="168"/>
      <c r="F661" s="168"/>
      <c r="G661" s="168"/>
      <c r="H661" s="168"/>
      <c r="I661" s="168"/>
      <c r="J661" s="168"/>
      <c r="P661" s="168"/>
      <c r="Q661" s="168"/>
      <c r="R661" s="168"/>
      <c r="S661" s="168"/>
      <c r="T661" s="168"/>
      <c r="U661" s="168"/>
      <c r="V661" s="168"/>
      <c r="W661" s="168"/>
      <c r="X661" s="168"/>
      <c r="Y661" s="168"/>
      <c r="Z661" s="168"/>
      <c r="AA661" s="168"/>
      <c r="AB661" s="168"/>
      <c r="AC661" s="168"/>
      <c r="AD661" s="168"/>
      <c r="AE661" s="168"/>
      <c r="AF661" s="168"/>
      <c r="AG661" s="168"/>
      <c r="AH661" s="168"/>
      <c r="AI661" s="168"/>
      <c r="AJ661" s="168"/>
      <c r="AK661" s="168"/>
      <c r="AL661" s="168"/>
      <c r="AM661" s="168"/>
      <c r="AN661" s="168"/>
      <c r="AO661" s="168"/>
      <c r="AP661" s="168"/>
      <c r="AQ661" s="168"/>
      <c r="AR661" s="168"/>
      <c r="AS661" s="168"/>
      <c r="AT661" s="168"/>
      <c r="AU661" s="168"/>
      <c r="AV661" s="168"/>
      <c r="AW661" s="168"/>
      <c r="AX661" s="168"/>
      <c r="AY661" s="168"/>
      <c r="AZ661" s="168"/>
      <c r="BA661" s="168"/>
      <c r="BB661" s="168"/>
      <c r="BC661" s="168"/>
      <c r="BD661" s="168"/>
      <c r="BE661" s="168"/>
      <c r="BF661" s="168"/>
      <c r="BG661" s="168"/>
      <c r="BH661" s="168"/>
      <c r="BI661" s="168"/>
      <c r="BJ661" s="168"/>
      <c r="BK661" s="168"/>
      <c r="BL661" s="168"/>
      <c r="BM661" s="168"/>
      <c r="BN661" s="168"/>
      <c r="BO661" s="169"/>
      <c r="BP661" s="168"/>
      <c r="BQ661" s="168"/>
      <c r="BR661" s="168"/>
      <c r="BS661" s="168"/>
      <c r="BT661" s="168"/>
      <c r="BU661" s="168"/>
      <c r="BV661" s="168"/>
      <c r="BW661" s="168"/>
      <c r="BX661" s="168"/>
      <c r="BY661" s="168"/>
      <c r="BZ661" s="168"/>
      <c r="CA661" s="168"/>
      <c r="CB661" s="168"/>
      <c r="CC661" s="168"/>
      <c r="CD661" s="168"/>
      <c r="CE661" s="168"/>
      <c r="CF661" s="168"/>
      <c r="CG661" s="168"/>
      <c r="CH661" s="168"/>
      <c r="CI661" s="168"/>
      <c r="CJ661" s="168"/>
      <c r="CK661" s="168"/>
      <c r="CL661" s="168"/>
      <c r="CM661" s="168"/>
      <c r="CN661" s="168"/>
      <c r="CO661" s="168"/>
      <c r="CP661" s="168"/>
      <c r="CQ661" s="168"/>
      <c r="CR661" s="168"/>
      <c r="CS661" s="168"/>
      <c r="CT661" s="168"/>
      <c r="CU661" s="168"/>
      <c r="CV661" s="168"/>
      <c r="CW661" s="168"/>
      <c r="CX661" s="168"/>
      <c r="CY661" s="168"/>
      <c r="CZ661" s="168"/>
      <c r="DA661" s="168"/>
      <c r="DB661" s="168"/>
      <c r="DC661" s="168"/>
      <c r="DD661" s="168"/>
      <c r="DE661" s="168"/>
      <c r="DF661" s="168"/>
      <c r="DG661" s="168"/>
      <c r="DH661" s="168"/>
      <c r="DI661" s="168"/>
      <c r="DJ661" s="168"/>
      <c r="DK661" s="168"/>
      <c r="DL661" s="168"/>
      <c r="DM661" s="168"/>
      <c r="DN661" s="168"/>
      <c r="DO661" s="168"/>
      <c r="DP661" s="168"/>
      <c r="DQ661" s="168"/>
      <c r="DR661" s="168"/>
      <c r="DS661" s="168"/>
      <c r="DT661" s="168"/>
      <c r="DU661" s="168"/>
      <c r="DV661" s="168"/>
      <c r="DW661" s="168"/>
      <c r="DX661" s="168"/>
      <c r="DY661" s="168"/>
      <c r="DZ661" s="168"/>
      <c r="EA661" s="168"/>
      <c r="EB661" s="168"/>
      <c r="EC661" s="168"/>
      <c r="ED661" s="168"/>
      <c r="EE661" s="168"/>
      <c r="EF661" s="168"/>
      <c r="EG661" s="168"/>
      <c r="EH661" s="168"/>
      <c r="EI661" s="168"/>
      <c r="EJ661" s="168"/>
      <c r="EK661" s="168"/>
      <c r="EL661" s="168"/>
      <c r="EM661" s="168"/>
      <c r="EN661" s="168"/>
      <c r="EO661" s="168"/>
      <c r="EP661" s="168"/>
      <c r="EQ661" s="168"/>
      <c r="ER661" s="168"/>
      <c r="ES661" s="168"/>
      <c r="ET661" s="168"/>
      <c r="EU661" s="168"/>
      <c r="EV661" s="168"/>
      <c r="EW661" s="168"/>
      <c r="EX661" s="168"/>
      <c r="EY661" s="168"/>
      <c r="EZ661" s="168"/>
      <c r="FA661" s="168"/>
      <c r="FB661" s="168"/>
      <c r="FC661" s="168"/>
      <c r="FD661" s="168"/>
      <c r="FE661" s="168"/>
      <c r="FF661" s="168"/>
      <c r="FG661" s="168"/>
      <c r="FH661" s="168"/>
      <c r="FI661" s="168"/>
      <c r="FJ661" s="168"/>
      <c r="FK661" s="168"/>
      <c r="FL661" s="168"/>
      <c r="FM661" s="168"/>
      <c r="FN661" s="168"/>
      <c r="FO661" s="168"/>
      <c r="FP661" s="168"/>
      <c r="FQ661" s="168"/>
      <c r="FR661" s="168"/>
      <c r="FS661" s="168"/>
      <c r="FT661" s="168"/>
      <c r="FU661" s="168"/>
      <c r="FV661" s="168"/>
      <c r="FW661" s="168"/>
      <c r="FX661" s="168"/>
      <c r="FY661" s="168"/>
      <c r="FZ661" s="168"/>
      <c r="GA661" s="168"/>
      <c r="GB661" s="168"/>
      <c r="GC661" s="168"/>
      <c r="GD661" s="168"/>
      <c r="GE661" s="168"/>
      <c r="GF661" s="168"/>
      <c r="GG661" s="168"/>
      <c r="GH661" s="168"/>
      <c r="GI661" s="168"/>
    </row>
    <row r="662" spans="3:191" s="133" customFormat="1">
      <c r="C662" s="168"/>
      <c r="D662" s="168"/>
      <c r="E662" s="168"/>
      <c r="F662" s="168"/>
      <c r="G662" s="168"/>
      <c r="H662" s="168"/>
      <c r="I662" s="168"/>
      <c r="J662" s="168"/>
      <c r="P662" s="168"/>
      <c r="Q662" s="168"/>
      <c r="R662" s="168"/>
      <c r="S662" s="168"/>
      <c r="T662" s="168"/>
      <c r="U662" s="168"/>
      <c r="V662" s="168"/>
      <c r="W662" s="168"/>
      <c r="X662" s="168"/>
      <c r="Y662" s="168"/>
      <c r="Z662" s="168"/>
      <c r="AA662" s="168"/>
      <c r="AB662" s="168"/>
      <c r="AC662" s="168"/>
      <c r="AD662" s="168"/>
      <c r="AE662" s="168"/>
      <c r="AF662" s="168"/>
      <c r="AG662" s="168"/>
      <c r="AH662" s="168"/>
      <c r="AI662" s="168"/>
      <c r="AJ662" s="168"/>
      <c r="AK662" s="168"/>
      <c r="AL662" s="168"/>
      <c r="AM662" s="168"/>
      <c r="AN662" s="168"/>
      <c r="AO662" s="168"/>
      <c r="AP662" s="168"/>
      <c r="AQ662" s="168"/>
      <c r="AR662" s="168"/>
      <c r="AS662" s="168"/>
      <c r="AT662" s="168"/>
      <c r="AU662" s="168"/>
      <c r="AV662" s="168"/>
      <c r="AW662" s="168"/>
      <c r="AX662" s="168"/>
      <c r="AY662" s="168"/>
      <c r="AZ662" s="168"/>
      <c r="BA662" s="168"/>
      <c r="BB662" s="168"/>
      <c r="BC662" s="168"/>
      <c r="BD662" s="168"/>
      <c r="BE662" s="168"/>
      <c r="BF662" s="168"/>
      <c r="BG662" s="168"/>
      <c r="BH662" s="168"/>
      <c r="BI662" s="168"/>
      <c r="BJ662" s="168"/>
      <c r="BK662" s="168"/>
      <c r="BL662" s="168"/>
      <c r="BM662" s="168"/>
      <c r="BN662" s="168"/>
      <c r="BO662" s="169"/>
      <c r="BP662" s="168"/>
      <c r="BQ662" s="168"/>
      <c r="BR662" s="168"/>
      <c r="BS662" s="168"/>
      <c r="BT662" s="168"/>
      <c r="BU662" s="168"/>
      <c r="BV662" s="168"/>
      <c r="BW662" s="168"/>
      <c r="BX662" s="168"/>
      <c r="BY662" s="168"/>
      <c r="BZ662" s="168"/>
      <c r="CA662" s="168"/>
      <c r="CB662" s="168"/>
      <c r="CC662" s="168"/>
      <c r="CD662" s="168"/>
      <c r="CE662" s="168"/>
      <c r="CF662" s="168"/>
      <c r="CG662" s="168"/>
      <c r="CH662" s="168"/>
      <c r="CI662" s="168"/>
      <c r="CJ662" s="168"/>
      <c r="CK662" s="168"/>
      <c r="CL662" s="168"/>
      <c r="CM662" s="168"/>
      <c r="CN662" s="168"/>
      <c r="CO662" s="168"/>
      <c r="CP662" s="168"/>
      <c r="CQ662" s="168"/>
      <c r="CR662" s="168"/>
      <c r="CS662" s="168"/>
      <c r="CT662" s="168"/>
      <c r="CU662" s="168"/>
      <c r="CV662" s="168"/>
      <c r="CW662" s="168"/>
      <c r="CX662" s="168"/>
      <c r="CY662" s="168"/>
      <c r="CZ662" s="168"/>
      <c r="DA662" s="168"/>
      <c r="DB662" s="168"/>
      <c r="DC662" s="168"/>
      <c r="DD662" s="168"/>
      <c r="DE662" s="168"/>
      <c r="DF662" s="168"/>
      <c r="DG662" s="168"/>
      <c r="DH662" s="168"/>
      <c r="DI662" s="168"/>
      <c r="DJ662" s="168"/>
      <c r="DK662" s="168"/>
      <c r="DL662" s="168"/>
      <c r="DM662" s="168"/>
      <c r="DN662" s="168"/>
      <c r="DO662" s="168"/>
      <c r="DP662" s="168"/>
      <c r="DQ662" s="168"/>
      <c r="DR662" s="168"/>
      <c r="DS662" s="168"/>
      <c r="DT662" s="168"/>
      <c r="DU662" s="168"/>
      <c r="DV662" s="168"/>
      <c r="DW662" s="168"/>
      <c r="DX662" s="168"/>
      <c r="DY662" s="168"/>
      <c r="DZ662" s="168"/>
      <c r="EA662" s="168"/>
      <c r="EB662" s="168"/>
      <c r="EC662" s="168"/>
      <c r="ED662" s="168"/>
      <c r="EE662" s="168"/>
      <c r="EF662" s="168"/>
      <c r="EG662" s="168"/>
      <c r="EH662" s="168"/>
      <c r="EI662" s="168"/>
      <c r="EJ662" s="168"/>
      <c r="EK662" s="168"/>
      <c r="EL662" s="168"/>
      <c r="EM662" s="168"/>
      <c r="EN662" s="168"/>
      <c r="EO662" s="168"/>
      <c r="EP662" s="168"/>
      <c r="EQ662" s="168"/>
      <c r="ER662" s="168"/>
      <c r="ES662" s="168"/>
      <c r="ET662" s="168"/>
      <c r="EU662" s="168"/>
      <c r="EV662" s="168"/>
      <c r="EW662" s="168"/>
      <c r="EX662" s="168"/>
      <c r="EY662" s="168"/>
      <c r="EZ662" s="168"/>
      <c r="FA662" s="168"/>
      <c r="FB662" s="168"/>
      <c r="FC662" s="168"/>
      <c r="FD662" s="168"/>
      <c r="FE662" s="168"/>
      <c r="FF662" s="168"/>
      <c r="FG662" s="168"/>
      <c r="FH662" s="168"/>
      <c r="FI662" s="168"/>
      <c r="FJ662" s="168"/>
      <c r="FK662" s="168"/>
      <c r="FL662" s="168"/>
      <c r="FM662" s="168"/>
      <c r="FN662" s="168"/>
      <c r="FO662" s="168"/>
      <c r="FP662" s="168"/>
      <c r="FQ662" s="168"/>
      <c r="FR662" s="168"/>
      <c r="FS662" s="168"/>
      <c r="FT662" s="168"/>
      <c r="FU662" s="168"/>
      <c r="FV662" s="168"/>
      <c r="FW662" s="168"/>
      <c r="FX662" s="168"/>
      <c r="FY662" s="168"/>
      <c r="FZ662" s="168"/>
      <c r="GA662" s="168"/>
      <c r="GB662" s="168"/>
      <c r="GC662" s="168"/>
      <c r="GD662" s="168"/>
      <c r="GE662" s="168"/>
      <c r="GF662" s="168"/>
      <c r="GG662" s="168"/>
      <c r="GH662" s="168"/>
      <c r="GI662" s="168"/>
    </row>
    <row r="663" spans="3:191" s="133" customFormat="1">
      <c r="C663" s="168"/>
      <c r="D663" s="168"/>
      <c r="E663" s="168"/>
      <c r="F663" s="168"/>
      <c r="G663" s="168"/>
      <c r="H663" s="168"/>
      <c r="I663" s="168"/>
      <c r="J663" s="168"/>
      <c r="P663" s="168"/>
      <c r="Q663" s="168"/>
      <c r="R663" s="168"/>
      <c r="S663" s="168"/>
      <c r="T663" s="168"/>
      <c r="U663" s="168"/>
      <c r="V663" s="168"/>
      <c r="W663" s="168"/>
      <c r="X663" s="168"/>
      <c r="Y663" s="168"/>
      <c r="Z663" s="168"/>
      <c r="AA663" s="168"/>
      <c r="AB663" s="168"/>
      <c r="AC663" s="168"/>
      <c r="AD663" s="168"/>
      <c r="AE663" s="168"/>
      <c r="AF663" s="168"/>
      <c r="AG663" s="168"/>
      <c r="AH663" s="168"/>
      <c r="AI663" s="168"/>
      <c r="AJ663" s="168"/>
      <c r="AK663" s="168"/>
      <c r="AL663" s="168"/>
      <c r="AM663" s="168"/>
      <c r="AN663" s="168"/>
      <c r="AO663" s="168"/>
      <c r="AP663" s="168"/>
      <c r="AQ663" s="168"/>
      <c r="AR663" s="168"/>
      <c r="AS663" s="168"/>
      <c r="AT663" s="168"/>
      <c r="AU663" s="168"/>
      <c r="AV663" s="168"/>
      <c r="AW663" s="168"/>
      <c r="AX663" s="168"/>
      <c r="AY663" s="168"/>
      <c r="AZ663" s="168"/>
      <c r="BA663" s="168"/>
      <c r="BB663" s="168"/>
      <c r="BC663" s="168"/>
      <c r="BD663" s="168"/>
      <c r="BE663" s="168"/>
      <c r="BF663" s="168"/>
      <c r="BG663" s="168"/>
      <c r="BH663" s="168"/>
      <c r="BI663" s="168"/>
      <c r="BJ663" s="168"/>
      <c r="BK663" s="168"/>
      <c r="BL663" s="168"/>
      <c r="BM663" s="168"/>
      <c r="BN663" s="168"/>
      <c r="BO663" s="169"/>
      <c r="BP663" s="168"/>
      <c r="BQ663" s="168"/>
      <c r="BR663" s="168"/>
      <c r="BS663" s="168"/>
      <c r="BT663" s="168"/>
      <c r="BU663" s="168"/>
      <c r="BV663" s="168"/>
      <c r="BW663" s="168"/>
      <c r="BX663" s="168"/>
      <c r="BY663" s="168"/>
      <c r="BZ663" s="168"/>
      <c r="CA663" s="168"/>
      <c r="CB663" s="168"/>
      <c r="CC663" s="168"/>
      <c r="CD663" s="168"/>
      <c r="CE663" s="168"/>
      <c r="CF663" s="168"/>
      <c r="CG663" s="168"/>
      <c r="CH663" s="168"/>
      <c r="CI663" s="168"/>
      <c r="CJ663" s="168"/>
      <c r="CK663" s="168"/>
      <c r="CL663" s="168"/>
      <c r="CM663" s="168"/>
      <c r="CN663" s="168"/>
      <c r="CO663" s="168"/>
      <c r="CP663" s="168"/>
      <c r="CQ663" s="168"/>
      <c r="CR663" s="168"/>
      <c r="CS663" s="168"/>
      <c r="CT663" s="168"/>
      <c r="CU663" s="168"/>
      <c r="CV663" s="168"/>
      <c r="CW663" s="168"/>
      <c r="CX663" s="168"/>
      <c r="CY663" s="168"/>
      <c r="CZ663" s="168"/>
      <c r="DA663" s="168"/>
      <c r="DB663" s="168"/>
      <c r="DC663" s="168"/>
      <c r="DD663" s="168"/>
      <c r="DE663" s="168"/>
      <c r="DF663" s="168"/>
      <c r="DG663" s="168"/>
      <c r="DH663" s="168"/>
      <c r="DI663" s="168"/>
      <c r="DJ663" s="168"/>
      <c r="DK663" s="168"/>
      <c r="DL663" s="168"/>
      <c r="DM663" s="168"/>
      <c r="DN663" s="168"/>
      <c r="DO663" s="168"/>
      <c r="DP663" s="168"/>
      <c r="DQ663" s="168"/>
      <c r="DR663" s="168"/>
      <c r="DS663" s="168"/>
      <c r="DT663" s="168"/>
      <c r="DU663" s="168"/>
      <c r="DV663" s="168"/>
      <c r="DW663" s="168"/>
      <c r="DX663" s="168"/>
      <c r="DY663" s="168"/>
      <c r="DZ663" s="168"/>
      <c r="EA663" s="168"/>
      <c r="EB663" s="168"/>
      <c r="EC663" s="168"/>
      <c r="ED663" s="168"/>
      <c r="EE663" s="168"/>
      <c r="EF663" s="168"/>
      <c r="EG663" s="168"/>
      <c r="EH663" s="168"/>
      <c r="EI663" s="168"/>
      <c r="EJ663" s="168"/>
      <c r="EK663" s="168"/>
      <c r="EL663" s="168"/>
      <c r="EM663" s="168"/>
      <c r="EN663" s="168"/>
      <c r="EO663" s="168"/>
      <c r="EP663" s="168"/>
      <c r="EQ663" s="168"/>
      <c r="ER663" s="168"/>
      <c r="ES663" s="168"/>
      <c r="ET663" s="168"/>
      <c r="EU663" s="168"/>
      <c r="EV663" s="168"/>
      <c r="EW663" s="168"/>
      <c r="EX663" s="168"/>
      <c r="EY663" s="168"/>
      <c r="EZ663" s="168"/>
      <c r="FA663" s="168"/>
      <c r="FB663" s="168"/>
      <c r="FC663" s="168"/>
      <c r="FD663" s="168"/>
      <c r="FE663" s="168"/>
      <c r="FF663" s="168"/>
      <c r="FG663" s="168"/>
      <c r="FH663" s="168"/>
      <c r="FI663" s="168"/>
      <c r="FJ663" s="168"/>
      <c r="FK663" s="168"/>
      <c r="FL663" s="168"/>
      <c r="FM663" s="168"/>
      <c r="FN663" s="168"/>
      <c r="FO663" s="168"/>
      <c r="FP663" s="168"/>
      <c r="FQ663" s="168"/>
      <c r="FR663" s="168"/>
      <c r="FS663" s="168"/>
      <c r="FT663" s="168"/>
      <c r="FU663" s="168"/>
      <c r="FV663" s="168"/>
      <c r="FW663" s="168"/>
      <c r="FX663" s="168"/>
      <c r="FY663" s="168"/>
      <c r="FZ663" s="168"/>
      <c r="GA663" s="168"/>
      <c r="GB663" s="168"/>
      <c r="GC663" s="168"/>
      <c r="GD663" s="168"/>
      <c r="GE663" s="168"/>
      <c r="GF663" s="168"/>
      <c r="GG663" s="168"/>
      <c r="GH663" s="168"/>
      <c r="GI663" s="168"/>
    </row>
    <row r="664" spans="3:191" s="133" customFormat="1">
      <c r="C664" s="168"/>
      <c r="D664" s="168"/>
      <c r="E664" s="168"/>
      <c r="F664" s="168"/>
      <c r="G664" s="168"/>
      <c r="H664" s="168"/>
      <c r="I664" s="168"/>
      <c r="J664" s="168"/>
      <c r="P664" s="168"/>
      <c r="Q664" s="168"/>
      <c r="R664" s="168"/>
      <c r="S664" s="168"/>
      <c r="T664" s="168"/>
      <c r="U664" s="168"/>
      <c r="V664" s="168"/>
      <c r="W664" s="168"/>
      <c r="X664" s="168"/>
      <c r="Y664" s="168"/>
      <c r="Z664" s="168"/>
      <c r="AA664" s="168"/>
      <c r="AB664" s="168"/>
      <c r="AC664" s="168"/>
      <c r="AD664" s="168"/>
      <c r="AE664" s="168"/>
      <c r="AF664" s="168"/>
      <c r="AG664" s="168"/>
      <c r="AH664" s="168"/>
      <c r="AI664" s="168"/>
      <c r="AJ664" s="168"/>
      <c r="AK664" s="168"/>
      <c r="AL664" s="168"/>
      <c r="AM664" s="168"/>
      <c r="AN664" s="168"/>
      <c r="AO664" s="168"/>
      <c r="AP664" s="168"/>
      <c r="AQ664" s="168"/>
      <c r="AR664" s="168"/>
      <c r="AS664" s="168"/>
      <c r="AT664" s="168"/>
      <c r="AU664" s="168"/>
      <c r="AV664" s="168"/>
      <c r="AW664" s="168"/>
      <c r="AX664" s="168"/>
      <c r="AY664" s="168"/>
      <c r="AZ664" s="168"/>
      <c r="BA664" s="168"/>
      <c r="BB664" s="168"/>
      <c r="BC664" s="168"/>
      <c r="BD664" s="168"/>
      <c r="BE664" s="168"/>
      <c r="BF664" s="168"/>
      <c r="BG664" s="168"/>
      <c r="BH664" s="168"/>
      <c r="BI664" s="168"/>
      <c r="BJ664" s="168"/>
      <c r="BK664" s="168"/>
      <c r="BL664" s="168"/>
      <c r="BM664" s="168"/>
      <c r="BN664" s="168"/>
      <c r="BO664" s="169"/>
      <c r="BP664" s="168"/>
      <c r="BQ664" s="168"/>
      <c r="BR664" s="168"/>
      <c r="BS664" s="168"/>
      <c r="BT664" s="168"/>
      <c r="BU664" s="168"/>
      <c r="BV664" s="168"/>
      <c r="BW664" s="168"/>
      <c r="BX664" s="168"/>
      <c r="BY664" s="168"/>
      <c r="BZ664" s="168"/>
      <c r="CA664" s="168"/>
      <c r="CB664" s="168"/>
      <c r="CC664" s="168"/>
      <c r="CD664" s="168"/>
      <c r="CE664" s="168"/>
      <c r="CF664" s="168"/>
      <c r="CG664" s="168"/>
      <c r="CH664" s="168"/>
      <c r="CI664" s="168"/>
      <c r="CJ664" s="168"/>
      <c r="CK664" s="168"/>
      <c r="CL664" s="168"/>
      <c r="CM664" s="168"/>
      <c r="CN664" s="168"/>
      <c r="CO664" s="168"/>
      <c r="CP664" s="168"/>
      <c r="CQ664" s="168"/>
      <c r="CR664" s="168"/>
      <c r="CS664" s="168"/>
      <c r="CT664" s="168"/>
      <c r="CU664" s="168"/>
      <c r="CV664" s="168"/>
      <c r="CW664" s="168"/>
      <c r="CX664" s="168"/>
      <c r="CY664" s="168"/>
      <c r="CZ664" s="168"/>
      <c r="DA664" s="168"/>
      <c r="DB664" s="168"/>
      <c r="DC664" s="168"/>
      <c r="DD664" s="168"/>
      <c r="DE664" s="168"/>
      <c r="DF664" s="168"/>
      <c r="DG664" s="168"/>
      <c r="DH664" s="168"/>
      <c r="DI664" s="168"/>
      <c r="DJ664" s="168"/>
      <c r="DK664" s="168"/>
      <c r="DL664" s="168"/>
      <c r="DM664" s="168"/>
      <c r="DN664" s="168"/>
      <c r="DO664" s="168"/>
      <c r="DP664" s="168"/>
      <c r="DQ664" s="168"/>
      <c r="DR664" s="168"/>
      <c r="DS664" s="168"/>
      <c r="DT664" s="168"/>
      <c r="DU664" s="168"/>
      <c r="DV664" s="168"/>
      <c r="DW664" s="168"/>
      <c r="DX664" s="168"/>
      <c r="DY664" s="168"/>
      <c r="DZ664" s="168"/>
      <c r="EA664" s="168"/>
      <c r="EB664" s="168"/>
      <c r="EC664" s="168"/>
      <c r="ED664" s="168"/>
      <c r="EE664" s="168"/>
      <c r="EF664" s="168"/>
      <c r="EG664" s="168"/>
      <c r="EH664" s="168"/>
      <c r="EI664" s="168"/>
      <c r="EJ664" s="168"/>
      <c r="EK664" s="168"/>
      <c r="EL664" s="168"/>
      <c r="EM664" s="168"/>
      <c r="EN664" s="168"/>
      <c r="EO664" s="168"/>
      <c r="EP664" s="168"/>
      <c r="EQ664" s="168"/>
      <c r="ER664" s="168"/>
      <c r="ES664" s="168"/>
      <c r="ET664" s="168"/>
      <c r="EU664" s="168"/>
      <c r="EV664" s="168"/>
      <c r="EW664" s="168"/>
      <c r="EX664" s="168"/>
      <c r="EY664" s="168"/>
      <c r="EZ664" s="168"/>
      <c r="FA664" s="168"/>
      <c r="FB664" s="168"/>
      <c r="FC664" s="168"/>
      <c r="FD664" s="168"/>
      <c r="FE664" s="168"/>
      <c r="FF664" s="168"/>
      <c r="FG664" s="168"/>
      <c r="FH664" s="168"/>
      <c r="FI664" s="168"/>
      <c r="FJ664" s="168"/>
      <c r="FK664" s="168"/>
      <c r="FL664" s="168"/>
      <c r="FM664" s="168"/>
      <c r="FN664" s="168"/>
      <c r="FO664" s="168"/>
      <c r="FP664" s="168"/>
      <c r="FQ664" s="168"/>
      <c r="FR664" s="168"/>
      <c r="FS664" s="168"/>
      <c r="FT664" s="168"/>
      <c r="FU664" s="168"/>
      <c r="FV664" s="168"/>
      <c r="FW664" s="168"/>
      <c r="FX664" s="168"/>
      <c r="FY664" s="168"/>
      <c r="FZ664" s="168"/>
      <c r="GA664" s="168"/>
      <c r="GB664" s="168"/>
      <c r="GC664" s="168"/>
      <c r="GD664" s="168"/>
      <c r="GE664" s="168"/>
      <c r="GF664" s="168"/>
      <c r="GG664" s="168"/>
      <c r="GH664" s="168"/>
      <c r="GI664" s="168"/>
    </row>
    <row r="665" spans="3:191" s="133" customFormat="1">
      <c r="C665" s="168"/>
      <c r="D665" s="168"/>
      <c r="E665" s="168"/>
      <c r="F665" s="168"/>
      <c r="G665" s="168"/>
      <c r="H665" s="168"/>
      <c r="I665" s="168"/>
      <c r="J665" s="168"/>
      <c r="P665" s="168"/>
      <c r="Q665" s="168"/>
      <c r="R665" s="168"/>
      <c r="S665" s="168"/>
      <c r="T665" s="168"/>
      <c r="U665" s="168"/>
      <c r="V665" s="168"/>
      <c r="W665" s="168"/>
      <c r="X665" s="168"/>
      <c r="Y665" s="168"/>
      <c r="Z665" s="168"/>
      <c r="AA665" s="168"/>
      <c r="AB665" s="168"/>
      <c r="AC665" s="168"/>
      <c r="AD665" s="168"/>
      <c r="AE665" s="168"/>
      <c r="AF665" s="168"/>
      <c r="AG665" s="168"/>
      <c r="AH665" s="168"/>
      <c r="AI665" s="168"/>
      <c r="AJ665" s="168"/>
      <c r="AK665" s="168"/>
      <c r="AL665" s="168"/>
      <c r="AM665" s="168"/>
      <c r="AN665" s="168"/>
      <c r="AO665" s="168"/>
      <c r="AP665" s="168"/>
      <c r="AQ665" s="168"/>
      <c r="AR665" s="168"/>
      <c r="AS665" s="168"/>
      <c r="AT665" s="168"/>
      <c r="AU665" s="168"/>
      <c r="AV665" s="168"/>
      <c r="AW665" s="168"/>
      <c r="AX665" s="168"/>
      <c r="AY665" s="168"/>
      <c r="AZ665" s="168"/>
      <c r="BA665" s="168"/>
      <c r="BB665" s="168"/>
      <c r="BC665" s="168"/>
      <c r="BD665" s="168"/>
      <c r="BE665" s="168"/>
      <c r="BF665" s="168"/>
      <c r="BG665" s="168"/>
      <c r="BH665" s="168"/>
      <c r="BI665" s="168"/>
      <c r="BJ665" s="168"/>
      <c r="BK665" s="168"/>
      <c r="BL665" s="168"/>
      <c r="BM665" s="168"/>
      <c r="BN665" s="168"/>
      <c r="BO665" s="169"/>
      <c r="BP665" s="168"/>
      <c r="BQ665" s="168"/>
      <c r="BR665" s="168"/>
      <c r="BS665" s="168"/>
      <c r="BT665" s="168"/>
      <c r="BU665" s="168"/>
      <c r="BV665" s="168"/>
      <c r="BW665" s="168"/>
      <c r="BX665" s="168"/>
      <c r="BY665" s="168"/>
      <c r="BZ665" s="168"/>
      <c r="CA665" s="168"/>
      <c r="CB665" s="168"/>
      <c r="CC665" s="168"/>
      <c r="CD665" s="168"/>
      <c r="CE665" s="168"/>
      <c r="CF665" s="168"/>
      <c r="CG665" s="168"/>
      <c r="CH665" s="168"/>
      <c r="CI665" s="168"/>
      <c r="CJ665" s="168"/>
      <c r="CK665" s="168"/>
      <c r="CL665" s="168"/>
      <c r="CM665" s="168"/>
      <c r="CN665" s="168"/>
      <c r="CO665" s="168"/>
      <c r="CP665" s="168"/>
      <c r="CQ665" s="168"/>
      <c r="CR665" s="168"/>
      <c r="CS665" s="168"/>
      <c r="CT665" s="168"/>
      <c r="CU665" s="168"/>
      <c r="CV665" s="168"/>
      <c r="CW665" s="168"/>
      <c r="CX665" s="168"/>
      <c r="CY665" s="168"/>
      <c r="CZ665" s="168"/>
      <c r="DA665" s="168"/>
      <c r="DB665" s="168"/>
      <c r="DC665" s="168"/>
      <c r="DD665" s="168"/>
      <c r="DE665" s="168"/>
      <c r="DF665" s="168"/>
      <c r="DG665" s="168"/>
      <c r="DH665" s="168"/>
      <c r="DI665" s="168"/>
      <c r="DJ665" s="168"/>
      <c r="DK665" s="168"/>
      <c r="DL665" s="168"/>
      <c r="DM665" s="168"/>
      <c r="DN665" s="168"/>
      <c r="DO665" s="168"/>
      <c r="DP665" s="168"/>
      <c r="DQ665" s="168"/>
      <c r="DR665" s="168"/>
      <c r="DS665" s="168"/>
      <c r="DT665" s="168"/>
      <c r="DU665" s="168"/>
      <c r="DV665" s="168"/>
      <c r="DW665" s="168"/>
      <c r="DX665" s="168"/>
      <c r="DY665" s="168"/>
      <c r="DZ665" s="168"/>
      <c r="EA665" s="168"/>
      <c r="EB665" s="168"/>
      <c r="EC665" s="168"/>
      <c r="ED665" s="168"/>
      <c r="EE665" s="168"/>
      <c r="EF665" s="168"/>
      <c r="EG665" s="168"/>
      <c r="EH665" s="168"/>
      <c r="EI665" s="168"/>
      <c r="EJ665" s="168"/>
      <c r="EK665" s="168"/>
      <c r="EL665" s="168"/>
      <c r="EM665" s="168"/>
      <c r="EN665" s="168"/>
      <c r="EO665" s="168"/>
      <c r="EP665" s="168"/>
      <c r="EQ665" s="168"/>
      <c r="ER665" s="168"/>
      <c r="ES665" s="168"/>
      <c r="ET665" s="168"/>
      <c r="EU665" s="168"/>
      <c r="EV665" s="168"/>
      <c r="EW665" s="168"/>
      <c r="EX665" s="168"/>
      <c r="EY665" s="168"/>
      <c r="EZ665" s="168"/>
      <c r="FA665" s="168"/>
      <c r="FB665" s="168"/>
      <c r="FC665" s="168"/>
      <c r="FD665" s="168"/>
      <c r="FE665" s="168"/>
      <c r="FF665" s="168"/>
      <c r="FG665" s="168"/>
      <c r="FH665" s="168"/>
      <c r="FI665" s="168"/>
      <c r="FJ665" s="168"/>
      <c r="FK665" s="168"/>
      <c r="FL665" s="168"/>
      <c r="FM665" s="168"/>
      <c r="FN665" s="168"/>
      <c r="FO665" s="168"/>
      <c r="FP665" s="168"/>
      <c r="FQ665" s="168"/>
      <c r="FR665" s="168"/>
      <c r="FS665" s="168"/>
      <c r="FT665" s="168"/>
      <c r="FU665" s="168"/>
      <c r="FV665" s="168"/>
      <c r="FW665" s="168"/>
      <c r="FX665" s="168"/>
      <c r="FY665" s="168"/>
      <c r="FZ665" s="168"/>
      <c r="GA665" s="168"/>
      <c r="GB665" s="168"/>
      <c r="GC665" s="168"/>
      <c r="GD665" s="168"/>
      <c r="GE665" s="168"/>
      <c r="GF665" s="168"/>
      <c r="GG665" s="168"/>
      <c r="GH665" s="168"/>
      <c r="GI665" s="168"/>
    </row>
    <row r="666" spans="3:191" s="133" customFormat="1">
      <c r="C666" s="168"/>
      <c r="D666" s="168"/>
      <c r="E666" s="168"/>
      <c r="F666" s="168"/>
      <c r="G666" s="168"/>
      <c r="H666" s="168"/>
      <c r="I666" s="168"/>
      <c r="J666" s="168"/>
      <c r="P666" s="168"/>
      <c r="Q666" s="168"/>
      <c r="R666" s="168"/>
      <c r="S666" s="168"/>
      <c r="T666" s="168"/>
      <c r="U666" s="168"/>
      <c r="V666" s="168"/>
      <c r="W666" s="168"/>
      <c r="X666" s="168"/>
      <c r="Y666" s="168"/>
      <c r="Z666" s="168"/>
      <c r="AA666" s="168"/>
      <c r="AB666" s="168"/>
      <c r="AC666" s="168"/>
      <c r="AD666" s="168"/>
      <c r="AE666" s="168"/>
      <c r="AF666" s="168"/>
      <c r="AG666" s="168"/>
      <c r="AH666" s="168"/>
      <c r="AI666" s="168"/>
      <c r="AJ666" s="168"/>
      <c r="AK666" s="168"/>
      <c r="AL666" s="168"/>
      <c r="AM666" s="168"/>
      <c r="AN666" s="168"/>
      <c r="AO666" s="168"/>
      <c r="AP666" s="168"/>
      <c r="AQ666" s="168"/>
      <c r="AR666" s="168"/>
      <c r="AS666" s="168"/>
      <c r="AT666" s="168"/>
      <c r="AU666" s="168"/>
      <c r="AV666" s="168"/>
      <c r="AW666" s="168"/>
      <c r="AX666" s="168"/>
      <c r="AY666" s="168"/>
      <c r="AZ666" s="168"/>
      <c r="BA666" s="168"/>
      <c r="BB666" s="168"/>
      <c r="BC666" s="168"/>
      <c r="BD666" s="168"/>
      <c r="BE666" s="168"/>
      <c r="BF666" s="168"/>
      <c r="BG666" s="168"/>
      <c r="BH666" s="168"/>
      <c r="BI666" s="168"/>
      <c r="BJ666" s="168"/>
      <c r="BK666" s="168"/>
      <c r="BL666" s="168"/>
      <c r="BM666" s="168"/>
      <c r="BN666" s="168"/>
      <c r="BO666" s="169"/>
      <c r="BP666" s="168"/>
      <c r="BQ666" s="168"/>
      <c r="BR666" s="168"/>
      <c r="BS666" s="168"/>
      <c r="BT666" s="168"/>
      <c r="BU666" s="168"/>
      <c r="BV666" s="168"/>
      <c r="BW666" s="168"/>
      <c r="BX666" s="168"/>
      <c r="BY666" s="168"/>
      <c r="BZ666" s="168"/>
      <c r="CA666" s="168"/>
      <c r="CB666" s="168"/>
      <c r="CC666" s="168"/>
      <c r="CD666" s="168"/>
      <c r="CE666" s="168"/>
      <c r="CF666" s="168"/>
      <c r="CG666" s="168"/>
      <c r="CH666" s="168"/>
      <c r="CI666" s="168"/>
      <c r="CJ666" s="168"/>
      <c r="CK666" s="168"/>
      <c r="CL666" s="168"/>
      <c r="CM666" s="168"/>
      <c r="CN666" s="168"/>
      <c r="CO666" s="168"/>
      <c r="CP666" s="168"/>
      <c r="CQ666" s="168"/>
      <c r="CR666" s="168"/>
      <c r="CS666" s="168"/>
      <c r="CT666" s="168"/>
      <c r="CU666" s="168"/>
      <c r="CV666" s="168"/>
      <c r="CW666" s="168"/>
      <c r="CX666" s="168"/>
      <c r="CY666" s="168"/>
      <c r="CZ666" s="168"/>
      <c r="DA666" s="168"/>
      <c r="DB666" s="168"/>
      <c r="DC666" s="168"/>
      <c r="DD666" s="168"/>
      <c r="DE666" s="168"/>
      <c r="DF666" s="168"/>
      <c r="DG666" s="168"/>
      <c r="DH666" s="168"/>
      <c r="DI666" s="168"/>
      <c r="DJ666" s="168"/>
      <c r="DK666" s="168"/>
      <c r="DL666" s="168"/>
      <c r="DM666" s="168"/>
      <c r="DN666" s="168"/>
      <c r="DO666" s="168"/>
      <c r="DP666" s="168"/>
      <c r="DQ666" s="168"/>
      <c r="DR666" s="168"/>
      <c r="DS666" s="168"/>
      <c r="DT666" s="168"/>
      <c r="DU666" s="168"/>
      <c r="DV666" s="168"/>
      <c r="DW666" s="168"/>
      <c r="DX666" s="168"/>
      <c r="DY666" s="168"/>
      <c r="DZ666" s="168"/>
      <c r="EA666" s="168"/>
      <c r="EB666" s="168"/>
      <c r="EC666" s="168"/>
      <c r="ED666" s="168"/>
      <c r="EE666" s="168"/>
      <c r="EF666" s="168"/>
      <c r="EG666" s="168"/>
      <c r="EH666" s="168"/>
      <c r="EI666" s="168"/>
      <c r="EJ666" s="168"/>
      <c r="EK666" s="168"/>
      <c r="EL666" s="168"/>
      <c r="EM666" s="168"/>
      <c r="EN666" s="168"/>
      <c r="EO666" s="168"/>
      <c r="EP666" s="168"/>
      <c r="EQ666" s="168"/>
      <c r="ER666" s="168"/>
      <c r="ES666" s="168"/>
      <c r="ET666" s="168"/>
      <c r="EU666" s="168"/>
      <c r="EV666" s="168"/>
      <c r="EW666" s="168"/>
      <c r="EX666" s="168"/>
      <c r="EY666" s="168"/>
      <c r="EZ666" s="168"/>
      <c r="FA666" s="168"/>
      <c r="FB666" s="168"/>
      <c r="FC666" s="168"/>
      <c r="FD666" s="168"/>
      <c r="FE666" s="168"/>
      <c r="FF666" s="168"/>
      <c r="FG666" s="168"/>
      <c r="FH666" s="168"/>
      <c r="FI666" s="168"/>
      <c r="FJ666" s="168"/>
      <c r="FK666" s="168"/>
      <c r="FL666" s="168"/>
      <c r="FM666" s="168"/>
      <c r="FN666" s="168"/>
      <c r="FO666" s="168"/>
      <c r="FP666" s="168"/>
      <c r="FQ666" s="168"/>
      <c r="FR666" s="168"/>
      <c r="FS666" s="168"/>
      <c r="FT666" s="168"/>
      <c r="FU666" s="168"/>
      <c r="FV666" s="168"/>
      <c r="FW666" s="168"/>
      <c r="FX666" s="168"/>
      <c r="FY666" s="168"/>
      <c r="FZ666" s="168"/>
      <c r="GA666" s="168"/>
      <c r="GB666" s="168"/>
      <c r="GC666" s="168"/>
      <c r="GD666" s="168"/>
      <c r="GE666" s="168"/>
      <c r="GF666" s="168"/>
      <c r="GG666" s="168"/>
      <c r="GH666" s="168"/>
      <c r="GI666" s="168"/>
    </row>
    <row r="667" spans="3:191" s="133" customFormat="1">
      <c r="C667" s="168"/>
      <c r="D667" s="168"/>
      <c r="E667" s="168"/>
      <c r="F667" s="168"/>
      <c r="G667" s="168"/>
      <c r="H667" s="168"/>
      <c r="I667" s="168"/>
      <c r="J667" s="168"/>
      <c r="P667" s="168"/>
      <c r="Q667" s="168"/>
      <c r="R667" s="168"/>
      <c r="S667" s="168"/>
      <c r="T667" s="168"/>
      <c r="U667" s="168"/>
      <c r="V667" s="168"/>
      <c r="W667" s="168"/>
      <c r="X667" s="168"/>
      <c r="Y667" s="168"/>
      <c r="Z667" s="168"/>
      <c r="AA667" s="168"/>
      <c r="AB667" s="168"/>
      <c r="AC667" s="168"/>
      <c r="AD667" s="168"/>
      <c r="AE667" s="168"/>
      <c r="AF667" s="168"/>
      <c r="AG667" s="168"/>
      <c r="AH667" s="168"/>
      <c r="AI667" s="168"/>
      <c r="AJ667" s="168"/>
      <c r="AK667" s="168"/>
      <c r="AL667" s="168"/>
      <c r="AM667" s="168"/>
      <c r="AN667" s="168"/>
      <c r="AO667" s="168"/>
      <c r="AP667" s="168"/>
      <c r="AQ667" s="168"/>
      <c r="AR667" s="168"/>
      <c r="AS667" s="168"/>
      <c r="AT667" s="168"/>
      <c r="AU667" s="168"/>
      <c r="AV667" s="168"/>
      <c r="AW667" s="168"/>
      <c r="AX667" s="168"/>
      <c r="AY667" s="168"/>
      <c r="AZ667" s="168"/>
      <c r="BA667" s="168"/>
      <c r="BB667" s="168"/>
      <c r="BC667" s="168"/>
      <c r="BD667" s="168"/>
      <c r="BE667" s="168"/>
      <c r="BF667" s="168"/>
      <c r="BG667" s="168"/>
      <c r="BH667" s="168"/>
      <c r="BI667" s="168"/>
      <c r="BJ667" s="168"/>
      <c r="BK667" s="168"/>
      <c r="BL667" s="168"/>
      <c r="BM667" s="168"/>
      <c r="BN667" s="168"/>
      <c r="BO667" s="169"/>
      <c r="BP667" s="168"/>
      <c r="BQ667" s="168"/>
      <c r="BR667" s="168"/>
      <c r="BS667" s="168"/>
      <c r="BT667" s="168"/>
      <c r="BU667" s="168"/>
      <c r="BV667" s="168"/>
      <c r="BW667" s="168"/>
      <c r="BX667" s="168"/>
      <c r="BY667" s="168"/>
      <c r="BZ667" s="168"/>
      <c r="CA667" s="168"/>
      <c r="CB667" s="168"/>
      <c r="CC667" s="168"/>
      <c r="CD667" s="168"/>
      <c r="CE667" s="168"/>
      <c r="CF667" s="168"/>
      <c r="CG667" s="168"/>
      <c r="CH667" s="168"/>
      <c r="CI667" s="168"/>
      <c r="CJ667" s="168"/>
      <c r="CK667" s="168"/>
      <c r="CL667" s="168"/>
      <c r="CM667" s="168"/>
      <c r="CN667" s="168"/>
      <c r="CO667" s="168"/>
      <c r="CP667" s="168"/>
      <c r="CQ667" s="168"/>
      <c r="CR667" s="168"/>
      <c r="CS667" s="168"/>
      <c r="CT667" s="168"/>
      <c r="CU667" s="168"/>
      <c r="CV667" s="168"/>
      <c r="CW667" s="168"/>
      <c r="CX667" s="168"/>
      <c r="CY667" s="168"/>
      <c r="CZ667" s="168"/>
      <c r="DA667" s="168"/>
      <c r="DB667" s="168"/>
      <c r="DC667" s="168"/>
      <c r="DD667" s="168"/>
      <c r="DE667" s="168"/>
      <c r="DF667" s="168"/>
      <c r="DG667" s="168"/>
      <c r="DH667" s="168"/>
      <c r="DI667" s="168"/>
      <c r="DJ667" s="168"/>
      <c r="DK667" s="168"/>
      <c r="DL667" s="168"/>
      <c r="DM667" s="168"/>
      <c r="DN667" s="168"/>
      <c r="DO667" s="168"/>
      <c r="DP667" s="168"/>
      <c r="DQ667" s="168"/>
      <c r="DR667" s="168"/>
      <c r="DS667" s="168"/>
      <c r="DT667" s="168"/>
      <c r="DU667" s="168"/>
      <c r="DV667" s="168"/>
      <c r="DW667" s="168"/>
      <c r="DX667" s="168"/>
      <c r="DY667" s="168"/>
      <c r="DZ667" s="168"/>
      <c r="EA667" s="168"/>
      <c r="EB667" s="168"/>
      <c r="EC667" s="168"/>
      <c r="ED667" s="168"/>
      <c r="EE667" s="168"/>
      <c r="EF667" s="168"/>
      <c r="EG667" s="168"/>
      <c r="EH667" s="168"/>
      <c r="EI667" s="168"/>
      <c r="EJ667" s="168"/>
      <c r="EK667" s="168"/>
      <c r="EL667" s="168"/>
      <c r="EM667" s="168"/>
      <c r="EN667" s="168"/>
      <c r="EO667" s="168"/>
      <c r="EP667" s="168"/>
      <c r="EQ667" s="168"/>
      <c r="ER667" s="168"/>
      <c r="ES667" s="168"/>
      <c r="ET667" s="168"/>
      <c r="EU667" s="168"/>
      <c r="EV667" s="168"/>
      <c r="EW667" s="168"/>
      <c r="EX667" s="168"/>
      <c r="EY667" s="168"/>
      <c r="EZ667" s="168"/>
      <c r="FA667" s="168"/>
      <c r="FB667" s="168"/>
      <c r="FC667" s="168"/>
      <c r="FD667" s="168"/>
      <c r="FE667" s="168"/>
      <c r="FF667" s="168"/>
      <c r="FG667" s="168"/>
      <c r="FH667" s="168"/>
      <c r="FI667" s="168"/>
      <c r="FJ667" s="168"/>
      <c r="FK667" s="168"/>
      <c r="FL667" s="168"/>
      <c r="FM667" s="168"/>
      <c r="FN667" s="168"/>
      <c r="FO667" s="168"/>
      <c r="FP667" s="168"/>
      <c r="FQ667" s="168"/>
      <c r="FR667" s="168"/>
      <c r="FS667" s="168"/>
      <c r="FT667" s="168"/>
      <c r="FU667" s="168"/>
      <c r="FV667" s="168"/>
      <c r="FW667" s="168"/>
      <c r="FX667" s="168"/>
      <c r="FY667" s="168"/>
      <c r="FZ667" s="168"/>
      <c r="GA667" s="168"/>
      <c r="GB667" s="168"/>
      <c r="GC667" s="168"/>
      <c r="GD667" s="168"/>
      <c r="GE667" s="168"/>
      <c r="GF667" s="168"/>
      <c r="GG667" s="168"/>
      <c r="GH667" s="168"/>
      <c r="GI667" s="168"/>
    </row>
    <row r="668" spans="3:191" s="133" customFormat="1">
      <c r="C668" s="168"/>
      <c r="D668" s="168"/>
      <c r="E668" s="168"/>
      <c r="F668" s="168"/>
      <c r="G668" s="168"/>
      <c r="H668" s="168"/>
      <c r="I668" s="168"/>
      <c r="J668" s="168"/>
      <c r="P668" s="168"/>
      <c r="Q668" s="168"/>
      <c r="R668" s="168"/>
      <c r="S668" s="168"/>
      <c r="T668" s="168"/>
      <c r="U668" s="168"/>
      <c r="V668" s="168"/>
      <c r="W668" s="168"/>
      <c r="X668" s="168"/>
      <c r="Y668" s="168"/>
      <c r="Z668" s="168"/>
      <c r="AA668" s="168"/>
      <c r="AB668" s="168"/>
      <c r="AC668" s="168"/>
      <c r="AD668" s="168"/>
      <c r="AE668" s="168"/>
      <c r="AF668" s="168"/>
      <c r="AG668" s="168"/>
      <c r="AH668" s="168"/>
      <c r="AI668" s="168"/>
      <c r="AJ668" s="168"/>
      <c r="AK668" s="168"/>
      <c r="AL668" s="168"/>
      <c r="AM668" s="168"/>
      <c r="AN668" s="168"/>
      <c r="AO668" s="168"/>
      <c r="AP668" s="168"/>
      <c r="AQ668" s="168"/>
      <c r="AR668" s="168"/>
      <c r="AS668" s="168"/>
      <c r="AT668" s="168"/>
      <c r="AU668" s="168"/>
      <c r="AV668" s="168"/>
      <c r="AW668" s="168"/>
      <c r="AX668" s="168"/>
      <c r="AY668" s="168"/>
      <c r="AZ668" s="168"/>
      <c r="BA668" s="168"/>
      <c r="BB668" s="168"/>
      <c r="BC668" s="168"/>
      <c r="BD668" s="168"/>
      <c r="BE668" s="168"/>
      <c r="BF668" s="168"/>
      <c r="BG668" s="168"/>
      <c r="BH668" s="168"/>
      <c r="BI668" s="168"/>
      <c r="BJ668" s="168"/>
      <c r="BK668" s="168"/>
      <c r="BL668" s="168"/>
      <c r="BM668" s="168"/>
      <c r="BN668" s="168"/>
      <c r="BO668" s="169"/>
      <c r="BP668" s="168"/>
      <c r="BQ668" s="168"/>
      <c r="BR668" s="168"/>
      <c r="BS668" s="168"/>
      <c r="BT668" s="168"/>
      <c r="BU668" s="168"/>
      <c r="BV668" s="168"/>
      <c r="BW668" s="168"/>
      <c r="BX668" s="168"/>
      <c r="BY668" s="168"/>
      <c r="BZ668" s="168"/>
      <c r="CA668" s="168"/>
      <c r="CB668" s="168"/>
      <c r="CC668" s="168"/>
      <c r="CD668" s="168"/>
      <c r="CE668" s="168"/>
      <c r="CF668" s="168"/>
      <c r="CG668" s="168"/>
      <c r="CH668" s="168"/>
      <c r="CI668" s="168"/>
      <c r="CJ668" s="168"/>
      <c r="CK668" s="168"/>
      <c r="CL668" s="168"/>
      <c r="CM668" s="168"/>
      <c r="CN668" s="168"/>
      <c r="CO668" s="168"/>
      <c r="CP668" s="168"/>
      <c r="CQ668" s="168"/>
      <c r="CR668" s="168"/>
      <c r="CS668" s="168"/>
      <c r="CT668" s="168"/>
      <c r="CU668" s="168"/>
      <c r="CV668" s="168"/>
      <c r="CW668" s="168"/>
      <c r="CX668" s="168"/>
      <c r="CY668" s="168"/>
      <c r="CZ668" s="168"/>
      <c r="DA668" s="168"/>
      <c r="DB668" s="168"/>
      <c r="DC668" s="168"/>
      <c r="DD668" s="168"/>
      <c r="DE668" s="168"/>
      <c r="DF668" s="168"/>
      <c r="DG668" s="168"/>
      <c r="DH668" s="168"/>
      <c r="DI668" s="168"/>
      <c r="DJ668" s="168"/>
      <c r="DK668" s="168"/>
      <c r="DL668" s="168"/>
      <c r="DM668" s="168"/>
      <c r="DN668" s="168"/>
      <c r="DO668" s="168"/>
      <c r="DP668" s="168"/>
      <c r="DQ668" s="168"/>
      <c r="DR668" s="168"/>
      <c r="DS668" s="168"/>
      <c r="DT668" s="168"/>
      <c r="DU668" s="168"/>
      <c r="DV668" s="168"/>
      <c r="DW668" s="168"/>
      <c r="DX668" s="168"/>
      <c r="DY668" s="168"/>
      <c r="DZ668" s="168"/>
      <c r="EA668" s="168"/>
      <c r="EB668" s="168"/>
      <c r="EC668" s="168"/>
      <c r="ED668" s="168"/>
      <c r="EE668" s="168"/>
      <c r="EF668" s="168"/>
      <c r="EG668" s="168"/>
      <c r="EH668" s="168"/>
      <c r="EI668" s="168"/>
      <c r="EJ668" s="168"/>
      <c r="EK668" s="168"/>
      <c r="EL668" s="168"/>
      <c r="EM668" s="168"/>
      <c r="EN668" s="168"/>
      <c r="EO668" s="168"/>
      <c r="EP668" s="168"/>
      <c r="EQ668" s="168"/>
      <c r="ER668" s="168"/>
      <c r="ES668" s="168"/>
      <c r="ET668" s="168"/>
      <c r="EU668" s="168"/>
      <c r="EV668" s="168"/>
      <c r="EW668" s="168"/>
      <c r="EX668" s="168"/>
      <c r="EY668" s="168"/>
      <c r="EZ668" s="168"/>
      <c r="FA668" s="168"/>
      <c r="FB668" s="168"/>
      <c r="FC668" s="168"/>
      <c r="FD668" s="168"/>
      <c r="FE668" s="168"/>
      <c r="FF668" s="168"/>
      <c r="FG668" s="168"/>
      <c r="FH668" s="168"/>
      <c r="FI668" s="168"/>
      <c r="FJ668" s="168"/>
      <c r="FK668" s="168"/>
      <c r="FL668" s="168"/>
      <c r="FM668" s="168"/>
      <c r="FN668" s="168"/>
      <c r="FO668" s="168"/>
      <c r="FP668" s="168"/>
      <c r="FQ668" s="168"/>
      <c r="FR668" s="168"/>
      <c r="FS668" s="168"/>
      <c r="FT668" s="168"/>
      <c r="FU668" s="168"/>
      <c r="FV668" s="168"/>
      <c r="FW668" s="168"/>
      <c r="FX668" s="168"/>
      <c r="FY668" s="168"/>
      <c r="FZ668" s="168"/>
      <c r="GA668" s="168"/>
      <c r="GB668" s="168"/>
      <c r="GC668" s="168"/>
      <c r="GD668" s="168"/>
      <c r="GE668" s="168"/>
      <c r="GF668" s="168"/>
      <c r="GG668" s="168"/>
      <c r="GH668" s="168"/>
      <c r="GI668" s="168"/>
    </row>
    <row r="669" spans="3:191" s="133" customFormat="1">
      <c r="C669" s="168"/>
      <c r="D669" s="168"/>
      <c r="E669" s="168"/>
      <c r="F669" s="168"/>
      <c r="G669" s="168"/>
      <c r="H669" s="168"/>
      <c r="I669" s="168"/>
      <c r="J669" s="168"/>
      <c r="P669" s="168"/>
      <c r="Q669" s="168"/>
      <c r="R669" s="168"/>
      <c r="S669" s="168"/>
      <c r="T669" s="168"/>
      <c r="U669" s="168"/>
      <c r="V669" s="168"/>
      <c r="W669" s="168"/>
      <c r="X669" s="168"/>
      <c r="Y669" s="168"/>
      <c r="Z669" s="168"/>
      <c r="AA669" s="168"/>
      <c r="AB669" s="168"/>
      <c r="AC669" s="168"/>
      <c r="AD669" s="168"/>
      <c r="AE669" s="168"/>
      <c r="AF669" s="168"/>
      <c r="AG669" s="168"/>
      <c r="AH669" s="168"/>
      <c r="AI669" s="168"/>
      <c r="AJ669" s="168"/>
      <c r="AK669" s="168"/>
      <c r="AL669" s="168"/>
      <c r="AM669" s="168"/>
      <c r="AN669" s="168"/>
      <c r="AO669" s="168"/>
      <c r="AP669" s="168"/>
      <c r="AQ669" s="168"/>
      <c r="AR669" s="168"/>
      <c r="AS669" s="168"/>
      <c r="AT669" s="168"/>
      <c r="AU669" s="168"/>
      <c r="AV669" s="168"/>
      <c r="AW669" s="168"/>
      <c r="AX669" s="168"/>
      <c r="AY669" s="168"/>
      <c r="AZ669" s="168"/>
      <c r="BA669" s="168"/>
      <c r="BB669" s="168"/>
      <c r="BC669" s="168"/>
      <c r="BD669" s="168"/>
      <c r="BE669" s="168"/>
      <c r="BF669" s="168"/>
      <c r="BG669" s="168"/>
      <c r="BH669" s="168"/>
      <c r="BI669" s="168"/>
      <c r="BJ669" s="168"/>
      <c r="BK669" s="168"/>
      <c r="BL669" s="168"/>
      <c r="BM669" s="168"/>
      <c r="BN669" s="168"/>
      <c r="BO669" s="169"/>
      <c r="BP669" s="168"/>
      <c r="BQ669" s="168"/>
      <c r="BR669" s="168"/>
      <c r="BS669" s="168"/>
      <c r="BT669" s="168"/>
      <c r="BU669" s="168"/>
      <c r="BV669" s="168"/>
      <c r="BW669" s="168"/>
      <c r="BX669" s="168"/>
      <c r="BY669" s="168"/>
      <c r="BZ669" s="168"/>
      <c r="CA669" s="168"/>
      <c r="CB669" s="168"/>
      <c r="CC669" s="168"/>
      <c r="CD669" s="168"/>
      <c r="CE669" s="168"/>
      <c r="CF669" s="168"/>
      <c r="CG669" s="168"/>
      <c r="CH669" s="168"/>
      <c r="CI669" s="168"/>
      <c r="CJ669" s="168"/>
      <c r="CK669" s="168"/>
      <c r="CL669" s="168"/>
      <c r="CM669" s="168"/>
      <c r="CN669" s="168"/>
      <c r="CO669" s="168"/>
      <c r="CP669" s="168"/>
      <c r="CQ669" s="168"/>
      <c r="CR669" s="168"/>
      <c r="CS669" s="168"/>
      <c r="CT669" s="168"/>
      <c r="CU669" s="168"/>
      <c r="CV669" s="168"/>
      <c r="CW669" s="168"/>
      <c r="CX669" s="168"/>
      <c r="CY669" s="168"/>
      <c r="CZ669" s="168"/>
      <c r="DA669" s="168"/>
      <c r="DB669" s="168"/>
      <c r="DC669" s="168"/>
      <c r="DD669" s="168"/>
      <c r="DE669" s="168"/>
      <c r="DF669" s="168"/>
      <c r="DG669" s="168"/>
      <c r="DH669" s="168"/>
      <c r="DI669" s="168"/>
      <c r="DJ669" s="168"/>
      <c r="DK669" s="168"/>
      <c r="DL669" s="168"/>
      <c r="DM669" s="168"/>
      <c r="DN669" s="168"/>
      <c r="DO669" s="168"/>
      <c r="DP669" s="168"/>
      <c r="DQ669" s="168"/>
      <c r="DR669" s="168"/>
      <c r="DS669" s="168"/>
      <c r="DT669" s="168"/>
      <c r="DU669" s="168"/>
      <c r="DV669" s="168"/>
      <c r="DW669" s="168"/>
      <c r="DX669" s="168"/>
      <c r="DY669" s="168"/>
      <c r="DZ669" s="168"/>
      <c r="EA669" s="168"/>
      <c r="EB669" s="168"/>
      <c r="EC669" s="168"/>
      <c r="ED669" s="168"/>
      <c r="EE669" s="168"/>
      <c r="EF669" s="168"/>
      <c r="EG669" s="168"/>
      <c r="EH669" s="168"/>
      <c r="EI669" s="168"/>
      <c r="EJ669" s="168"/>
      <c r="EK669" s="168"/>
      <c r="EL669" s="168"/>
      <c r="EM669" s="168"/>
      <c r="EN669" s="168"/>
      <c r="EO669" s="168"/>
      <c r="EP669" s="168"/>
      <c r="EQ669" s="168"/>
      <c r="ER669" s="168"/>
      <c r="ES669" s="168"/>
      <c r="ET669" s="168"/>
      <c r="EU669" s="168"/>
      <c r="EV669" s="168"/>
      <c r="EW669" s="168"/>
      <c r="EX669" s="168"/>
      <c r="EY669" s="168"/>
      <c r="EZ669" s="168"/>
      <c r="FA669" s="168"/>
      <c r="FB669" s="168"/>
      <c r="FC669" s="168"/>
      <c r="FD669" s="168"/>
      <c r="FE669" s="168"/>
      <c r="FF669" s="168"/>
      <c r="FG669" s="168"/>
      <c r="FH669" s="168"/>
      <c r="FI669" s="168"/>
      <c r="FJ669" s="168"/>
      <c r="FK669" s="168"/>
      <c r="FL669" s="168"/>
      <c r="FM669" s="168"/>
      <c r="FN669" s="168"/>
      <c r="FO669" s="168"/>
      <c r="FP669" s="168"/>
      <c r="FQ669" s="168"/>
      <c r="FR669" s="168"/>
      <c r="FS669" s="168"/>
      <c r="FT669" s="168"/>
      <c r="FU669" s="168"/>
      <c r="FV669" s="168"/>
      <c r="FW669" s="168"/>
      <c r="FX669" s="168"/>
      <c r="FY669" s="168"/>
      <c r="FZ669" s="168"/>
      <c r="GA669" s="168"/>
      <c r="GB669" s="168"/>
      <c r="GC669" s="168"/>
      <c r="GD669" s="168"/>
      <c r="GE669" s="168"/>
      <c r="GF669" s="168"/>
      <c r="GG669" s="168"/>
      <c r="GH669" s="168"/>
      <c r="GI669" s="168"/>
    </row>
    <row r="670" spans="3:191" s="133" customFormat="1">
      <c r="C670" s="168"/>
      <c r="D670" s="168"/>
      <c r="E670" s="168"/>
      <c r="F670" s="168"/>
      <c r="G670" s="168"/>
      <c r="H670" s="168"/>
      <c r="I670" s="168"/>
      <c r="J670" s="168"/>
      <c r="P670" s="168"/>
      <c r="Q670" s="168"/>
      <c r="R670" s="168"/>
      <c r="S670" s="168"/>
      <c r="T670" s="168"/>
      <c r="U670" s="168"/>
      <c r="V670" s="168"/>
      <c r="W670" s="168"/>
      <c r="X670" s="168"/>
      <c r="Y670" s="168"/>
      <c r="Z670" s="168"/>
      <c r="AA670" s="168"/>
      <c r="AB670" s="168"/>
      <c r="AC670" s="168"/>
      <c r="AD670" s="168"/>
      <c r="AE670" s="168"/>
      <c r="AF670" s="168"/>
      <c r="AG670" s="168"/>
      <c r="AH670" s="168"/>
      <c r="AI670" s="168"/>
      <c r="AJ670" s="168"/>
      <c r="AK670" s="168"/>
      <c r="AL670" s="168"/>
      <c r="AM670" s="168"/>
      <c r="AN670" s="168"/>
      <c r="AO670" s="168"/>
      <c r="AP670" s="168"/>
      <c r="AQ670" s="168"/>
      <c r="AR670" s="168"/>
      <c r="AS670" s="168"/>
      <c r="AT670" s="168"/>
      <c r="AU670" s="168"/>
      <c r="AV670" s="168"/>
      <c r="AW670" s="168"/>
      <c r="AX670" s="168"/>
      <c r="AY670" s="168"/>
      <c r="AZ670" s="168"/>
      <c r="BA670" s="168"/>
      <c r="BB670" s="168"/>
      <c r="BC670" s="168"/>
      <c r="BD670" s="168"/>
      <c r="BE670" s="168"/>
      <c r="BF670" s="168"/>
      <c r="BG670" s="168"/>
      <c r="BH670" s="168"/>
      <c r="BI670" s="168"/>
      <c r="BJ670" s="168"/>
      <c r="BK670" s="168"/>
      <c r="BL670" s="168"/>
      <c r="BM670" s="168"/>
      <c r="BN670" s="168"/>
      <c r="BO670" s="169"/>
      <c r="BP670" s="168"/>
      <c r="BQ670" s="168"/>
      <c r="BR670" s="168"/>
      <c r="BS670" s="168"/>
      <c r="BT670" s="168"/>
      <c r="BU670" s="168"/>
      <c r="BV670" s="168"/>
      <c r="BW670" s="168"/>
      <c r="BX670" s="168"/>
      <c r="BY670" s="168"/>
      <c r="BZ670" s="168"/>
      <c r="CA670" s="168"/>
      <c r="CB670" s="168"/>
      <c r="CC670" s="168"/>
      <c r="CD670" s="168"/>
      <c r="CE670" s="168"/>
      <c r="CF670" s="168"/>
      <c r="CG670" s="168"/>
      <c r="CH670" s="168"/>
      <c r="CI670" s="168"/>
      <c r="CJ670" s="168"/>
      <c r="CK670" s="168"/>
      <c r="CL670" s="168"/>
      <c r="CM670" s="168"/>
      <c r="CN670" s="168"/>
      <c r="CO670" s="168"/>
      <c r="CP670" s="168"/>
      <c r="CQ670" s="168"/>
      <c r="CR670" s="168"/>
      <c r="CS670" s="168"/>
      <c r="CT670" s="168"/>
      <c r="CU670" s="168"/>
      <c r="CV670" s="168"/>
      <c r="CW670" s="168"/>
      <c r="CX670" s="168"/>
      <c r="CY670" s="168"/>
      <c r="CZ670" s="168"/>
      <c r="DA670" s="168"/>
      <c r="DB670" s="168"/>
      <c r="DC670" s="168"/>
      <c r="DD670" s="168"/>
      <c r="DE670" s="168"/>
      <c r="DF670" s="168"/>
      <c r="DG670" s="168"/>
      <c r="DH670" s="168"/>
      <c r="DI670" s="168"/>
      <c r="DJ670" s="168"/>
      <c r="DK670" s="168"/>
      <c r="DL670" s="168"/>
      <c r="DM670" s="168"/>
      <c r="DN670" s="168"/>
      <c r="DO670" s="168"/>
      <c r="DP670" s="168"/>
      <c r="DQ670" s="168"/>
      <c r="DR670" s="168"/>
      <c r="DS670" s="168"/>
      <c r="DT670" s="168"/>
      <c r="DU670" s="168"/>
      <c r="DV670" s="168"/>
      <c r="DW670" s="168"/>
      <c r="DX670" s="168"/>
      <c r="DY670" s="168"/>
      <c r="DZ670" s="168"/>
      <c r="EA670" s="168"/>
      <c r="EB670" s="168"/>
      <c r="EC670" s="168"/>
      <c r="ED670" s="168"/>
      <c r="EE670" s="168"/>
      <c r="EF670" s="168"/>
      <c r="EG670" s="168"/>
      <c r="EH670" s="168"/>
      <c r="EI670" s="168"/>
      <c r="EJ670" s="168"/>
      <c r="EK670" s="168"/>
      <c r="EL670" s="168"/>
      <c r="EM670" s="168"/>
      <c r="EN670" s="168"/>
      <c r="EO670" s="168"/>
      <c r="EP670" s="168"/>
      <c r="EQ670" s="168"/>
      <c r="ER670" s="168"/>
      <c r="ES670" s="168"/>
      <c r="ET670" s="168"/>
      <c r="EU670" s="168"/>
      <c r="EV670" s="168"/>
      <c r="EW670" s="168"/>
      <c r="EX670" s="168"/>
      <c r="EY670" s="168"/>
      <c r="EZ670" s="168"/>
      <c r="FA670" s="168"/>
      <c r="FB670" s="168"/>
      <c r="FC670" s="168"/>
      <c r="FD670" s="168"/>
      <c r="FE670" s="168"/>
      <c r="FF670" s="168"/>
      <c r="FG670" s="168"/>
      <c r="FH670" s="168"/>
      <c r="FI670" s="168"/>
      <c r="FJ670" s="168"/>
      <c r="FK670" s="168"/>
      <c r="FL670" s="168"/>
      <c r="FM670" s="168"/>
      <c r="FN670" s="168"/>
      <c r="FO670" s="168"/>
      <c r="FP670" s="168"/>
      <c r="FQ670" s="168"/>
      <c r="FR670" s="168"/>
      <c r="FS670" s="168"/>
      <c r="FT670" s="168"/>
      <c r="FU670" s="168"/>
      <c r="FV670" s="168"/>
      <c r="FW670" s="168"/>
      <c r="FX670" s="168"/>
      <c r="FY670" s="168"/>
      <c r="FZ670" s="168"/>
      <c r="GA670" s="168"/>
      <c r="GB670" s="168"/>
      <c r="GC670" s="168"/>
      <c r="GD670" s="168"/>
      <c r="GE670" s="168"/>
      <c r="GF670" s="168"/>
      <c r="GG670" s="168"/>
      <c r="GH670" s="168"/>
      <c r="GI670" s="168"/>
    </row>
    <row r="671" spans="3:191" s="133" customFormat="1">
      <c r="C671" s="168"/>
      <c r="D671" s="168"/>
      <c r="E671" s="168"/>
      <c r="F671" s="168"/>
      <c r="G671" s="168"/>
      <c r="H671" s="168"/>
      <c r="I671" s="168"/>
      <c r="J671" s="168"/>
      <c r="P671" s="168"/>
      <c r="Q671" s="168"/>
      <c r="R671" s="168"/>
      <c r="S671" s="168"/>
      <c r="T671" s="168"/>
      <c r="U671" s="168"/>
      <c r="V671" s="168"/>
      <c r="W671" s="168"/>
      <c r="X671" s="168"/>
      <c r="Y671" s="168"/>
      <c r="Z671" s="168"/>
      <c r="AA671" s="168"/>
      <c r="AB671" s="168"/>
      <c r="AC671" s="168"/>
      <c r="AD671" s="168"/>
      <c r="AE671" s="168"/>
      <c r="AF671" s="168"/>
      <c r="AG671" s="168"/>
      <c r="AH671" s="168"/>
      <c r="AI671" s="168"/>
      <c r="AJ671" s="168"/>
      <c r="AK671" s="168"/>
      <c r="AL671" s="168"/>
      <c r="AM671" s="168"/>
      <c r="AN671" s="168"/>
      <c r="AO671" s="168"/>
      <c r="AP671" s="168"/>
      <c r="AQ671" s="168"/>
      <c r="AR671" s="168"/>
      <c r="AS671" s="168"/>
      <c r="AT671" s="168"/>
      <c r="AU671" s="168"/>
      <c r="AV671" s="168"/>
      <c r="AW671" s="168"/>
      <c r="AX671" s="168"/>
      <c r="AY671" s="168"/>
      <c r="AZ671" s="168"/>
      <c r="BA671" s="168"/>
      <c r="BB671" s="168"/>
      <c r="BC671" s="168"/>
      <c r="BD671" s="168"/>
      <c r="BE671" s="168"/>
      <c r="BF671" s="168"/>
      <c r="BG671" s="168"/>
      <c r="BH671" s="168"/>
      <c r="BI671" s="168"/>
      <c r="BJ671" s="168"/>
      <c r="BK671" s="168"/>
      <c r="BL671" s="168"/>
      <c r="BM671" s="168"/>
      <c r="BN671" s="168"/>
      <c r="BO671" s="169"/>
      <c r="BP671" s="168"/>
      <c r="BQ671" s="168"/>
      <c r="BR671" s="168"/>
      <c r="BS671" s="168"/>
      <c r="BT671" s="168"/>
      <c r="BU671" s="168"/>
      <c r="BV671" s="168"/>
      <c r="BW671" s="168"/>
      <c r="BX671" s="168"/>
      <c r="BY671" s="168"/>
      <c r="BZ671" s="168"/>
      <c r="CA671" s="168"/>
      <c r="CB671" s="168"/>
      <c r="CC671" s="168"/>
      <c r="CD671" s="168"/>
      <c r="CE671" s="168"/>
      <c r="CF671" s="168"/>
      <c r="CG671" s="168"/>
      <c r="CH671" s="168"/>
      <c r="CI671" s="168"/>
      <c r="CJ671" s="168"/>
      <c r="CK671" s="168"/>
      <c r="CL671" s="168"/>
      <c r="CM671" s="168"/>
      <c r="CN671" s="168"/>
      <c r="CO671" s="168"/>
      <c r="CP671" s="168"/>
      <c r="CQ671" s="168"/>
      <c r="CR671" s="168"/>
      <c r="CS671" s="168"/>
      <c r="CT671" s="168"/>
      <c r="CU671" s="168"/>
      <c r="CV671" s="168"/>
      <c r="CW671" s="168"/>
      <c r="CX671" s="168"/>
      <c r="CY671" s="168"/>
      <c r="CZ671" s="168"/>
      <c r="DA671" s="168"/>
      <c r="DB671" s="168"/>
      <c r="DC671" s="168"/>
      <c r="DD671" s="168"/>
      <c r="DE671" s="168"/>
      <c r="DF671" s="168"/>
      <c r="DG671" s="168"/>
      <c r="DH671" s="168"/>
      <c r="DI671" s="168"/>
      <c r="DJ671" s="168"/>
      <c r="DK671" s="168"/>
      <c r="DL671" s="168"/>
      <c r="DM671" s="168"/>
      <c r="DN671" s="168"/>
      <c r="DO671" s="168"/>
      <c r="DP671" s="168"/>
      <c r="DQ671" s="168"/>
      <c r="DR671" s="168"/>
      <c r="DS671" s="168"/>
      <c r="DT671" s="168"/>
      <c r="DU671" s="168"/>
      <c r="DV671" s="168"/>
      <c r="DW671" s="168"/>
      <c r="DX671" s="168"/>
      <c r="DY671" s="168"/>
      <c r="DZ671" s="168"/>
      <c r="EA671" s="168"/>
      <c r="EB671" s="168"/>
      <c r="EC671" s="168"/>
      <c r="ED671" s="168"/>
      <c r="EE671" s="168"/>
      <c r="EF671" s="168"/>
      <c r="EG671" s="168"/>
      <c r="EH671" s="168"/>
      <c r="EI671" s="168"/>
      <c r="EJ671" s="168"/>
      <c r="EK671" s="168"/>
      <c r="EL671" s="168"/>
      <c r="EM671" s="168"/>
      <c r="EN671" s="168"/>
      <c r="EO671" s="168"/>
      <c r="EP671" s="168"/>
      <c r="EQ671" s="168"/>
      <c r="ER671" s="168"/>
      <c r="ES671" s="168"/>
      <c r="ET671" s="168"/>
      <c r="EU671" s="168"/>
      <c r="EV671" s="168"/>
      <c r="EW671" s="168"/>
      <c r="EX671" s="168"/>
      <c r="EY671" s="168"/>
      <c r="EZ671" s="168"/>
      <c r="FA671" s="168"/>
      <c r="FB671" s="168"/>
      <c r="FC671" s="168"/>
      <c r="FD671" s="168"/>
      <c r="FE671" s="168"/>
      <c r="FF671" s="168"/>
      <c r="FG671" s="168"/>
      <c r="FH671" s="168"/>
      <c r="FI671" s="168"/>
      <c r="FJ671" s="168"/>
      <c r="FK671" s="168"/>
      <c r="FL671" s="168"/>
      <c r="FM671" s="168"/>
      <c r="FN671" s="168"/>
      <c r="FO671" s="168"/>
      <c r="FP671" s="168"/>
      <c r="FQ671" s="168"/>
      <c r="FR671" s="168"/>
      <c r="FS671" s="168"/>
      <c r="FT671" s="168"/>
      <c r="FU671" s="168"/>
      <c r="FV671" s="168"/>
      <c r="FW671" s="168"/>
      <c r="FX671" s="168"/>
      <c r="FY671" s="168"/>
      <c r="FZ671" s="168"/>
      <c r="GA671" s="168"/>
      <c r="GB671" s="168"/>
      <c r="GC671" s="168"/>
      <c r="GD671" s="168"/>
      <c r="GE671" s="168"/>
      <c r="GF671" s="168"/>
      <c r="GG671" s="168"/>
      <c r="GH671" s="168"/>
      <c r="GI671" s="168"/>
    </row>
    <row r="672" spans="3:191" s="133" customFormat="1">
      <c r="C672" s="168"/>
      <c r="D672" s="168"/>
      <c r="E672" s="168"/>
      <c r="F672" s="168"/>
      <c r="G672" s="168"/>
      <c r="H672" s="168"/>
      <c r="I672" s="168"/>
      <c r="J672" s="168"/>
      <c r="P672" s="168"/>
      <c r="Q672" s="168"/>
      <c r="R672" s="168"/>
      <c r="S672" s="168"/>
      <c r="T672" s="168"/>
      <c r="U672" s="168"/>
      <c r="V672" s="168"/>
      <c r="W672" s="168"/>
      <c r="X672" s="168"/>
      <c r="Y672" s="168"/>
      <c r="Z672" s="168"/>
      <c r="AA672" s="168"/>
      <c r="AB672" s="168"/>
      <c r="AC672" s="168"/>
      <c r="AD672" s="168"/>
      <c r="AE672" s="168"/>
      <c r="AF672" s="168"/>
      <c r="AG672" s="168"/>
      <c r="AH672" s="168"/>
      <c r="AI672" s="168"/>
      <c r="AJ672" s="168"/>
      <c r="AK672" s="168"/>
      <c r="AL672" s="168"/>
      <c r="AM672" s="168"/>
      <c r="AN672" s="168"/>
      <c r="AO672" s="168"/>
      <c r="AP672" s="168"/>
      <c r="AQ672" s="168"/>
      <c r="AR672" s="168"/>
      <c r="AS672" s="168"/>
      <c r="AT672" s="168"/>
      <c r="AU672" s="168"/>
      <c r="AV672" s="168"/>
      <c r="AW672" s="168"/>
      <c r="AX672" s="168"/>
      <c r="AY672" s="168"/>
      <c r="AZ672" s="168"/>
      <c r="BA672" s="168"/>
      <c r="BB672" s="168"/>
      <c r="BC672" s="168"/>
      <c r="BD672" s="168"/>
      <c r="BE672" s="168"/>
      <c r="BF672" s="168"/>
      <c r="BG672" s="168"/>
      <c r="BH672" s="168"/>
      <c r="BI672" s="168"/>
      <c r="BJ672" s="168"/>
      <c r="BK672" s="168"/>
      <c r="BL672" s="168"/>
      <c r="BM672" s="168"/>
      <c r="BN672" s="168"/>
      <c r="BO672" s="169"/>
      <c r="BP672" s="168"/>
      <c r="BQ672" s="168"/>
      <c r="BR672" s="168"/>
      <c r="BS672" s="168"/>
      <c r="BT672" s="168"/>
      <c r="BU672" s="168"/>
      <c r="BV672" s="168"/>
      <c r="BW672" s="168"/>
      <c r="BX672" s="168"/>
      <c r="BY672" s="168"/>
      <c r="BZ672" s="168"/>
      <c r="CA672" s="168"/>
      <c r="CB672" s="168"/>
      <c r="CC672" s="168"/>
      <c r="CD672" s="168"/>
      <c r="CE672" s="168"/>
      <c r="CF672" s="168"/>
      <c r="CG672" s="168"/>
      <c r="CH672" s="168"/>
      <c r="CI672" s="168"/>
      <c r="CJ672" s="168"/>
      <c r="CK672" s="168"/>
      <c r="CL672" s="168"/>
      <c r="CM672" s="168"/>
      <c r="CN672" s="168"/>
      <c r="CO672" s="168"/>
      <c r="CP672" s="168"/>
      <c r="CQ672" s="168"/>
      <c r="CR672" s="168"/>
      <c r="CS672" s="168"/>
      <c r="CT672" s="168"/>
      <c r="CU672" s="168"/>
      <c r="CV672" s="168"/>
      <c r="CW672" s="168"/>
      <c r="CX672" s="168"/>
      <c r="CY672" s="168"/>
      <c r="CZ672" s="168"/>
      <c r="DA672" s="168"/>
      <c r="DB672" s="168"/>
      <c r="DC672" s="168"/>
      <c r="DD672" s="168"/>
      <c r="DE672" s="168"/>
      <c r="DF672" s="168"/>
      <c r="DG672" s="168"/>
      <c r="DH672" s="168"/>
      <c r="DI672" s="168"/>
      <c r="DJ672" s="168"/>
      <c r="DK672" s="168"/>
      <c r="DL672" s="168"/>
      <c r="DM672" s="168"/>
      <c r="DN672" s="168"/>
      <c r="DO672" s="168"/>
      <c r="DP672" s="168"/>
      <c r="DQ672" s="168"/>
      <c r="DR672" s="168"/>
      <c r="DS672" s="168"/>
      <c r="DT672" s="168"/>
      <c r="DU672" s="168"/>
      <c r="DV672" s="168"/>
      <c r="DW672" s="168"/>
      <c r="DX672" s="168"/>
      <c r="DY672" s="168"/>
      <c r="DZ672" s="168"/>
      <c r="EA672" s="168"/>
      <c r="EB672" s="168"/>
      <c r="EC672" s="168"/>
      <c r="ED672" s="168"/>
      <c r="EE672" s="168"/>
      <c r="EF672" s="168"/>
      <c r="EG672" s="168"/>
      <c r="EH672" s="168"/>
      <c r="EI672" s="168"/>
      <c r="EJ672" s="168"/>
      <c r="EK672" s="168"/>
      <c r="EL672" s="168"/>
      <c r="EM672" s="168"/>
      <c r="EN672" s="168"/>
      <c r="EO672" s="168"/>
      <c r="EP672" s="168"/>
      <c r="EQ672" s="168"/>
      <c r="ER672" s="168"/>
      <c r="ES672" s="168"/>
      <c r="ET672" s="168"/>
      <c r="EU672" s="168"/>
      <c r="EV672" s="168"/>
      <c r="EW672" s="168"/>
      <c r="EX672" s="168"/>
      <c r="EY672" s="168"/>
      <c r="EZ672" s="168"/>
      <c r="FA672" s="168"/>
      <c r="FB672" s="168"/>
      <c r="FC672" s="168"/>
      <c r="FD672" s="168"/>
      <c r="FE672" s="168"/>
      <c r="FF672" s="168"/>
      <c r="FG672" s="168"/>
      <c r="FH672" s="168"/>
      <c r="FI672" s="168"/>
      <c r="FJ672" s="168"/>
      <c r="FK672" s="168"/>
      <c r="FL672" s="168"/>
      <c r="FM672" s="168"/>
      <c r="FN672" s="168"/>
      <c r="FO672" s="168"/>
      <c r="FP672" s="168"/>
      <c r="FQ672" s="168"/>
      <c r="FR672" s="168"/>
      <c r="FS672" s="168"/>
      <c r="FT672" s="168"/>
      <c r="FU672" s="168"/>
      <c r="FV672" s="168"/>
      <c r="FW672" s="168"/>
      <c r="FX672" s="168"/>
      <c r="FY672" s="168"/>
      <c r="FZ672" s="168"/>
      <c r="GA672" s="168"/>
      <c r="GB672" s="168"/>
      <c r="GC672" s="168"/>
      <c r="GD672" s="168"/>
      <c r="GE672" s="168"/>
      <c r="GF672" s="168"/>
      <c r="GG672" s="168"/>
      <c r="GH672" s="168"/>
      <c r="GI672" s="168"/>
    </row>
    <row r="673" spans="3:191" s="133" customFormat="1">
      <c r="C673" s="168"/>
      <c r="D673" s="168"/>
      <c r="E673" s="168"/>
      <c r="F673" s="168"/>
      <c r="G673" s="168"/>
      <c r="H673" s="168"/>
      <c r="I673" s="168"/>
      <c r="J673" s="168"/>
      <c r="P673" s="168"/>
      <c r="Q673" s="168"/>
      <c r="R673" s="168"/>
      <c r="S673" s="168"/>
      <c r="T673" s="168"/>
      <c r="U673" s="168"/>
      <c r="V673" s="168"/>
      <c r="W673" s="168"/>
      <c r="X673" s="168"/>
      <c r="Y673" s="168"/>
      <c r="Z673" s="168"/>
      <c r="AA673" s="168"/>
      <c r="AB673" s="168"/>
      <c r="AC673" s="168"/>
      <c r="AD673" s="168"/>
      <c r="AE673" s="168"/>
      <c r="AF673" s="168"/>
      <c r="AG673" s="168"/>
      <c r="AH673" s="168"/>
      <c r="AI673" s="168"/>
      <c r="AJ673" s="168"/>
      <c r="AK673" s="168"/>
      <c r="AL673" s="168"/>
      <c r="AM673" s="168"/>
      <c r="AN673" s="168"/>
      <c r="AO673" s="168"/>
      <c r="AP673" s="168"/>
      <c r="AQ673" s="168"/>
      <c r="AR673" s="168"/>
      <c r="AS673" s="168"/>
      <c r="AT673" s="168"/>
      <c r="AU673" s="168"/>
      <c r="AV673" s="168"/>
      <c r="AW673" s="168"/>
      <c r="AX673" s="168"/>
      <c r="AY673" s="168"/>
      <c r="AZ673" s="168"/>
      <c r="BA673" s="168"/>
      <c r="BB673" s="168"/>
      <c r="BC673" s="168"/>
      <c r="BD673" s="168"/>
      <c r="BE673" s="168"/>
      <c r="BF673" s="168"/>
      <c r="BG673" s="168"/>
      <c r="BH673" s="168"/>
      <c r="BI673" s="168"/>
      <c r="BJ673" s="168"/>
      <c r="BK673" s="168"/>
      <c r="BL673" s="168"/>
      <c r="BM673" s="168"/>
      <c r="BN673" s="168"/>
      <c r="BO673" s="169"/>
      <c r="BP673" s="168"/>
      <c r="BQ673" s="168"/>
      <c r="BR673" s="168"/>
      <c r="BS673" s="168"/>
      <c r="BT673" s="168"/>
      <c r="BU673" s="168"/>
      <c r="BV673" s="168"/>
      <c r="BW673" s="168"/>
      <c r="BX673" s="168"/>
      <c r="BY673" s="168"/>
      <c r="BZ673" s="168"/>
      <c r="CA673" s="168"/>
      <c r="CB673" s="168"/>
      <c r="CC673" s="168"/>
      <c r="CD673" s="168"/>
      <c r="CE673" s="168"/>
      <c r="CF673" s="168"/>
      <c r="CG673" s="168"/>
      <c r="CH673" s="168"/>
      <c r="CI673" s="168"/>
      <c r="CJ673" s="168"/>
      <c r="CK673" s="168"/>
      <c r="CL673" s="168"/>
      <c r="CM673" s="168"/>
      <c r="CN673" s="168"/>
      <c r="CO673" s="168"/>
      <c r="CP673" s="168"/>
      <c r="CQ673" s="168"/>
      <c r="CR673" s="168"/>
      <c r="CS673" s="168"/>
      <c r="CT673" s="168"/>
      <c r="CU673" s="168"/>
      <c r="CV673" s="168"/>
      <c r="CW673" s="168"/>
      <c r="CX673" s="168"/>
      <c r="CY673" s="168"/>
      <c r="CZ673" s="168"/>
      <c r="DA673" s="168"/>
      <c r="DB673" s="168"/>
      <c r="DC673" s="168"/>
      <c r="DD673" s="168"/>
      <c r="DE673" s="168"/>
      <c r="DF673" s="168"/>
      <c r="DG673" s="168"/>
      <c r="DH673" s="168"/>
      <c r="DI673" s="168"/>
      <c r="DJ673" s="168"/>
      <c r="DK673" s="168"/>
      <c r="DL673" s="168"/>
      <c r="DM673" s="168"/>
      <c r="DN673" s="168"/>
      <c r="DO673" s="168"/>
      <c r="DP673" s="168"/>
      <c r="DQ673" s="168"/>
      <c r="DR673" s="168"/>
      <c r="DS673" s="168"/>
      <c r="DT673" s="168"/>
      <c r="DU673" s="168"/>
      <c r="DV673" s="168"/>
      <c r="DW673" s="168"/>
      <c r="DX673" s="168"/>
      <c r="DY673" s="168"/>
      <c r="DZ673" s="168"/>
      <c r="EA673" s="168"/>
      <c r="EB673" s="168"/>
      <c r="EC673" s="168"/>
      <c r="ED673" s="168"/>
      <c r="EE673" s="168"/>
      <c r="EF673" s="168"/>
      <c r="EG673" s="168"/>
      <c r="EH673" s="168"/>
      <c r="EI673" s="168"/>
      <c r="EJ673" s="168"/>
      <c r="EK673" s="168"/>
      <c r="EL673" s="168"/>
      <c r="EM673" s="168"/>
      <c r="EN673" s="168"/>
      <c r="EO673" s="168"/>
      <c r="EP673" s="168"/>
      <c r="EQ673" s="168"/>
      <c r="ER673" s="168"/>
      <c r="ES673" s="168"/>
      <c r="ET673" s="168"/>
      <c r="EU673" s="168"/>
      <c r="EV673" s="168"/>
      <c r="EW673" s="168"/>
      <c r="EX673" s="168"/>
      <c r="EY673" s="168"/>
      <c r="EZ673" s="168"/>
      <c r="FA673" s="168"/>
      <c r="FB673" s="168"/>
      <c r="FC673" s="168"/>
      <c r="FD673" s="168"/>
      <c r="FE673" s="168"/>
      <c r="FF673" s="168"/>
      <c r="FG673" s="168"/>
      <c r="FH673" s="168"/>
      <c r="FI673" s="168"/>
      <c r="FJ673" s="168"/>
      <c r="FK673" s="168"/>
      <c r="FL673" s="168"/>
      <c r="FM673" s="168"/>
      <c r="FN673" s="168"/>
      <c r="FO673" s="168"/>
      <c r="FP673" s="168"/>
      <c r="FQ673" s="168"/>
      <c r="FR673" s="168"/>
      <c r="FS673" s="168"/>
      <c r="FT673" s="168"/>
      <c r="FU673" s="168"/>
      <c r="FV673" s="168"/>
      <c r="FW673" s="168"/>
      <c r="FX673" s="168"/>
      <c r="FY673" s="168"/>
      <c r="FZ673" s="168"/>
      <c r="GA673" s="168"/>
      <c r="GB673" s="168"/>
      <c r="GC673" s="168"/>
      <c r="GD673" s="168"/>
      <c r="GE673" s="168"/>
      <c r="GF673" s="168"/>
      <c r="GG673" s="168"/>
      <c r="GH673" s="168"/>
      <c r="GI673" s="168"/>
    </row>
    <row r="674" spans="3:191" s="133" customFormat="1">
      <c r="C674" s="168"/>
      <c r="D674" s="168"/>
      <c r="E674" s="168"/>
      <c r="F674" s="168"/>
      <c r="G674" s="168"/>
      <c r="H674" s="168"/>
      <c r="I674" s="168"/>
      <c r="J674" s="168"/>
      <c r="P674" s="168"/>
      <c r="Q674" s="168"/>
      <c r="R674" s="168"/>
      <c r="S674" s="168"/>
      <c r="T674" s="168"/>
      <c r="U674" s="168"/>
      <c r="V674" s="168"/>
      <c r="W674" s="168"/>
      <c r="X674" s="168"/>
      <c r="Y674" s="168"/>
      <c r="Z674" s="168"/>
      <c r="AA674" s="168"/>
      <c r="AB674" s="168"/>
      <c r="AC674" s="168"/>
      <c r="AD674" s="168"/>
      <c r="AE674" s="168"/>
      <c r="AF674" s="168"/>
      <c r="AG674" s="168"/>
      <c r="AH674" s="168"/>
      <c r="AI674" s="168"/>
      <c r="AJ674" s="168"/>
      <c r="AK674" s="168"/>
      <c r="AL674" s="168"/>
      <c r="AM674" s="168"/>
      <c r="AN674" s="168"/>
      <c r="AO674" s="168"/>
      <c r="AP674" s="168"/>
      <c r="AQ674" s="168"/>
      <c r="AR674" s="168"/>
      <c r="AS674" s="168"/>
      <c r="AT674" s="168"/>
      <c r="AU674" s="168"/>
      <c r="AV674" s="168"/>
      <c r="AW674" s="168"/>
      <c r="AX674" s="168"/>
      <c r="AY674" s="168"/>
      <c r="AZ674" s="168"/>
      <c r="BA674" s="168"/>
      <c r="BB674" s="168"/>
      <c r="BC674" s="168"/>
      <c r="BD674" s="168"/>
      <c r="BE674" s="168"/>
      <c r="BF674" s="168"/>
      <c r="BG674" s="168"/>
      <c r="BH674" s="168"/>
      <c r="BI674" s="168"/>
      <c r="BJ674" s="168"/>
      <c r="BK674" s="168"/>
      <c r="BL674" s="168"/>
      <c r="BM674" s="168"/>
      <c r="BN674" s="168"/>
      <c r="BO674" s="169"/>
      <c r="BP674" s="168"/>
      <c r="BQ674" s="168"/>
      <c r="BR674" s="168"/>
      <c r="BS674" s="168"/>
      <c r="BT674" s="168"/>
      <c r="BU674" s="168"/>
      <c r="BV674" s="168"/>
      <c r="BW674" s="168"/>
      <c r="BX674" s="168"/>
      <c r="BY674" s="168"/>
      <c r="BZ674" s="168"/>
      <c r="CA674" s="168"/>
      <c r="CB674" s="168"/>
      <c r="CC674" s="168"/>
      <c r="CD674" s="168"/>
      <c r="CE674" s="168"/>
      <c r="CF674" s="168"/>
      <c r="CG674" s="168"/>
      <c r="CH674" s="168"/>
      <c r="CI674" s="168"/>
      <c r="CJ674" s="168"/>
      <c r="CK674" s="168"/>
      <c r="CL674" s="168"/>
      <c r="CM674" s="168"/>
      <c r="CN674" s="168"/>
      <c r="CO674" s="168"/>
      <c r="CP674" s="168"/>
      <c r="CQ674" s="168"/>
      <c r="CR674" s="168"/>
      <c r="CS674" s="168"/>
      <c r="CT674" s="168"/>
      <c r="CU674" s="168"/>
      <c r="CV674" s="168"/>
      <c r="CW674" s="168"/>
      <c r="CX674" s="168"/>
      <c r="CY674" s="168"/>
      <c r="CZ674" s="168"/>
      <c r="DA674" s="168"/>
      <c r="DB674" s="168"/>
      <c r="DC674" s="168"/>
      <c r="DD674" s="168"/>
      <c r="DE674" s="168"/>
      <c r="DF674" s="168"/>
      <c r="DG674" s="168"/>
      <c r="DH674" s="168"/>
      <c r="DI674" s="168"/>
      <c r="DJ674" s="168"/>
      <c r="DK674" s="168"/>
      <c r="DL674" s="168"/>
      <c r="DM674" s="168"/>
      <c r="DN674" s="168"/>
      <c r="DO674" s="168"/>
      <c r="DP674" s="168"/>
      <c r="DQ674" s="168"/>
      <c r="DR674" s="168"/>
      <c r="DS674" s="168"/>
      <c r="DT674" s="168"/>
      <c r="DU674" s="168"/>
      <c r="DV674" s="168"/>
      <c r="DW674" s="168"/>
      <c r="DX674" s="168"/>
      <c r="DY674" s="168"/>
      <c r="DZ674" s="168"/>
      <c r="EA674" s="168"/>
      <c r="EB674" s="168"/>
      <c r="EC674" s="168"/>
      <c r="ED674" s="168"/>
      <c r="EE674" s="168"/>
      <c r="EF674" s="168"/>
      <c r="EG674" s="168"/>
      <c r="EH674" s="168"/>
      <c r="EI674" s="168"/>
      <c r="EJ674" s="168"/>
      <c r="EK674" s="168"/>
      <c r="EL674" s="168"/>
      <c r="EM674" s="168"/>
      <c r="EN674" s="168"/>
      <c r="EO674" s="168"/>
      <c r="EP674" s="168"/>
      <c r="EQ674" s="168"/>
      <c r="ER674" s="168"/>
      <c r="ES674" s="168"/>
      <c r="ET674" s="168"/>
      <c r="EU674" s="168"/>
      <c r="EV674" s="168"/>
      <c r="EW674" s="168"/>
      <c r="EX674" s="168"/>
      <c r="EY674" s="168"/>
      <c r="EZ674" s="168"/>
      <c r="FA674" s="168"/>
      <c r="FB674" s="168"/>
      <c r="FC674" s="168"/>
      <c r="FD674" s="168"/>
      <c r="FE674" s="168"/>
      <c r="FF674" s="168"/>
      <c r="FG674" s="168"/>
      <c r="FH674" s="168"/>
      <c r="FI674" s="168"/>
      <c r="FJ674" s="168"/>
      <c r="FK674" s="168"/>
      <c r="FL674" s="168"/>
      <c r="FM674" s="168"/>
      <c r="FN674" s="168"/>
      <c r="FO674" s="168"/>
      <c r="FP674" s="168"/>
      <c r="FQ674" s="168"/>
      <c r="FR674" s="168"/>
      <c r="FS674" s="168"/>
      <c r="FT674" s="168"/>
      <c r="FU674" s="168"/>
      <c r="FV674" s="168"/>
      <c r="FW674" s="168"/>
      <c r="FX674" s="168"/>
      <c r="FY674" s="168"/>
      <c r="FZ674" s="168"/>
      <c r="GA674" s="168"/>
      <c r="GB674" s="168"/>
      <c r="GC674" s="168"/>
      <c r="GD674" s="168"/>
      <c r="GE674" s="168"/>
      <c r="GF674" s="168"/>
      <c r="GG674" s="168"/>
      <c r="GH674" s="168"/>
      <c r="GI674" s="168"/>
    </row>
    <row r="675" spans="3:191" s="133" customFormat="1">
      <c r="C675" s="168"/>
      <c r="D675" s="168"/>
      <c r="E675" s="168"/>
      <c r="F675" s="168"/>
      <c r="G675" s="168"/>
      <c r="H675" s="168"/>
      <c r="I675" s="168"/>
      <c r="J675" s="168"/>
      <c r="P675" s="168"/>
      <c r="Q675" s="168"/>
      <c r="R675" s="168"/>
      <c r="S675" s="168"/>
      <c r="T675" s="168"/>
      <c r="U675" s="168"/>
      <c r="V675" s="168"/>
      <c r="W675" s="168"/>
      <c r="X675" s="168"/>
      <c r="Y675" s="168"/>
      <c r="Z675" s="168"/>
      <c r="AA675" s="168"/>
      <c r="AB675" s="168"/>
      <c r="AC675" s="168"/>
      <c r="AD675" s="168"/>
      <c r="AE675" s="168"/>
      <c r="AF675" s="168"/>
      <c r="AG675" s="168"/>
      <c r="AH675" s="168"/>
      <c r="AI675" s="168"/>
      <c r="AJ675" s="168"/>
      <c r="AK675" s="168"/>
      <c r="AL675" s="168"/>
      <c r="AM675" s="168"/>
      <c r="AN675" s="168"/>
      <c r="AO675" s="168"/>
      <c r="AP675" s="168"/>
      <c r="AQ675" s="168"/>
      <c r="AR675" s="168"/>
      <c r="AS675" s="168"/>
      <c r="AT675" s="168"/>
      <c r="AU675" s="168"/>
      <c r="AV675" s="168"/>
      <c r="AW675" s="168"/>
      <c r="AX675" s="168"/>
      <c r="AY675" s="168"/>
      <c r="AZ675" s="168"/>
      <c r="BA675" s="168"/>
      <c r="BB675" s="168"/>
      <c r="BC675" s="168"/>
      <c r="BD675" s="168"/>
      <c r="BE675" s="168"/>
      <c r="BF675" s="168"/>
      <c r="BG675" s="168"/>
      <c r="BH675" s="168"/>
      <c r="BI675" s="168"/>
      <c r="BJ675" s="168"/>
      <c r="BK675" s="168"/>
      <c r="BL675" s="168"/>
      <c r="BM675" s="168"/>
      <c r="BN675" s="168"/>
      <c r="BO675" s="169"/>
      <c r="BP675" s="168"/>
      <c r="BQ675" s="168"/>
      <c r="BR675" s="168"/>
      <c r="BS675" s="168"/>
      <c r="BT675" s="168"/>
      <c r="BU675" s="168"/>
      <c r="BV675" s="168"/>
      <c r="BW675" s="168"/>
      <c r="BX675" s="168"/>
      <c r="BY675" s="168"/>
      <c r="BZ675" s="168"/>
      <c r="CA675" s="168"/>
      <c r="CB675" s="168"/>
      <c r="CC675" s="168"/>
      <c r="CD675" s="168"/>
      <c r="CE675" s="168"/>
      <c r="CF675" s="168"/>
      <c r="CG675" s="168"/>
      <c r="CH675" s="168"/>
      <c r="CI675" s="168"/>
      <c r="CJ675" s="168"/>
      <c r="CK675" s="168"/>
      <c r="CL675" s="168"/>
      <c r="CM675" s="168"/>
      <c r="CN675" s="168"/>
      <c r="CO675" s="168"/>
      <c r="CP675" s="168"/>
      <c r="CQ675" s="168"/>
      <c r="CR675" s="168"/>
      <c r="CS675" s="168"/>
      <c r="CT675" s="168"/>
      <c r="CU675" s="168"/>
      <c r="CV675" s="168"/>
      <c r="CW675" s="168"/>
      <c r="CX675" s="168"/>
      <c r="CY675" s="168"/>
      <c r="CZ675" s="168"/>
      <c r="DA675" s="168"/>
      <c r="DB675" s="168"/>
      <c r="DC675" s="168"/>
      <c r="DD675" s="168"/>
      <c r="DE675" s="168"/>
      <c r="DF675" s="168"/>
      <c r="DG675" s="168"/>
      <c r="DH675" s="168"/>
      <c r="DI675" s="168"/>
      <c r="DJ675" s="168"/>
      <c r="DK675" s="168"/>
      <c r="DL675" s="168"/>
      <c r="DM675" s="168"/>
      <c r="DN675" s="168"/>
      <c r="DO675" s="168"/>
      <c r="DP675" s="168"/>
      <c r="DQ675" s="168"/>
      <c r="DR675" s="168"/>
      <c r="DS675" s="168"/>
      <c r="DT675" s="168"/>
      <c r="DU675" s="168"/>
      <c r="DV675" s="168"/>
      <c r="DW675" s="168"/>
      <c r="DX675" s="168"/>
      <c r="DY675" s="168"/>
      <c r="DZ675" s="168"/>
      <c r="EA675" s="168"/>
      <c r="EB675" s="168"/>
      <c r="EC675" s="168"/>
      <c r="ED675" s="168"/>
      <c r="EE675" s="168"/>
      <c r="EF675" s="168"/>
      <c r="EG675" s="168"/>
      <c r="EH675" s="168"/>
      <c r="EI675" s="168"/>
      <c r="EJ675" s="168"/>
      <c r="EK675" s="168"/>
      <c r="EL675" s="168"/>
      <c r="EM675" s="168"/>
      <c r="EN675" s="168"/>
      <c r="EO675" s="168"/>
      <c r="EP675" s="168"/>
      <c r="EQ675" s="168"/>
      <c r="ER675" s="168"/>
      <c r="ES675" s="168"/>
      <c r="ET675" s="168"/>
      <c r="EU675" s="168"/>
      <c r="EV675" s="168"/>
      <c r="EW675" s="168"/>
      <c r="EX675" s="168"/>
      <c r="EY675" s="168"/>
      <c r="EZ675" s="168"/>
      <c r="FA675" s="168"/>
      <c r="FB675" s="168"/>
      <c r="FC675" s="168"/>
      <c r="FD675" s="168"/>
      <c r="FE675" s="168"/>
      <c r="FF675" s="168"/>
      <c r="FG675" s="168"/>
      <c r="FH675" s="168"/>
      <c r="FI675" s="168"/>
      <c r="FJ675" s="168"/>
      <c r="FK675" s="168"/>
      <c r="FL675" s="168"/>
      <c r="FM675" s="168"/>
      <c r="FN675" s="168"/>
      <c r="FO675" s="168"/>
      <c r="FP675" s="168"/>
      <c r="FQ675" s="168"/>
      <c r="FR675" s="168"/>
      <c r="FS675" s="168"/>
      <c r="FT675" s="168"/>
      <c r="FU675" s="168"/>
      <c r="FV675" s="168"/>
      <c r="FW675" s="168"/>
      <c r="FX675" s="168"/>
      <c r="FY675" s="168"/>
      <c r="FZ675" s="168"/>
      <c r="GA675" s="168"/>
      <c r="GB675" s="168"/>
      <c r="GC675" s="168"/>
      <c r="GD675" s="168"/>
      <c r="GE675" s="168"/>
      <c r="GF675" s="168"/>
      <c r="GG675" s="168"/>
      <c r="GH675" s="168"/>
      <c r="GI675" s="168"/>
    </row>
    <row r="676" spans="3:191" s="133" customFormat="1">
      <c r="C676" s="168"/>
      <c r="D676" s="168"/>
      <c r="E676" s="168"/>
      <c r="F676" s="168"/>
      <c r="G676" s="168"/>
      <c r="H676" s="168"/>
      <c r="I676" s="168"/>
      <c r="J676" s="168"/>
      <c r="P676" s="168"/>
      <c r="Q676" s="168"/>
      <c r="R676" s="168"/>
      <c r="S676" s="168"/>
      <c r="T676" s="168"/>
      <c r="U676" s="168"/>
      <c r="V676" s="168"/>
      <c r="W676" s="168"/>
      <c r="X676" s="168"/>
      <c r="Y676" s="168"/>
      <c r="Z676" s="168"/>
      <c r="AA676" s="168"/>
      <c r="AB676" s="168"/>
      <c r="AC676" s="168"/>
      <c r="AD676" s="168"/>
      <c r="AE676" s="168"/>
      <c r="AF676" s="168"/>
      <c r="AG676" s="168"/>
      <c r="AH676" s="168"/>
      <c r="AI676" s="168"/>
      <c r="AJ676" s="168"/>
      <c r="AK676" s="168"/>
      <c r="AL676" s="168"/>
      <c r="AM676" s="168"/>
      <c r="AN676" s="168"/>
      <c r="AO676" s="168"/>
      <c r="AP676" s="168"/>
      <c r="AQ676" s="168"/>
      <c r="AR676" s="168"/>
      <c r="AS676" s="168"/>
      <c r="AT676" s="168"/>
      <c r="AU676" s="168"/>
      <c r="AV676" s="168"/>
      <c r="AW676" s="168"/>
      <c r="AX676" s="168"/>
      <c r="AY676" s="168"/>
      <c r="AZ676" s="168"/>
      <c r="BA676" s="168"/>
      <c r="BB676" s="168"/>
      <c r="BC676" s="168"/>
      <c r="BD676" s="168"/>
      <c r="BE676" s="168"/>
      <c r="BF676" s="168"/>
      <c r="BG676" s="168"/>
      <c r="BH676" s="168"/>
      <c r="BI676" s="168"/>
      <c r="BJ676" s="168"/>
      <c r="BK676" s="168"/>
      <c r="BL676" s="168"/>
      <c r="BM676" s="168"/>
      <c r="BN676" s="168"/>
      <c r="BO676" s="169"/>
      <c r="BP676" s="168"/>
      <c r="BQ676" s="168"/>
      <c r="BR676" s="168"/>
      <c r="BS676" s="168"/>
      <c r="BT676" s="168"/>
      <c r="BU676" s="168"/>
      <c r="BV676" s="168"/>
      <c r="BW676" s="168"/>
      <c r="BX676" s="168"/>
      <c r="BY676" s="168"/>
      <c r="BZ676" s="168"/>
      <c r="CA676" s="168"/>
      <c r="CB676" s="168"/>
      <c r="CC676" s="168"/>
      <c r="CD676" s="168"/>
      <c r="CE676" s="168"/>
      <c r="CF676" s="168"/>
      <c r="CG676" s="168"/>
      <c r="CH676" s="168"/>
      <c r="CI676" s="168"/>
      <c r="CJ676" s="168"/>
      <c r="CK676" s="168"/>
      <c r="CL676" s="168"/>
      <c r="CM676" s="168"/>
      <c r="CN676" s="168"/>
      <c r="CO676" s="168"/>
      <c r="CP676" s="168"/>
      <c r="CQ676" s="168"/>
      <c r="CR676" s="168"/>
      <c r="CS676" s="168"/>
      <c r="CT676" s="168"/>
      <c r="CU676" s="168"/>
      <c r="CV676" s="168"/>
      <c r="CW676" s="168"/>
      <c r="CX676" s="168"/>
      <c r="CY676" s="168"/>
      <c r="CZ676" s="168"/>
      <c r="DA676" s="168"/>
      <c r="DB676" s="168"/>
      <c r="DC676" s="168"/>
      <c r="DD676" s="168"/>
      <c r="DE676" s="168"/>
      <c r="DF676" s="168"/>
      <c r="DG676" s="168"/>
      <c r="DH676" s="168"/>
      <c r="DI676" s="168"/>
      <c r="DJ676" s="168"/>
      <c r="DK676" s="168"/>
      <c r="DL676" s="168"/>
      <c r="DM676" s="168"/>
      <c r="DN676" s="168"/>
      <c r="DO676" s="168"/>
      <c r="DP676" s="168"/>
      <c r="DQ676" s="168"/>
      <c r="DR676" s="168"/>
      <c r="DS676" s="168"/>
      <c r="DT676" s="168"/>
      <c r="DU676" s="168"/>
      <c r="DV676" s="168"/>
      <c r="DW676" s="168"/>
      <c r="DX676" s="168"/>
      <c r="DY676" s="168"/>
      <c r="DZ676" s="168"/>
      <c r="EA676" s="168"/>
      <c r="EB676" s="168"/>
      <c r="EC676" s="168"/>
      <c r="ED676" s="168"/>
      <c r="EE676" s="168"/>
      <c r="EF676" s="168"/>
      <c r="EG676" s="168"/>
      <c r="EH676" s="168"/>
      <c r="EI676" s="168"/>
      <c r="EJ676" s="168"/>
      <c r="EK676" s="168"/>
      <c r="EL676" s="168"/>
      <c r="EM676" s="168"/>
      <c r="EN676" s="168"/>
      <c r="EO676" s="168"/>
      <c r="EP676" s="168"/>
      <c r="EQ676" s="168"/>
      <c r="ER676" s="168"/>
      <c r="ES676" s="168"/>
      <c r="ET676" s="168"/>
      <c r="EU676" s="168"/>
      <c r="EV676" s="168"/>
      <c r="EW676" s="168"/>
      <c r="EX676" s="168"/>
      <c r="EY676" s="168"/>
      <c r="EZ676" s="168"/>
      <c r="FA676" s="168"/>
      <c r="FB676" s="168"/>
      <c r="FC676" s="168"/>
      <c r="FD676" s="168"/>
      <c r="FE676" s="168"/>
      <c r="FF676" s="168"/>
      <c r="FG676" s="168"/>
      <c r="FH676" s="168"/>
      <c r="FI676" s="168"/>
      <c r="FJ676" s="168"/>
      <c r="FK676" s="168"/>
      <c r="FL676" s="168"/>
      <c r="FM676" s="168"/>
      <c r="FN676" s="168"/>
      <c r="FO676" s="168"/>
      <c r="FP676" s="168"/>
      <c r="FQ676" s="168"/>
      <c r="FR676" s="168"/>
      <c r="FS676" s="168"/>
      <c r="FT676" s="168"/>
      <c r="FU676" s="168"/>
      <c r="FV676" s="168"/>
      <c r="FW676" s="168"/>
      <c r="FX676" s="168"/>
      <c r="FY676" s="168"/>
      <c r="FZ676" s="168"/>
      <c r="GA676" s="168"/>
      <c r="GB676" s="168"/>
      <c r="GC676" s="168"/>
      <c r="GD676" s="168"/>
      <c r="GE676" s="168"/>
      <c r="GF676" s="168"/>
      <c r="GG676" s="168"/>
      <c r="GH676" s="168"/>
      <c r="GI676" s="168"/>
    </row>
    <row r="677" spans="3:191" s="133" customFormat="1">
      <c r="C677" s="168"/>
      <c r="D677" s="168"/>
      <c r="E677" s="168"/>
      <c r="F677" s="168"/>
      <c r="G677" s="168"/>
      <c r="H677" s="168"/>
      <c r="I677" s="168"/>
      <c r="J677" s="168"/>
      <c r="P677" s="168"/>
      <c r="Q677" s="168"/>
      <c r="R677" s="168"/>
      <c r="S677" s="168"/>
      <c r="T677" s="168"/>
      <c r="U677" s="168"/>
      <c r="V677" s="168"/>
      <c r="W677" s="168"/>
      <c r="X677" s="168"/>
      <c r="Y677" s="168"/>
      <c r="Z677" s="168"/>
      <c r="AA677" s="168"/>
      <c r="AB677" s="168"/>
      <c r="AC677" s="168"/>
      <c r="AD677" s="168"/>
      <c r="AE677" s="168"/>
      <c r="AF677" s="168"/>
      <c r="AG677" s="168"/>
      <c r="AH677" s="168"/>
      <c r="AI677" s="168"/>
      <c r="AJ677" s="168"/>
      <c r="AK677" s="168"/>
      <c r="AL677" s="168"/>
      <c r="AM677" s="168"/>
      <c r="AN677" s="168"/>
      <c r="AO677" s="168"/>
      <c r="AP677" s="168"/>
      <c r="AQ677" s="168"/>
      <c r="AR677" s="168"/>
      <c r="AS677" s="168"/>
      <c r="AT677" s="168"/>
      <c r="AU677" s="168"/>
      <c r="AV677" s="168"/>
      <c r="AW677" s="168"/>
      <c r="AX677" s="168"/>
      <c r="AY677" s="168"/>
      <c r="AZ677" s="168"/>
      <c r="BA677" s="168"/>
      <c r="BB677" s="168"/>
      <c r="BC677" s="168"/>
      <c r="BD677" s="168"/>
      <c r="BE677" s="168"/>
      <c r="BF677" s="168"/>
      <c r="BG677" s="168"/>
      <c r="BH677" s="168"/>
      <c r="BI677" s="168"/>
      <c r="BJ677" s="168"/>
      <c r="BK677" s="168"/>
      <c r="BL677" s="168"/>
      <c r="BM677" s="168"/>
      <c r="BN677" s="168"/>
      <c r="BO677" s="169"/>
      <c r="BP677" s="168"/>
      <c r="BQ677" s="168"/>
      <c r="BR677" s="168"/>
      <c r="BS677" s="168"/>
      <c r="BT677" s="168"/>
      <c r="BU677" s="168"/>
      <c r="BV677" s="168"/>
      <c r="BW677" s="168"/>
      <c r="BX677" s="168"/>
      <c r="BY677" s="168"/>
      <c r="BZ677" s="168"/>
      <c r="CA677" s="168"/>
      <c r="CB677" s="168"/>
      <c r="CC677" s="168"/>
      <c r="CD677" s="168"/>
      <c r="CE677" s="168"/>
      <c r="CF677" s="168"/>
      <c r="CG677" s="168"/>
      <c r="CH677" s="168"/>
      <c r="CI677" s="168"/>
      <c r="CJ677" s="168"/>
      <c r="CK677" s="168"/>
      <c r="CL677" s="168"/>
      <c r="CM677" s="168"/>
      <c r="CN677" s="168"/>
      <c r="CO677" s="168"/>
      <c r="CP677" s="168"/>
      <c r="CQ677" s="168"/>
      <c r="CR677" s="168"/>
      <c r="CS677" s="168"/>
      <c r="CT677" s="168"/>
      <c r="CU677" s="168"/>
      <c r="CV677" s="168"/>
      <c r="CW677" s="168"/>
      <c r="CX677" s="168"/>
      <c r="CY677" s="168"/>
      <c r="CZ677" s="168"/>
      <c r="DA677" s="168"/>
      <c r="DB677" s="168"/>
      <c r="DC677" s="168"/>
      <c r="DD677" s="168"/>
      <c r="DE677" s="168"/>
      <c r="DF677" s="168"/>
      <c r="DG677" s="168"/>
      <c r="DH677" s="168"/>
      <c r="DI677" s="168"/>
      <c r="DJ677" s="168"/>
      <c r="DK677" s="168"/>
      <c r="DL677" s="168"/>
      <c r="DM677" s="168"/>
      <c r="DN677" s="168"/>
      <c r="DO677" s="168"/>
      <c r="DP677" s="168"/>
      <c r="DQ677" s="168"/>
      <c r="DR677" s="168"/>
      <c r="DS677" s="168"/>
      <c r="DT677" s="168"/>
      <c r="DU677" s="168"/>
      <c r="DV677" s="168"/>
      <c r="DW677" s="168"/>
      <c r="DX677" s="168"/>
      <c r="DY677" s="168"/>
      <c r="DZ677" s="168"/>
      <c r="EA677" s="168"/>
      <c r="EB677" s="168"/>
      <c r="EC677" s="168"/>
      <c r="ED677" s="168"/>
      <c r="EE677" s="168"/>
      <c r="EF677" s="168"/>
      <c r="EG677" s="168"/>
      <c r="EH677" s="168"/>
      <c r="EI677" s="168"/>
      <c r="EJ677" s="168"/>
      <c r="EK677" s="168"/>
      <c r="EL677" s="168"/>
      <c r="EM677" s="168"/>
      <c r="EN677" s="168"/>
      <c r="EO677" s="168"/>
      <c r="EP677" s="168"/>
      <c r="EQ677" s="168"/>
      <c r="ER677" s="168"/>
      <c r="ES677" s="168"/>
      <c r="ET677" s="168"/>
      <c r="EU677" s="168"/>
      <c r="EV677" s="168"/>
      <c r="EW677" s="168"/>
      <c r="EX677" s="168"/>
      <c r="EY677" s="168"/>
      <c r="EZ677" s="168"/>
      <c r="FA677" s="168"/>
      <c r="FB677" s="168"/>
      <c r="FC677" s="168"/>
      <c r="FD677" s="168"/>
      <c r="FE677" s="168"/>
      <c r="FF677" s="168"/>
      <c r="FG677" s="168"/>
      <c r="FH677" s="168"/>
      <c r="FI677" s="168"/>
      <c r="FJ677" s="168"/>
      <c r="FK677" s="168"/>
      <c r="FL677" s="168"/>
      <c r="FM677" s="168"/>
      <c r="FN677" s="168"/>
      <c r="FO677" s="168"/>
      <c r="FP677" s="168"/>
      <c r="FQ677" s="168"/>
      <c r="FR677" s="168"/>
      <c r="FS677" s="168"/>
      <c r="FT677" s="168"/>
      <c r="FU677" s="168"/>
      <c r="FV677" s="168"/>
      <c r="FW677" s="168"/>
      <c r="FX677" s="168"/>
      <c r="FY677" s="168"/>
      <c r="FZ677" s="168"/>
      <c r="GA677" s="168"/>
      <c r="GB677" s="168"/>
      <c r="GC677" s="168"/>
      <c r="GD677" s="168"/>
      <c r="GE677" s="168"/>
      <c r="GF677" s="168"/>
      <c r="GG677" s="168"/>
      <c r="GH677" s="168"/>
      <c r="GI677" s="168"/>
    </row>
    <row r="678" spans="3:191" s="133" customFormat="1">
      <c r="C678" s="168"/>
      <c r="D678" s="168"/>
      <c r="E678" s="168"/>
      <c r="F678" s="168"/>
      <c r="G678" s="168"/>
      <c r="H678" s="168"/>
      <c r="I678" s="168"/>
      <c r="J678" s="168"/>
      <c r="P678" s="168"/>
      <c r="Q678" s="168"/>
      <c r="R678" s="168"/>
      <c r="S678" s="168"/>
      <c r="T678" s="168"/>
      <c r="U678" s="168"/>
      <c r="V678" s="168"/>
      <c r="W678" s="168"/>
      <c r="X678" s="168"/>
      <c r="Y678" s="168"/>
      <c r="Z678" s="168"/>
      <c r="AA678" s="168"/>
      <c r="AB678" s="168"/>
      <c r="AC678" s="168"/>
      <c r="AD678" s="168"/>
      <c r="AE678" s="168"/>
      <c r="AF678" s="168"/>
      <c r="AG678" s="168"/>
      <c r="AH678" s="168"/>
      <c r="AI678" s="168"/>
      <c r="AJ678" s="168"/>
      <c r="AK678" s="168"/>
      <c r="AL678" s="168"/>
      <c r="AM678" s="168"/>
      <c r="AN678" s="168"/>
      <c r="AO678" s="168"/>
      <c r="AP678" s="168"/>
      <c r="AQ678" s="168"/>
      <c r="AR678" s="168"/>
      <c r="AS678" s="168"/>
      <c r="AT678" s="168"/>
      <c r="AU678" s="168"/>
      <c r="AV678" s="168"/>
      <c r="AW678" s="168"/>
      <c r="AX678" s="168"/>
      <c r="AY678" s="168"/>
      <c r="AZ678" s="168"/>
      <c r="BA678" s="168"/>
      <c r="BB678" s="168"/>
      <c r="BC678" s="168"/>
      <c r="BD678" s="168"/>
      <c r="BE678" s="168"/>
      <c r="BF678" s="168"/>
      <c r="BG678" s="168"/>
      <c r="BH678" s="168"/>
      <c r="BI678" s="168"/>
      <c r="BJ678" s="168"/>
      <c r="BK678" s="168"/>
      <c r="BL678" s="168"/>
      <c r="BM678" s="168"/>
      <c r="BN678" s="168"/>
      <c r="BO678" s="169"/>
      <c r="BP678" s="168"/>
      <c r="BQ678" s="168"/>
      <c r="BR678" s="168"/>
      <c r="BS678" s="168"/>
      <c r="BT678" s="168"/>
      <c r="BU678" s="168"/>
      <c r="BV678" s="168"/>
      <c r="BW678" s="168"/>
      <c r="BX678" s="168"/>
      <c r="BY678" s="168"/>
      <c r="BZ678" s="168"/>
      <c r="CA678" s="168"/>
      <c r="CB678" s="168"/>
      <c r="CC678" s="168"/>
      <c r="CD678" s="168"/>
      <c r="CE678" s="168"/>
      <c r="CF678" s="168"/>
      <c r="CG678" s="168"/>
      <c r="CH678" s="168"/>
      <c r="CI678" s="168"/>
      <c r="CJ678" s="168"/>
      <c r="CK678" s="168"/>
      <c r="CL678" s="168"/>
      <c r="CM678" s="168"/>
      <c r="CN678" s="168"/>
      <c r="CO678" s="168"/>
      <c r="CP678" s="168"/>
      <c r="CQ678" s="168"/>
      <c r="CR678" s="168"/>
      <c r="CS678" s="168"/>
      <c r="CT678" s="168"/>
      <c r="CU678" s="168"/>
      <c r="CV678" s="168"/>
      <c r="CW678" s="168"/>
      <c r="CX678" s="168"/>
      <c r="CY678" s="168"/>
      <c r="CZ678" s="168"/>
      <c r="DA678" s="168"/>
      <c r="DB678" s="168"/>
      <c r="DC678" s="168"/>
      <c r="DD678" s="168"/>
      <c r="DE678" s="168"/>
      <c r="DF678" s="168"/>
      <c r="DG678" s="168"/>
      <c r="DH678" s="168"/>
      <c r="DI678" s="168"/>
      <c r="DJ678" s="168"/>
      <c r="DK678" s="168"/>
      <c r="DL678" s="168"/>
      <c r="DM678" s="168"/>
      <c r="DN678" s="168"/>
      <c r="DO678" s="168"/>
      <c r="DP678" s="168"/>
      <c r="DQ678" s="168"/>
      <c r="DR678" s="168"/>
      <c r="DS678" s="168"/>
      <c r="DT678" s="168"/>
      <c r="DU678" s="168"/>
      <c r="DV678" s="168"/>
      <c r="DW678" s="168"/>
      <c r="DX678" s="168"/>
      <c r="DY678" s="168"/>
      <c r="DZ678" s="168"/>
      <c r="EA678" s="168"/>
      <c r="EB678" s="168"/>
      <c r="EC678" s="168"/>
      <c r="ED678" s="168"/>
      <c r="EE678" s="168"/>
      <c r="EF678" s="168"/>
      <c r="EG678" s="168"/>
      <c r="EH678" s="168"/>
      <c r="EI678" s="168"/>
      <c r="EJ678" s="168"/>
      <c r="EK678" s="168"/>
      <c r="EL678" s="168"/>
      <c r="EM678" s="168"/>
      <c r="EN678" s="168"/>
      <c r="EO678" s="168"/>
      <c r="EP678" s="168"/>
      <c r="EQ678" s="168"/>
      <c r="ER678" s="168"/>
      <c r="ES678" s="168"/>
      <c r="ET678" s="168"/>
      <c r="EU678" s="168"/>
      <c r="EV678" s="168"/>
      <c r="EW678" s="168"/>
      <c r="EX678" s="168"/>
      <c r="EY678" s="168"/>
      <c r="EZ678" s="168"/>
      <c r="FA678" s="168"/>
      <c r="FB678" s="168"/>
      <c r="FC678" s="168"/>
      <c r="FD678" s="168"/>
      <c r="FE678" s="168"/>
      <c r="FF678" s="168"/>
      <c r="FG678" s="168"/>
      <c r="FH678" s="168"/>
      <c r="FI678" s="168"/>
      <c r="FJ678" s="168"/>
      <c r="FK678" s="168"/>
      <c r="FL678" s="168"/>
      <c r="FM678" s="168"/>
      <c r="FN678" s="168"/>
      <c r="FO678" s="168"/>
      <c r="FP678" s="168"/>
      <c r="FQ678" s="168"/>
      <c r="FR678" s="168"/>
      <c r="FS678" s="168"/>
      <c r="FT678" s="168"/>
      <c r="FU678" s="168"/>
      <c r="FV678" s="168"/>
      <c r="FW678" s="168"/>
      <c r="FX678" s="168"/>
      <c r="FY678" s="168"/>
      <c r="FZ678" s="168"/>
      <c r="GA678" s="168"/>
      <c r="GB678" s="168"/>
      <c r="GC678" s="168"/>
      <c r="GD678" s="168"/>
      <c r="GE678" s="168"/>
      <c r="GF678" s="168"/>
      <c r="GG678" s="168"/>
      <c r="GH678" s="168"/>
      <c r="GI678" s="168"/>
    </row>
    <row r="679" spans="3:191" s="133" customFormat="1">
      <c r="C679" s="168"/>
      <c r="D679" s="168"/>
      <c r="E679" s="168"/>
      <c r="F679" s="168"/>
      <c r="G679" s="168"/>
      <c r="H679" s="168"/>
      <c r="I679" s="168"/>
      <c r="J679" s="168"/>
      <c r="P679" s="168"/>
      <c r="Q679" s="168"/>
      <c r="R679" s="168"/>
      <c r="S679" s="168"/>
      <c r="T679" s="168"/>
      <c r="U679" s="168"/>
      <c r="V679" s="168"/>
      <c r="W679" s="168"/>
      <c r="X679" s="168"/>
      <c r="Y679" s="168"/>
      <c r="Z679" s="168"/>
      <c r="AA679" s="168"/>
      <c r="AB679" s="168"/>
      <c r="AC679" s="168"/>
      <c r="AD679" s="168"/>
      <c r="AE679" s="168"/>
      <c r="AF679" s="168"/>
      <c r="AG679" s="168"/>
      <c r="AH679" s="168"/>
      <c r="AI679" s="168"/>
      <c r="AJ679" s="168"/>
      <c r="AK679" s="168"/>
      <c r="AL679" s="168"/>
      <c r="AM679" s="168"/>
      <c r="AN679" s="168"/>
      <c r="AO679" s="168"/>
      <c r="AP679" s="168"/>
      <c r="AQ679" s="168"/>
      <c r="AR679" s="168"/>
      <c r="AS679" s="168"/>
      <c r="AT679" s="168"/>
      <c r="AU679" s="168"/>
      <c r="AV679" s="168"/>
      <c r="AW679" s="168"/>
      <c r="AX679" s="168"/>
      <c r="AY679" s="168"/>
      <c r="AZ679" s="168"/>
      <c r="BA679" s="168"/>
      <c r="BB679" s="168"/>
      <c r="BC679" s="168"/>
      <c r="BD679" s="168"/>
      <c r="BE679" s="168"/>
      <c r="BF679" s="168"/>
      <c r="BG679" s="168"/>
      <c r="BH679" s="168"/>
      <c r="BI679" s="168"/>
      <c r="BJ679" s="168"/>
      <c r="BK679" s="168"/>
      <c r="BL679" s="168"/>
      <c r="BM679" s="168"/>
      <c r="BN679" s="168"/>
      <c r="BO679" s="169"/>
      <c r="BP679" s="168"/>
      <c r="BQ679" s="168"/>
      <c r="BR679" s="168"/>
      <c r="BS679" s="168"/>
      <c r="BT679" s="168"/>
      <c r="BU679" s="168"/>
      <c r="BV679" s="168"/>
      <c r="BW679" s="168"/>
      <c r="BX679" s="168"/>
      <c r="BY679" s="168"/>
      <c r="BZ679" s="168"/>
      <c r="CA679" s="168"/>
      <c r="CB679" s="168"/>
      <c r="CC679" s="168"/>
      <c r="CD679" s="168"/>
      <c r="CE679" s="168"/>
      <c r="CF679" s="168"/>
      <c r="CG679" s="168"/>
      <c r="CH679" s="168"/>
      <c r="CI679" s="168"/>
      <c r="CJ679" s="168"/>
      <c r="CK679" s="168"/>
      <c r="CL679" s="168"/>
      <c r="CM679" s="168"/>
      <c r="CN679" s="168"/>
      <c r="CO679" s="168"/>
      <c r="CP679" s="168"/>
      <c r="CQ679" s="168"/>
      <c r="CR679" s="168"/>
      <c r="CS679" s="168"/>
      <c r="CT679" s="168"/>
      <c r="CU679" s="168"/>
      <c r="CV679" s="168"/>
      <c r="CW679" s="168"/>
      <c r="CX679" s="168"/>
      <c r="CY679" s="168"/>
      <c r="CZ679" s="168"/>
      <c r="DA679" s="168"/>
      <c r="DB679" s="168"/>
      <c r="DC679" s="168"/>
      <c r="DD679" s="168"/>
      <c r="DE679" s="168"/>
      <c r="DF679" s="168"/>
      <c r="DG679" s="168"/>
      <c r="DH679" s="168"/>
      <c r="DI679" s="168"/>
      <c r="DJ679" s="168"/>
      <c r="DK679" s="168"/>
      <c r="DL679" s="168"/>
      <c r="DM679" s="168"/>
      <c r="DN679" s="168"/>
      <c r="DO679" s="168"/>
      <c r="DP679" s="168"/>
      <c r="DQ679" s="168"/>
      <c r="DR679" s="168"/>
      <c r="DS679" s="168"/>
      <c r="DT679" s="168"/>
      <c r="DU679" s="168"/>
      <c r="DV679" s="168"/>
      <c r="DW679" s="168"/>
      <c r="DX679" s="168"/>
      <c r="DY679" s="168"/>
      <c r="DZ679" s="168"/>
      <c r="EA679" s="168"/>
      <c r="EB679" s="168"/>
      <c r="EC679" s="168"/>
      <c r="ED679" s="168"/>
      <c r="EE679" s="168"/>
      <c r="EF679" s="168"/>
      <c r="EG679" s="168"/>
      <c r="EH679" s="168"/>
      <c r="EI679" s="168"/>
      <c r="EJ679" s="168"/>
      <c r="EK679" s="168"/>
      <c r="EL679" s="168"/>
      <c r="EM679" s="168"/>
      <c r="EN679" s="168"/>
      <c r="EO679" s="168"/>
      <c r="EP679" s="168"/>
      <c r="EQ679" s="168"/>
      <c r="ER679" s="168"/>
      <c r="ES679" s="168"/>
      <c r="ET679" s="168"/>
      <c r="EU679" s="168"/>
      <c r="EV679" s="168"/>
      <c r="EW679" s="168"/>
      <c r="EX679" s="168"/>
      <c r="EY679" s="168"/>
      <c r="EZ679" s="168"/>
      <c r="FA679" s="168"/>
      <c r="FB679" s="168"/>
      <c r="FC679" s="168"/>
      <c r="FD679" s="168"/>
      <c r="FE679" s="168"/>
      <c r="FF679" s="168"/>
      <c r="FG679" s="168"/>
      <c r="FH679" s="168"/>
      <c r="FI679" s="168"/>
      <c r="FJ679" s="168"/>
      <c r="FK679" s="168"/>
      <c r="FL679" s="168"/>
      <c r="FM679" s="168"/>
      <c r="FN679" s="168"/>
      <c r="FO679" s="168"/>
      <c r="FP679" s="168"/>
      <c r="FQ679" s="168"/>
      <c r="FR679" s="168"/>
      <c r="FS679" s="168"/>
      <c r="FT679" s="168"/>
      <c r="FU679" s="168"/>
      <c r="FV679" s="168"/>
      <c r="FW679" s="168"/>
      <c r="FX679" s="168"/>
      <c r="FY679" s="168"/>
      <c r="FZ679" s="168"/>
      <c r="GA679" s="168"/>
      <c r="GB679" s="168"/>
      <c r="GC679" s="168"/>
      <c r="GD679" s="168"/>
      <c r="GE679" s="168"/>
      <c r="GF679" s="168"/>
      <c r="GG679" s="168"/>
      <c r="GH679" s="168"/>
      <c r="GI679" s="168"/>
    </row>
    <row r="680" spans="3:191" s="133" customFormat="1">
      <c r="C680" s="168"/>
      <c r="D680" s="168"/>
      <c r="E680" s="168"/>
      <c r="F680" s="168"/>
      <c r="G680" s="168"/>
      <c r="H680" s="168"/>
      <c r="I680" s="168"/>
      <c r="J680" s="168"/>
      <c r="P680" s="168"/>
      <c r="Q680" s="168"/>
      <c r="R680" s="168"/>
      <c r="S680" s="168"/>
      <c r="T680" s="168"/>
      <c r="U680" s="168"/>
      <c r="V680" s="168"/>
      <c r="W680" s="168"/>
      <c r="X680" s="168"/>
      <c r="Y680" s="168"/>
      <c r="Z680" s="168"/>
      <c r="AA680" s="168"/>
      <c r="AB680" s="168"/>
      <c r="AC680" s="168"/>
      <c r="AD680" s="168"/>
      <c r="AE680" s="168"/>
      <c r="AF680" s="168"/>
      <c r="AG680" s="168"/>
      <c r="AH680" s="168"/>
      <c r="AI680" s="168"/>
      <c r="AJ680" s="168"/>
      <c r="AK680" s="168"/>
      <c r="AL680" s="168"/>
      <c r="AM680" s="168"/>
      <c r="AN680" s="168"/>
      <c r="AO680" s="168"/>
      <c r="AP680" s="168"/>
      <c r="AQ680" s="168"/>
      <c r="AR680" s="168"/>
      <c r="AS680" s="168"/>
      <c r="AT680" s="168"/>
      <c r="AU680" s="168"/>
      <c r="AV680" s="168"/>
      <c r="AW680" s="168"/>
      <c r="AX680" s="168"/>
      <c r="AY680" s="168"/>
      <c r="AZ680" s="168"/>
      <c r="BA680" s="168"/>
      <c r="BB680" s="168"/>
      <c r="BC680" s="168"/>
      <c r="BD680" s="168"/>
      <c r="BE680" s="168"/>
      <c r="BF680" s="168"/>
      <c r="BG680" s="168"/>
      <c r="BH680" s="168"/>
      <c r="BI680" s="168"/>
      <c r="BJ680" s="168"/>
      <c r="BK680" s="168"/>
      <c r="BL680" s="168"/>
      <c r="BM680" s="168"/>
      <c r="BN680" s="168"/>
      <c r="BO680" s="169"/>
      <c r="BP680" s="168"/>
      <c r="BQ680" s="168"/>
      <c r="BR680" s="168"/>
      <c r="BS680" s="168"/>
      <c r="BT680" s="168"/>
      <c r="BU680" s="168"/>
      <c r="BV680" s="168"/>
      <c r="BW680" s="168"/>
      <c r="BX680" s="168"/>
      <c r="BY680" s="168"/>
      <c r="BZ680" s="168"/>
      <c r="CA680" s="168"/>
      <c r="CB680" s="168"/>
      <c r="CC680" s="168"/>
      <c r="CD680" s="168"/>
      <c r="CE680" s="168"/>
      <c r="CF680" s="168"/>
      <c r="CG680" s="168"/>
      <c r="CH680" s="168"/>
      <c r="CI680" s="168"/>
      <c r="CJ680" s="168"/>
      <c r="CK680" s="168"/>
      <c r="CL680" s="168"/>
      <c r="CM680" s="168"/>
      <c r="CN680" s="168"/>
      <c r="CO680" s="168"/>
      <c r="CP680" s="168"/>
      <c r="CQ680" s="168"/>
      <c r="CR680" s="168"/>
      <c r="CS680" s="168"/>
      <c r="CT680" s="168"/>
      <c r="CU680" s="168"/>
      <c r="CV680" s="168"/>
      <c r="CW680" s="168"/>
      <c r="CX680" s="168"/>
      <c r="CY680" s="168"/>
      <c r="CZ680" s="168"/>
      <c r="DA680" s="168"/>
      <c r="DB680" s="168"/>
      <c r="DC680" s="168"/>
      <c r="DD680" s="168"/>
      <c r="DE680" s="168"/>
      <c r="DF680" s="168"/>
      <c r="DG680" s="168"/>
      <c r="DH680" s="168"/>
      <c r="DI680" s="168"/>
      <c r="DJ680" s="168"/>
      <c r="DK680" s="168"/>
      <c r="DL680" s="168"/>
      <c r="DM680" s="168"/>
      <c r="DN680" s="168"/>
      <c r="DO680" s="168"/>
      <c r="DP680" s="168"/>
      <c r="DQ680" s="168"/>
      <c r="DR680" s="168"/>
      <c r="DS680" s="168"/>
      <c r="DT680" s="168"/>
      <c r="DU680" s="168"/>
      <c r="DV680" s="168"/>
      <c r="DW680" s="168"/>
      <c r="DX680" s="168"/>
      <c r="DY680" s="168"/>
      <c r="DZ680" s="168"/>
      <c r="EA680" s="168"/>
      <c r="EB680" s="168"/>
      <c r="EC680" s="168"/>
      <c r="ED680" s="168"/>
      <c r="EE680" s="168"/>
      <c r="EF680" s="168"/>
      <c r="EG680" s="168"/>
      <c r="EH680" s="168"/>
      <c r="EI680" s="168"/>
      <c r="EJ680" s="168"/>
      <c r="EK680" s="168"/>
      <c r="EL680" s="168"/>
      <c r="EM680" s="168"/>
      <c r="EN680" s="168"/>
      <c r="EO680" s="168"/>
      <c r="EP680" s="168"/>
      <c r="EQ680" s="168"/>
      <c r="ER680" s="168"/>
      <c r="ES680" s="168"/>
      <c r="ET680" s="168"/>
      <c r="EU680" s="168"/>
      <c r="EV680" s="168"/>
      <c r="EW680" s="168"/>
      <c r="EX680" s="168"/>
      <c r="EY680" s="168"/>
      <c r="EZ680" s="168"/>
      <c r="FA680" s="168"/>
      <c r="FB680" s="168"/>
      <c r="FC680" s="168"/>
      <c r="FD680" s="168"/>
      <c r="FE680" s="168"/>
      <c r="FF680" s="168"/>
      <c r="FG680" s="168"/>
      <c r="FH680" s="168"/>
      <c r="FI680" s="168"/>
      <c r="FJ680" s="168"/>
      <c r="FK680" s="168"/>
      <c r="FL680" s="168"/>
      <c r="FM680" s="168"/>
      <c r="FN680" s="168"/>
      <c r="FO680" s="168"/>
      <c r="FP680" s="168"/>
      <c r="FQ680" s="168"/>
      <c r="FR680" s="168"/>
      <c r="FS680" s="168"/>
      <c r="FT680" s="168"/>
      <c r="FU680" s="168"/>
      <c r="FV680" s="168"/>
      <c r="FW680" s="168"/>
      <c r="FX680" s="168"/>
      <c r="FY680" s="168"/>
      <c r="FZ680" s="168"/>
      <c r="GA680" s="168"/>
      <c r="GB680" s="168"/>
      <c r="GC680" s="168"/>
      <c r="GD680" s="168"/>
      <c r="GE680" s="168"/>
      <c r="GF680" s="168"/>
      <c r="GG680" s="168"/>
      <c r="GH680" s="168"/>
      <c r="GI680" s="168"/>
    </row>
    <row r="681" spans="3:191" s="133" customFormat="1">
      <c r="C681" s="168"/>
      <c r="D681" s="168"/>
      <c r="E681" s="168"/>
      <c r="F681" s="168"/>
      <c r="G681" s="168"/>
      <c r="H681" s="168"/>
      <c r="I681" s="168"/>
      <c r="J681" s="168"/>
      <c r="P681" s="168"/>
      <c r="Q681" s="168"/>
      <c r="R681" s="168"/>
      <c r="S681" s="168"/>
      <c r="T681" s="168"/>
      <c r="U681" s="168"/>
      <c r="V681" s="168"/>
      <c r="W681" s="168"/>
      <c r="X681" s="168"/>
      <c r="Y681" s="168"/>
      <c r="Z681" s="168"/>
      <c r="AA681" s="168"/>
      <c r="AB681" s="168"/>
      <c r="AC681" s="168"/>
      <c r="AD681" s="168"/>
      <c r="AE681" s="168"/>
      <c r="AF681" s="168"/>
      <c r="AG681" s="168"/>
      <c r="AH681" s="168"/>
      <c r="AI681" s="168"/>
      <c r="AJ681" s="168"/>
      <c r="AK681" s="168"/>
      <c r="AL681" s="168"/>
      <c r="AM681" s="168"/>
      <c r="AN681" s="168"/>
      <c r="AO681" s="168"/>
      <c r="AP681" s="168"/>
      <c r="AQ681" s="168"/>
      <c r="AR681" s="168"/>
      <c r="AS681" s="168"/>
      <c r="AT681" s="168"/>
      <c r="AU681" s="168"/>
      <c r="AV681" s="168"/>
      <c r="AW681" s="168"/>
      <c r="AX681" s="168"/>
      <c r="AY681" s="168"/>
      <c r="AZ681" s="168"/>
      <c r="BA681" s="168"/>
      <c r="BB681" s="168"/>
      <c r="BC681" s="168"/>
      <c r="BD681" s="168"/>
      <c r="BE681" s="168"/>
      <c r="BF681" s="168"/>
      <c r="BG681" s="168"/>
      <c r="BH681" s="168"/>
      <c r="BI681" s="168"/>
      <c r="BJ681" s="168"/>
      <c r="BK681" s="168"/>
      <c r="BL681" s="168"/>
      <c r="BM681" s="168"/>
      <c r="BN681" s="168"/>
      <c r="BO681" s="169"/>
      <c r="BP681" s="168"/>
      <c r="BQ681" s="168"/>
      <c r="BR681" s="168"/>
      <c r="BS681" s="168"/>
      <c r="BT681" s="168"/>
      <c r="BU681" s="168"/>
      <c r="BV681" s="168"/>
      <c r="BW681" s="168"/>
      <c r="BX681" s="168"/>
      <c r="BY681" s="168"/>
      <c r="BZ681" s="168"/>
      <c r="CA681" s="168"/>
      <c r="CB681" s="168"/>
      <c r="CC681" s="168"/>
      <c r="CD681" s="168"/>
      <c r="CE681" s="168"/>
      <c r="CF681" s="168"/>
      <c r="CG681" s="168"/>
      <c r="CH681" s="168"/>
      <c r="CI681" s="168"/>
      <c r="CJ681" s="168"/>
      <c r="CK681" s="168"/>
      <c r="CL681" s="168"/>
      <c r="CM681" s="168"/>
      <c r="CN681" s="168"/>
      <c r="CO681" s="168"/>
      <c r="CP681" s="168"/>
      <c r="CQ681" s="168"/>
      <c r="CR681" s="168"/>
      <c r="CS681" s="168"/>
      <c r="CT681" s="168"/>
      <c r="CU681" s="168"/>
      <c r="CV681" s="168"/>
      <c r="CW681" s="168"/>
      <c r="CX681" s="168"/>
      <c r="CY681" s="168"/>
      <c r="CZ681" s="168"/>
      <c r="DA681" s="168"/>
      <c r="DB681" s="168"/>
      <c r="DC681" s="168"/>
      <c r="DD681" s="168"/>
      <c r="DE681" s="168"/>
      <c r="DF681" s="168"/>
      <c r="DG681" s="168"/>
      <c r="DH681" s="168"/>
      <c r="DI681" s="168"/>
      <c r="DJ681" s="168"/>
      <c r="DK681" s="168"/>
      <c r="DL681" s="168"/>
      <c r="DM681" s="168"/>
      <c r="DN681" s="168"/>
      <c r="DO681" s="168"/>
      <c r="DP681" s="168"/>
      <c r="DQ681" s="168"/>
      <c r="DR681" s="168"/>
      <c r="DS681" s="168"/>
      <c r="DT681" s="168"/>
      <c r="DU681" s="168"/>
      <c r="DV681" s="168"/>
      <c r="DW681" s="168"/>
      <c r="DX681" s="168"/>
      <c r="DY681" s="168"/>
      <c r="DZ681" s="168"/>
      <c r="EA681" s="168"/>
      <c r="EB681" s="168"/>
      <c r="EC681" s="168"/>
      <c r="ED681" s="168"/>
      <c r="EE681" s="168"/>
      <c r="EF681" s="168"/>
      <c r="EG681" s="168"/>
      <c r="EH681" s="168"/>
      <c r="EI681" s="168"/>
      <c r="EJ681" s="168"/>
      <c r="EK681" s="168"/>
      <c r="EL681" s="168"/>
      <c r="EM681" s="168"/>
      <c r="EN681" s="168"/>
      <c r="EO681" s="168"/>
      <c r="EP681" s="168"/>
      <c r="EQ681" s="168"/>
      <c r="ER681" s="168"/>
      <c r="ES681" s="168"/>
      <c r="ET681" s="168"/>
      <c r="EU681" s="168"/>
      <c r="EV681" s="168"/>
      <c r="EW681" s="168"/>
      <c r="EX681" s="168"/>
      <c r="EY681" s="168"/>
      <c r="EZ681" s="168"/>
      <c r="FA681" s="168"/>
      <c r="FB681" s="168"/>
      <c r="FC681" s="168"/>
      <c r="FD681" s="168"/>
      <c r="FE681" s="168"/>
      <c r="FF681" s="168"/>
      <c r="FG681" s="168"/>
      <c r="FH681" s="168"/>
      <c r="FI681" s="168"/>
      <c r="FJ681" s="168"/>
      <c r="FK681" s="168"/>
      <c r="FL681" s="168"/>
      <c r="FM681" s="168"/>
      <c r="FN681" s="168"/>
      <c r="FO681" s="168"/>
      <c r="FP681" s="168"/>
      <c r="FQ681" s="168"/>
      <c r="FR681" s="168"/>
      <c r="FS681" s="168"/>
      <c r="FT681" s="168"/>
      <c r="FU681" s="168"/>
      <c r="FV681" s="168"/>
      <c r="FW681" s="168"/>
      <c r="FX681" s="168"/>
      <c r="FY681" s="168"/>
      <c r="FZ681" s="168"/>
      <c r="GA681" s="168"/>
      <c r="GB681" s="168"/>
      <c r="GC681" s="168"/>
      <c r="GD681" s="168"/>
      <c r="GE681" s="168"/>
      <c r="GF681" s="168"/>
      <c r="GG681" s="168"/>
      <c r="GH681" s="168"/>
      <c r="GI681" s="168"/>
    </row>
    <row r="682" spans="3:191" s="133" customFormat="1">
      <c r="C682" s="168"/>
      <c r="D682" s="168"/>
      <c r="E682" s="168"/>
      <c r="F682" s="168"/>
      <c r="G682" s="168"/>
      <c r="H682" s="168"/>
      <c r="I682" s="168"/>
      <c r="J682" s="168"/>
      <c r="P682" s="168"/>
      <c r="Q682" s="168"/>
      <c r="R682" s="168"/>
      <c r="S682" s="168"/>
      <c r="T682" s="168"/>
      <c r="U682" s="168"/>
      <c r="V682" s="168"/>
      <c r="W682" s="168"/>
      <c r="X682" s="168"/>
      <c r="Y682" s="168"/>
      <c r="Z682" s="168"/>
      <c r="AA682" s="168"/>
      <c r="AB682" s="168"/>
      <c r="AC682" s="168"/>
      <c r="AD682" s="168"/>
      <c r="AE682" s="168"/>
      <c r="AF682" s="168"/>
      <c r="AG682" s="168"/>
      <c r="AH682" s="168"/>
      <c r="AI682" s="168"/>
      <c r="AJ682" s="168"/>
      <c r="AK682" s="168"/>
      <c r="AL682" s="168"/>
      <c r="AM682" s="168"/>
      <c r="AN682" s="168"/>
      <c r="AO682" s="168"/>
      <c r="AP682" s="168"/>
      <c r="AQ682" s="168"/>
      <c r="AR682" s="168"/>
      <c r="AS682" s="168"/>
      <c r="AT682" s="168"/>
      <c r="AU682" s="168"/>
      <c r="AV682" s="168"/>
      <c r="AW682" s="168"/>
      <c r="AX682" s="168"/>
      <c r="AY682" s="168"/>
      <c r="AZ682" s="168"/>
      <c r="BA682" s="168"/>
      <c r="BB682" s="168"/>
      <c r="BC682" s="168"/>
      <c r="BD682" s="168"/>
      <c r="BE682" s="168"/>
      <c r="BF682" s="168"/>
      <c r="BG682" s="168"/>
      <c r="BH682" s="168"/>
      <c r="BI682" s="168"/>
      <c r="BJ682" s="168"/>
      <c r="BK682" s="168"/>
      <c r="BL682" s="168"/>
      <c r="BM682" s="168"/>
      <c r="BN682" s="168"/>
      <c r="BO682" s="169"/>
      <c r="BP682" s="168"/>
      <c r="BQ682" s="168"/>
      <c r="BR682" s="168"/>
      <c r="BS682" s="168"/>
      <c r="BT682" s="168"/>
      <c r="BU682" s="168"/>
      <c r="BV682" s="168"/>
      <c r="BW682" s="168"/>
      <c r="BX682" s="168"/>
      <c r="BY682" s="168"/>
      <c r="BZ682" s="168"/>
      <c r="CA682" s="168"/>
      <c r="CB682" s="168"/>
      <c r="CC682" s="168"/>
      <c r="CD682" s="168"/>
      <c r="CE682" s="168"/>
      <c r="CF682" s="168"/>
      <c r="CG682" s="168"/>
      <c r="CH682" s="168"/>
      <c r="CI682" s="168"/>
      <c r="CJ682" s="168"/>
      <c r="CK682" s="168"/>
      <c r="CL682" s="168"/>
      <c r="CM682" s="168"/>
      <c r="CN682" s="168"/>
      <c r="CO682" s="168"/>
      <c r="CP682" s="168"/>
      <c r="CQ682" s="168"/>
      <c r="CR682" s="168"/>
      <c r="CS682" s="168"/>
      <c r="CT682" s="168"/>
      <c r="CU682" s="168"/>
      <c r="CV682" s="168"/>
      <c r="CW682" s="168"/>
      <c r="CX682" s="168"/>
      <c r="CY682" s="168"/>
      <c r="CZ682" s="168"/>
      <c r="DA682" s="168"/>
      <c r="DB682" s="168"/>
      <c r="DC682" s="168"/>
      <c r="DD682" s="168"/>
      <c r="DE682" s="168"/>
      <c r="DF682" s="168"/>
      <c r="DG682" s="168"/>
      <c r="DH682" s="168"/>
      <c r="DI682" s="168"/>
      <c r="DJ682" s="168"/>
      <c r="DK682" s="168"/>
      <c r="DL682" s="168"/>
      <c r="DM682" s="168"/>
      <c r="DN682" s="168"/>
      <c r="DO682" s="168"/>
      <c r="DP682" s="168"/>
      <c r="DQ682" s="168"/>
      <c r="DR682" s="168"/>
      <c r="DS682" s="168"/>
      <c r="DT682" s="168"/>
      <c r="DU682" s="168"/>
      <c r="DV682" s="168"/>
      <c r="DW682" s="168"/>
      <c r="DX682" s="168"/>
      <c r="DY682" s="168"/>
      <c r="DZ682" s="168"/>
      <c r="EA682" s="168"/>
      <c r="EB682" s="168"/>
      <c r="EC682" s="168"/>
      <c r="ED682" s="168"/>
      <c r="EE682" s="168"/>
      <c r="EF682" s="168"/>
      <c r="EG682" s="168"/>
      <c r="EH682" s="168"/>
      <c r="EI682" s="168"/>
      <c r="EJ682" s="168"/>
      <c r="EK682" s="168"/>
      <c r="EL682" s="168"/>
      <c r="EM682" s="168"/>
      <c r="EN682" s="168"/>
      <c r="EO682" s="168"/>
      <c r="EP682" s="168"/>
      <c r="EQ682" s="168"/>
      <c r="ER682" s="168"/>
      <c r="ES682" s="168"/>
      <c r="ET682" s="168"/>
      <c r="EU682" s="168"/>
      <c r="EV682" s="168"/>
      <c r="EW682" s="168"/>
      <c r="EX682" s="168"/>
      <c r="EY682" s="168"/>
      <c r="EZ682" s="168"/>
      <c r="FA682" s="168"/>
      <c r="FB682" s="168"/>
      <c r="FC682" s="168"/>
      <c r="FD682" s="168"/>
      <c r="FE682" s="168"/>
      <c r="FF682" s="168"/>
      <c r="FG682" s="168"/>
      <c r="FH682" s="168"/>
      <c r="FI682" s="168"/>
      <c r="FJ682" s="168"/>
      <c r="FK682" s="168"/>
      <c r="FL682" s="168"/>
      <c r="FM682" s="168"/>
      <c r="FN682" s="168"/>
      <c r="FO682" s="168"/>
      <c r="FP682" s="168"/>
      <c r="FQ682" s="168"/>
      <c r="FR682" s="168"/>
      <c r="FS682" s="168"/>
      <c r="FT682" s="168"/>
      <c r="FU682" s="168"/>
      <c r="FV682" s="168"/>
      <c r="FW682" s="168"/>
      <c r="FX682" s="168"/>
      <c r="FY682" s="168"/>
      <c r="FZ682" s="168"/>
      <c r="GA682" s="168"/>
      <c r="GB682" s="168"/>
      <c r="GC682" s="168"/>
      <c r="GD682" s="168"/>
      <c r="GE682" s="168"/>
      <c r="GF682" s="168"/>
      <c r="GG682" s="168"/>
      <c r="GH682" s="168"/>
      <c r="GI682" s="168"/>
    </row>
    <row r="683" spans="3:191" s="133" customFormat="1">
      <c r="C683" s="168"/>
      <c r="D683" s="168"/>
      <c r="E683" s="168"/>
      <c r="F683" s="168"/>
      <c r="G683" s="168"/>
      <c r="H683" s="168"/>
      <c r="I683" s="168"/>
      <c r="J683" s="168"/>
      <c r="P683" s="168"/>
      <c r="Q683" s="168"/>
      <c r="R683" s="168"/>
      <c r="S683" s="168"/>
      <c r="T683" s="168"/>
      <c r="U683" s="168"/>
      <c r="V683" s="168"/>
      <c r="W683" s="168"/>
      <c r="X683" s="168"/>
      <c r="Y683" s="168"/>
      <c r="Z683" s="168"/>
      <c r="AA683" s="168"/>
      <c r="AB683" s="168"/>
      <c r="AC683" s="168"/>
      <c r="AD683" s="168"/>
      <c r="AE683" s="168"/>
      <c r="AF683" s="168"/>
      <c r="AG683" s="168"/>
      <c r="AH683" s="168"/>
      <c r="AI683" s="168"/>
      <c r="AJ683" s="168"/>
      <c r="AK683" s="168"/>
      <c r="AL683" s="168"/>
      <c r="AM683" s="168"/>
      <c r="AN683" s="168"/>
      <c r="AO683" s="168"/>
      <c r="AP683" s="168"/>
      <c r="AQ683" s="168"/>
      <c r="AR683" s="168"/>
      <c r="AS683" s="168"/>
      <c r="AT683" s="168"/>
      <c r="AU683" s="168"/>
      <c r="AV683" s="168"/>
      <c r="AW683" s="168"/>
      <c r="AX683" s="168"/>
      <c r="AY683" s="168"/>
      <c r="AZ683" s="168"/>
      <c r="BA683" s="168"/>
      <c r="BB683" s="168"/>
      <c r="BC683" s="168"/>
      <c r="BD683" s="168"/>
      <c r="BE683" s="168"/>
      <c r="BF683" s="168"/>
      <c r="BG683" s="168"/>
      <c r="BH683" s="168"/>
      <c r="BI683" s="168"/>
      <c r="BJ683" s="168"/>
      <c r="BK683" s="168"/>
      <c r="BL683" s="168"/>
      <c r="BM683" s="168"/>
      <c r="BN683" s="168"/>
      <c r="BO683" s="169"/>
      <c r="BP683" s="168"/>
      <c r="BQ683" s="168"/>
      <c r="BR683" s="168"/>
      <c r="BS683" s="168"/>
      <c r="BT683" s="168"/>
      <c r="BU683" s="168"/>
      <c r="BV683" s="168"/>
      <c r="BW683" s="168"/>
      <c r="BX683" s="168"/>
      <c r="BY683" s="168"/>
      <c r="BZ683" s="168"/>
      <c r="CA683" s="168"/>
      <c r="CB683" s="168"/>
      <c r="CC683" s="168"/>
      <c r="CD683" s="168"/>
      <c r="CE683" s="168"/>
      <c r="CF683" s="168"/>
      <c r="CG683" s="168"/>
      <c r="CH683" s="168"/>
      <c r="CI683" s="168"/>
      <c r="CJ683" s="168"/>
      <c r="CK683" s="168"/>
      <c r="CL683" s="168"/>
      <c r="CM683" s="168"/>
      <c r="CN683" s="168"/>
      <c r="CO683" s="168"/>
      <c r="CP683" s="168"/>
      <c r="CQ683" s="168"/>
      <c r="CR683" s="168"/>
      <c r="CS683" s="168"/>
      <c r="CT683" s="168"/>
      <c r="CU683" s="168"/>
      <c r="CV683" s="168"/>
      <c r="CW683" s="168"/>
      <c r="CX683" s="168"/>
      <c r="CY683" s="168"/>
      <c r="CZ683" s="168"/>
      <c r="DA683" s="168"/>
      <c r="DB683" s="168"/>
      <c r="DC683" s="168"/>
      <c r="DD683" s="168"/>
      <c r="DE683" s="168"/>
      <c r="DF683" s="168"/>
      <c r="DG683" s="168"/>
      <c r="DH683" s="168"/>
      <c r="DI683" s="168"/>
      <c r="DJ683" s="168"/>
      <c r="DK683" s="168"/>
      <c r="DL683" s="168"/>
      <c r="DM683" s="168"/>
      <c r="DN683" s="168"/>
      <c r="DO683" s="168"/>
      <c r="DP683" s="168"/>
      <c r="DQ683" s="168"/>
      <c r="DR683" s="168"/>
      <c r="DS683" s="168"/>
      <c r="DT683" s="168"/>
      <c r="DU683" s="168"/>
      <c r="DV683" s="168"/>
      <c r="DW683" s="168"/>
      <c r="DX683" s="168"/>
      <c r="DY683" s="168"/>
      <c r="DZ683" s="168"/>
      <c r="EA683" s="168"/>
      <c r="EB683" s="168"/>
      <c r="EC683" s="168"/>
      <c r="ED683" s="168"/>
      <c r="EE683" s="168"/>
      <c r="EF683" s="168"/>
      <c r="EG683" s="168"/>
      <c r="EH683" s="168"/>
      <c r="EI683" s="168"/>
      <c r="EJ683" s="168"/>
      <c r="EK683" s="168"/>
      <c r="EL683" s="168"/>
      <c r="EM683" s="168"/>
      <c r="EN683" s="168"/>
      <c r="EO683" s="168"/>
      <c r="EP683" s="168"/>
      <c r="EQ683" s="168"/>
      <c r="ER683" s="168"/>
      <c r="ES683" s="168"/>
      <c r="ET683" s="168"/>
      <c r="EU683" s="168"/>
      <c r="EV683" s="168"/>
      <c r="EW683" s="168"/>
      <c r="EX683" s="168"/>
      <c r="EY683" s="168"/>
      <c r="EZ683" s="168"/>
      <c r="FA683" s="168"/>
      <c r="FB683" s="168"/>
      <c r="FC683" s="168"/>
      <c r="FD683" s="168"/>
      <c r="FE683" s="168"/>
      <c r="FF683" s="168"/>
      <c r="FG683" s="168"/>
      <c r="FH683" s="168"/>
      <c r="FI683" s="168"/>
      <c r="FJ683" s="168"/>
      <c r="FK683" s="168"/>
      <c r="FL683" s="168"/>
      <c r="FM683" s="168"/>
      <c r="FN683" s="168"/>
      <c r="FO683" s="168"/>
      <c r="FP683" s="168"/>
      <c r="FQ683" s="168"/>
      <c r="FR683" s="168"/>
      <c r="FS683" s="168"/>
      <c r="FT683" s="168"/>
      <c r="FU683" s="168"/>
      <c r="FV683" s="168"/>
      <c r="FW683" s="168"/>
      <c r="FX683" s="168"/>
      <c r="FY683" s="168"/>
      <c r="FZ683" s="168"/>
      <c r="GA683" s="168"/>
      <c r="GB683" s="168"/>
      <c r="GC683" s="168"/>
      <c r="GD683" s="168"/>
      <c r="GE683" s="168"/>
      <c r="GF683" s="168"/>
      <c r="GG683" s="168"/>
      <c r="GH683" s="168"/>
      <c r="GI683" s="168"/>
    </row>
    <row r="684" spans="3:191" s="133" customFormat="1">
      <c r="C684" s="168"/>
      <c r="D684" s="168"/>
      <c r="E684" s="168"/>
      <c r="F684" s="168"/>
      <c r="G684" s="168"/>
      <c r="H684" s="168"/>
      <c r="I684" s="168"/>
      <c r="J684" s="168"/>
      <c r="P684" s="168"/>
      <c r="Q684" s="168"/>
      <c r="R684" s="168"/>
      <c r="S684" s="168"/>
      <c r="T684" s="168"/>
      <c r="U684" s="168"/>
      <c r="V684" s="168"/>
      <c r="W684" s="168"/>
      <c r="X684" s="168"/>
      <c r="Y684" s="168"/>
      <c r="Z684" s="168"/>
      <c r="AA684" s="168"/>
      <c r="AB684" s="168"/>
      <c r="AC684" s="168"/>
      <c r="AD684" s="168"/>
      <c r="AE684" s="168"/>
      <c r="AF684" s="168"/>
      <c r="AG684" s="168"/>
      <c r="AH684" s="168"/>
      <c r="AI684" s="168"/>
      <c r="AJ684" s="168"/>
      <c r="AK684" s="168"/>
      <c r="AL684" s="168"/>
      <c r="AM684" s="168"/>
      <c r="AN684" s="168"/>
      <c r="AO684" s="168"/>
      <c r="AP684" s="168"/>
      <c r="AQ684" s="168"/>
      <c r="AR684" s="168"/>
      <c r="AS684" s="168"/>
      <c r="AT684" s="168"/>
      <c r="AU684" s="168"/>
      <c r="AV684" s="168"/>
      <c r="AW684" s="168"/>
      <c r="AX684" s="168"/>
      <c r="AY684" s="168"/>
      <c r="AZ684" s="168"/>
      <c r="BA684" s="168"/>
      <c r="BB684" s="168"/>
      <c r="BC684" s="168"/>
      <c r="BD684" s="168"/>
      <c r="BE684" s="168"/>
      <c r="BF684" s="168"/>
      <c r="BG684" s="168"/>
      <c r="BH684" s="168"/>
      <c r="BI684" s="168"/>
      <c r="BJ684" s="168"/>
      <c r="BK684" s="168"/>
      <c r="BL684" s="168"/>
      <c r="BM684" s="168"/>
      <c r="BN684" s="168"/>
      <c r="BO684" s="169"/>
      <c r="BP684" s="168"/>
      <c r="BQ684" s="168"/>
      <c r="BR684" s="168"/>
      <c r="BS684" s="168"/>
      <c r="BT684" s="168"/>
      <c r="BU684" s="168"/>
      <c r="BV684" s="168"/>
      <c r="BW684" s="168"/>
      <c r="BX684" s="168"/>
      <c r="BY684" s="168"/>
      <c r="BZ684" s="168"/>
      <c r="CA684" s="168"/>
      <c r="CB684" s="168"/>
      <c r="CC684" s="168"/>
      <c r="CD684" s="168"/>
      <c r="CE684" s="168"/>
      <c r="CF684" s="168"/>
      <c r="CG684" s="168"/>
      <c r="CH684" s="168"/>
      <c r="CI684" s="168"/>
      <c r="CJ684" s="168"/>
      <c r="CK684" s="168"/>
      <c r="CL684" s="168"/>
      <c r="CM684" s="168"/>
      <c r="CN684" s="168"/>
      <c r="CO684" s="168"/>
      <c r="CP684" s="168"/>
      <c r="CQ684" s="168"/>
      <c r="CR684" s="168"/>
      <c r="CS684" s="168"/>
      <c r="CT684" s="168"/>
      <c r="CU684" s="168"/>
      <c r="CV684" s="168"/>
      <c r="CW684" s="168"/>
      <c r="CX684" s="168"/>
      <c r="CY684" s="168"/>
      <c r="CZ684" s="168"/>
      <c r="DA684" s="168"/>
      <c r="DB684" s="168"/>
      <c r="DC684" s="168"/>
      <c r="DD684" s="168"/>
      <c r="DE684" s="168"/>
      <c r="DF684" s="168"/>
      <c r="DG684" s="168"/>
      <c r="DH684" s="168"/>
      <c r="DI684" s="168"/>
      <c r="DJ684" s="168"/>
      <c r="DK684" s="168"/>
      <c r="DL684" s="168"/>
      <c r="DM684" s="168"/>
      <c r="DN684" s="168"/>
      <c r="DO684" s="168"/>
      <c r="DP684" s="168"/>
      <c r="DQ684" s="168"/>
      <c r="DR684" s="168"/>
      <c r="DS684" s="168"/>
      <c r="DT684" s="168"/>
      <c r="DU684" s="168"/>
      <c r="DV684" s="168"/>
      <c r="DW684" s="168"/>
      <c r="DX684" s="168"/>
      <c r="DY684" s="168"/>
      <c r="DZ684" s="168"/>
      <c r="EA684" s="168"/>
      <c r="EB684" s="168"/>
      <c r="EC684" s="168"/>
      <c r="ED684" s="168"/>
      <c r="EE684" s="168"/>
      <c r="EF684" s="168"/>
      <c r="EG684" s="168"/>
      <c r="EH684" s="168"/>
      <c r="EI684" s="168"/>
      <c r="EJ684" s="168"/>
      <c r="EK684" s="168"/>
      <c r="EL684" s="168"/>
      <c r="EM684" s="168"/>
      <c r="EN684" s="168"/>
      <c r="EO684" s="168"/>
      <c r="EP684" s="168"/>
      <c r="EQ684" s="168"/>
      <c r="ER684" s="168"/>
      <c r="ES684" s="168"/>
      <c r="ET684" s="168"/>
      <c r="EU684" s="168"/>
      <c r="EV684" s="168"/>
      <c r="EW684" s="168"/>
      <c r="EX684" s="168"/>
      <c r="EY684" s="168"/>
      <c r="EZ684" s="168"/>
      <c r="FA684" s="168"/>
      <c r="FB684" s="168"/>
      <c r="FC684" s="168"/>
      <c r="FD684" s="168"/>
      <c r="FE684" s="168"/>
      <c r="FF684" s="168"/>
      <c r="FG684" s="168"/>
      <c r="FH684" s="168"/>
      <c r="FI684" s="168"/>
      <c r="FJ684" s="168"/>
      <c r="FK684" s="168"/>
      <c r="FL684" s="168"/>
      <c r="FM684" s="168"/>
      <c r="FN684" s="168"/>
      <c r="FO684" s="168"/>
      <c r="FP684" s="168"/>
      <c r="FQ684" s="168"/>
      <c r="FR684" s="168"/>
      <c r="FS684" s="168"/>
      <c r="FT684" s="168"/>
      <c r="FU684" s="168"/>
      <c r="FV684" s="168"/>
      <c r="FW684" s="168"/>
      <c r="FX684" s="168"/>
      <c r="FY684" s="168"/>
      <c r="FZ684" s="168"/>
      <c r="GA684" s="168"/>
      <c r="GB684" s="168"/>
      <c r="GC684" s="168"/>
      <c r="GD684" s="168"/>
      <c r="GE684" s="168"/>
      <c r="GF684" s="168"/>
      <c r="GG684" s="168"/>
      <c r="GH684" s="168"/>
      <c r="GI684" s="168"/>
    </row>
    <row r="685" spans="3:191" s="133" customFormat="1">
      <c r="C685" s="168"/>
      <c r="D685" s="168"/>
      <c r="E685" s="168"/>
      <c r="F685" s="168"/>
      <c r="G685" s="168"/>
      <c r="H685" s="168"/>
      <c r="I685" s="168"/>
      <c r="J685" s="168"/>
      <c r="P685" s="168"/>
      <c r="Q685" s="168"/>
      <c r="R685" s="168"/>
      <c r="S685" s="168"/>
      <c r="T685" s="168"/>
      <c r="U685" s="168"/>
      <c r="V685" s="168"/>
      <c r="W685" s="168"/>
      <c r="X685" s="168"/>
      <c r="Y685" s="168"/>
      <c r="Z685" s="168"/>
      <c r="AA685" s="168"/>
      <c r="AB685" s="168"/>
      <c r="AC685" s="168"/>
      <c r="AD685" s="168"/>
      <c r="AE685" s="168"/>
      <c r="AF685" s="168"/>
      <c r="AG685" s="168"/>
      <c r="AH685" s="168"/>
      <c r="AI685" s="168"/>
      <c r="AJ685" s="168"/>
      <c r="AK685" s="168"/>
      <c r="AL685" s="168"/>
      <c r="AM685" s="168"/>
      <c r="AN685" s="168"/>
      <c r="AO685" s="168"/>
      <c r="AP685" s="168"/>
      <c r="AQ685" s="168"/>
      <c r="AR685" s="168"/>
      <c r="AS685" s="168"/>
      <c r="AT685" s="168"/>
      <c r="AU685" s="168"/>
      <c r="AV685" s="168"/>
      <c r="AW685" s="168"/>
      <c r="AX685" s="168"/>
      <c r="AY685" s="168"/>
      <c r="AZ685" s="168"/>
      <c r="BA685" s="168"/>
      <c r="BB685" s="168"/>
      <c r="BC685" s="168"/>
      <c r="BD685" s="168"/>
      <c r="BE685" s="168"/>
      <c r="BF685" s="168"/>
      <c r="BG685" s="168"/>
      <c r="BH685" s="168"/>
      <c r="BI685" s="168"/>
      <c r="BJ685" s="168"/>
      <c r="BK685" s="168"/>
      <c r="BL685" s="168"/>
      <c r="BM685" s="168"/>
      <c r="BN685" s="168"/>
      <c r="BO685" s="169"/>
      <c r="BP685" s="168"/>
      <c r="BQ685" s="168"/>
      <c r="BR685" s="168"/>
      <c r="BS685" s="168"/>
      <c r="BT685" s="168"/>
      <c r="BU685" s="168"/>
      <c r="BV685" s="168"/>
      <c r="BW685" s="168"/>
      <c r="BX685" s="168"/>
      <c r="BY685" s="168"/>
      <c r="BZ685" s="168"/>
      <c r="CA685" s="168"/>
      <c r="CB685" s="168"/>
      <c r="CC685" s="168"/>
      <c r="CD685" s="168"/>
      <c r="CE685" s="168"/>
      <c r="CF685" s="168"/>
      <c r="CG685" s="168"/>
      <c r="CH685" s="168"/>
      <c r="CI685" s="168"/>
      <c r="CJ685" s="168"/>
      <c r="CK685" s="168"/>
      <c r="CL685" s="168"/>
      <c r="CM685" s="168"/>
      <c r="CN685" s="168"/>
      <c r="CO685" s="168"/>
      <c r="CP685" s="168"/>
      <c r="CQ685" s="168"/>
      <c r="CR685" s="168"/>
      <c r="CS685" s="168"/>
      <c r="CT685" s="168"/>
      <c r="CU685" s="168"/>
      <c r="CV685" s="168"/>
      <c r="CW685" s="168"/>
      <c r="CX685" s="168"/>
      <c r="CY685" s="168"/>
      <c r="CZ685" s="168"/>
      <c r="DA685" s="168"/>
      <c r="DB685" s="168"/>
      <c r="DC685" s="168"/>
      <c r="DD685" s="168"/>
      <c r="DE685" s="168"/>
      <c r="DF685" s="168"/>
      <c r="DG685" s="168"/>
      <c r="DH685" s="168"/>
      <c r="DI685" s="168"/>
      <c r="DJ685" s="168"/>
      <c r="DK685" s="168"/>
      <c r="DL685" s="168"/>
      <c r="DM685" s="168"/>
      <c r="DN685" s="168"/>
      <c r="DO685" s="168"/>
      <c r="DP685" s="168"/>
      <c r="DQ685" s="168"/>
      <c r="DR685" s="168"/>
      <c r="DS685" s="168"/>
      <c r="DT685" s="168"/>
      <c r="DU685" s="168"/>
      <c r="DV685" s="168"/>
      <c r="DW685" s="168"/>
      <c r="DX685" s="168"/>
      <c r="DY685" s="168"/>
      <c r="DZ685" s="168"/>
      <c r="EA685" s="168"/>
      <c r="EB685" s="168"/>
      <c r="EC685" s="168"/>
      <c r="ED685" s="168"/>
      <c r="EE685" s="168"/>
      <c r="EF685" s="168"/>
      <c r="EG685" s="168"/>
      <c r="EH685" s="168"/>
      <c r="EI685" s="168"/>
      <c r="EJ685" s="168"/>
      <c r="EK685" s="168"/>
      <c r="EL685" s="168"/>
      <c r="EM685" s="168"/>
      <c r="EN685" s="168"/>
      <c r="EO685" s="168"/>
      <c r="EP685" s="168"/>
      <c r="EQ685" s="168"/>
      <c r="ER685" s="168"/>
      <c r="ES685" s="168"/>
      <c r="ET685" s="168"/>
      <c r="EU685" s="168"/>
      <c r="EV685" s="168"/>
      <c r="EW685" s="168"/>
      <c r="EX685" s="168"/>
      <c r="EY685" s="168"/>
      <c r="EZ685" s="168"/>
      <c r="FA685" s="168"/>
      <c r="FB685" s="168"/>
      <c r="FC685" s="168"/>
      <c r="FD685" s="168"/>
      <c r="FE685" s="168"/>
      <c r="FF685" s="168"/>
      <c r="FG685" s="168"/>
      <c r="FH685" s="168"/>
      <c r="FI685" s="168"/>
      <c r="FJ685" s="168"/>
      <c r="FK685" s="168"/>
      <c r="FL685" s="168"/>
      <c r="FM685" s="168"/>
      <c r="FN685" s="168"/>
      <c r="FO685" s="168"/>
      <c r="FP685" s="168"/>
      <c r="FQ685" s="168"/>
      <c r="FR685" s="168"/>
      <c r="FS685" s="168"/>
      <c r="FT685" s="168"/>
      <c r="FU685" s="168"/>
      <c r="FV685" s="168"/>
      <c r="FW685" s="168"/>
      <c r="FX685" s="168"/>
      <c r="FY685" s="168"/>
      <c r="FZ685" s="168"/>
      <c r="GA685" s="168"/>
      <c r="GB685" s="168"/>
      <c r="GC685" s="168"/>
      <c r="GD685" s="168"/>
      <c r="GE685" s="168"/>
      <c r="GF685" s="168"/>
      <c r="GG685" s="168"/>
      <c r="GH685" s="168"/>
      <c r="GI685" s="168"/>
    </row>
    <row r="686" spans="3:191" s="133" customFormat="1">
      <c r="C686" s="168"/>
      <c r="D686" s="168"/>
      <c r="E686" s="168"/>
      <c r="F686" s="168"/>
      <c r="G686" s="168"/>
      <c r="H686" s="168"/>
      <c r="I686" s="168"/>
      <c r="J686" s="168"/>
      <c r="P686" s="168"/>
      <c r="Q686" s="168"/>
      <c r="R686" s="168"/>
      <c r="S686" s="168"/>
      <c r="T686" s="168"/>
      <c r="U686" s="168"/>
      <c r="V686" s="168"/>
      <c r="W686" s="168"/>
      <c r="X686" s="168"/>
      <c r="Y686" s="168"/>
      <c r="Z686" s="168"/>
      <c r="AA686" s="168"/>
      <c r="AB686" s="168"/>
      <c r="AC686" s="168"/>
      <c r="AD686" s="168"/>
      <c r="AE686" s="168"/>
      <c r="AF686" s="168"/>
      <c r="AG686" s="168"/>
      <c r="AH686" s="168"/>
      <c r="AI686" s="168"/>
      <c r="AJ686" s="168"/>
      <c r="AK686" s="168"/>
      <c r="AL686" s="168"/>
      <c r="AM686" s="168"/>
      <c r="AN686" s="168"/>
      <c r="AO686" s="168"/>
      <c r="AP686" s="168"/>
      <c r="AQ686" s="168"/>
      <c r="AR686" s="168"/>
      <c r="AS686" s="168"/>
      <c r="AT686" s="168"/>
      <c r="AU686" s="168"/>
      <c r="AV686" s="168"/>
      <c r="AW686" s="168"/>
      <c r="AX686" s="168"/>
      <c r="AY686" s="168"/>
      <c r="AZ686" s="168"/>
      <c r="BA686" s="168"/>
      <c r="BB686" s="168"/>
      <c r="BC686" s="168"/>
      <c r="BD686" s="168"/>
      <c r="BE686" s="168"/>
      <c r="BF686" s="168"/>
      <c r="BG686" s="168"/>
      <c r="BH686" s="168"/>
      <c r="BI686" s="168"/>
      <c r="BJ686" s="168"/>
      <c r="BK686" s="168"/>
      <c r="BL686" s="168"/>
      <c r="BM686" s="168"/>
      <c r="BN686" s="168"/>
      <c r="BO686" s="169"/>
      <c r="BP686" s="168"/>
      <c r="BQ686" s="168"/>
      <c r="BR686" s="168"/>
      <c r="BS686" s="168"/>
      <c r="BT686" s="168"/>
      <c r="BU686" s="168"/>
      <c r="BV686" s="168"/>
      <c r="BW686" s="168"/>
      <c r="BX686" s="168"/>
      <c r="BY686" s="168"/>
      <c r="BZ686" s="168"/>
      <c r="CA686" s="168"/>
      <c r="CB686" s="168"/>
      <c r="CC686" s="168"/>
      <c r="CD686" s="168"/>
      <c r="CE686" s="168"/>
      <c r="CF686" s="168"/>
      <c r="CG686" s="168"/>
      <c r="CH686" s="168"/>
      <c r="CI686" s="168"/>
      <c r="CJ686" s="168"/>
      <c r="CK686" s="168"/>
      <c r="CL686" s="168"/>
      <c r="CM686" s="168"/>
      <c r="CN686" s="168"/>
      <c r="CO686" s="168"/>
      <c r="CP686" s="168"/>
      <c r="CQ686" s="168"/>
      <c r="CR686" s="168"/>
      <c r="CS686" s="168"/>
      <c r="CT686" s="168"/>
      <c r="CU686" s="168"/>
      <c r="CV686" s="168"/>
      <c r="CW686" s="168"/>
      <c r="CX686" s="168"/>
      <c r="CY686" s="168"/>
      <c r="CZ686" s="168"/>
      <c r="DA686" s="168"/>
      <c r="DB686" s="168"/>
      <c r="DC686" s="168"/>
      <c r="DD686" s="168"/>
      <c r="DE686" s="168"/>
      <c r="DF686" s="168"/>
      <c r="DG686" s="168"/>
      <c r="DH686" s="168"/>
      <c r="DI686" s="168"/>
      <c r="DJ686" s="168"/>
      <c r="DK686" s="168"/>
      <c r="DL686" s="168"/>
      <c r="DM686" s="168"/>
      <c r="DN686" s="168"/>
      <c r="DO686" s="168"/>
      <c r="DP686" s="168"/>
      <c r="DQ686" s="168"/>
      <c r="DR686" s="168"/>
      <c r="DS686" s="168"/>
      <c r="DT686" s="168"/>
      <c r="DU686" s="168"/>
      <c r="DV686" s="168"/>
      <c r="DW686" s="168"/>
      <c r="DX686" s="168"/>
      <c r="DY686" s="168"/>
      <c r="DZ686" s="168"/>
      <c r="EA686" s="168"/>
      <c r="EB686" s="168"/>
      <c r="EC686" s="168"/>
      <c r="ED686" s="168"/>
      <c r="EE686" s="168"/>
      <c r="EF686" s="168"/>
      <c r="EG686" s="168"/>
      <c r="EH686" s="168"/>
      <c r="EI686" s="168"/>
      <c r="EJ686" s="168"/>
      <c r="EK686" s="168"/>
      <c r="EL686" s="168"/>
      <c r="EM686" s="168"/>
      <c r="EN686" s="168"/>
      <c r="EO686" s="168"/>
      <c r="EP686" s="168"/>
      <c r="EQ686" s="168"/>
      <c r="ER686" s="168"/>
      <c r="ES686" s="168"/>
      <c r="ET686" s="168"/>
      <c r="EU686" s="168"/>
      <c r="EV686" s="168"/>
      <c r="EW686" s="168"/>
      <c r="EX686" s="168"/>
      <c r="EY686" s="168"/>
      <c r="EZ686" s="168"/>
      <c r="FA686" s="168"/>
      <c r="FB686" s="168"/>
      <c r="FC686" s="168"/>
      <c r="FD686" s="168"/>
      <c r="FE686" s="168"/>
      <c r="FF686" s="168"/>
      <c r="FG686" s="168"/>
      <c r="FH686" s="168"/>
      <c r="FI686" s="168"/>
      <c r="FJ686" s="168"/>
      <c r="FK686" s="168"/>
      <c r="FL686" s="168"/>
      <c r="FM686" s="168"/>
      <c r="FN686" s="168"/>
      <c r="FO686" s="168"/>
      <c r="FP686" s="168"/>
      <c r="FQ686" s="168"/>
      <c r="FR686" s="168"/>
      <c r="FS686" s="168"/>
      <c r="FT686" s="168"/>
      <c r="FU686" s="168"/>
      <c r="FV686" s="168"/>
      <c r="FW686" s="168"/>
      <c r="FX686" s="168"/>
      <c r="FY686" s="168"/>
      <c r="FZ686" s="168"/>
      <c r="GA686" s="168"/>
      <c r="GB686" s="168"/>
      <c r="GC686" s="168"/>
      <c r="GD686" s="168"/>
      <c r="GE686" s="168"/>
      <c r="GF686" s="168"/>
      <c r="GG686" s="168"/>
      <c r="GH686" s="168"/>
      <c r="GI686" s="168"/>
    </row>
    <row r="687" spans="3:191" s="133" customFormat="1">
      <c r="C687" s="168"/>
      <c r="D687" s="168"/>
      <c r="E687" s="168"/>
      <c r="F687" s="168"/>
      <c r="G687" s="168"/>
      <c r="H687" s="168"/>
      <c r="I687" s="168"/>
      <c r="J687" s="168"/>
      <c r="P687" s="168"/>
      <c r="Q687" s="168"/>
      <c r="R687" s="168"/>
      <c r="S687" s="168"/>
      <c r="T687" s="168"/>
      <c r="U687" s="168"/>
      <c r="V687" s="168"/>
      <c r="W687" s="168"/>
      <c r="X687" s="168"/>
      <c r="Y687" s="168"/>
      <c r="Z687" s="168"/>
      <c r="AA687" s="168"/>
      <c r="AB687" s="168"/>
      <c r="AC687" s="168"/>
      <c r="AD687" s="168"/>
      <c r="AE687" s="168"/>
      <c r="AF687" s="168"/>
      <c r="AG687" s="168"/>
      <c r="AH687" s="168"/>
      <c r="AI687" s="168"/>
      <c r="AJ687" s="168"/>
      <c r="AK687" s="168"/>
      <c r="AL687" s="168"/>
      <c r="AM687" s="168"/>
      <c r="AN687" s="168"/>
      <c r="AO687" s="168"/>
      <c r="AP687" s="168"/>
      <c r="AQ687" s="168"/>
      <c r="AR687" s="168"/>
      <c r="AS687" s="168"/>
      <c r="AT687" s="168"/>
      <c r="AU687" s="168"/>
      <c r="AV687" s="168"/>
      <c r="AW687" s="168"/>
      <c r="AX687" s="168"/>
      <c r="AY687" s="168"/>
      <c r="AZ687" s="168"/>
      <c r="BA687" s="168"/>
      <c r="BB687" s="168"/>
      <c r="BC687" s="168"/>
      <c r="BD687" s="168"/>
      <c r="BE687" s="168"/>
      <c r="BF687" s="168"/>
      <c r="BG687" s="168"/>
      <c r="BH687" s="168"/>
      <c r="BI687" s="168"/>
      <c r="BJ687" s="168"/>
      <c r="BK687" s="168"/>
      <c r="BL687" s="168"/>
      <c r="BM687" s="168"/>
      <c r="BN687" s="168"/>
      <c r="BO687" s="169"/>
      <c r="BP687" s="168"/>
      <c r="BQ687" s="168"/>
      <c r="BR687" s="168"/>
      <c r="BS687" s="168"/>
      <c r="BT687" s="168"/>
      <c r="BU687" s="168"/>
      <c r="BV687" s="168"/>
      <c r="BW687" s="168"/>
      <c r="BX687" s="168"/>
      <c r="BY687" s="168"/>
      <c r="BZ687" s="168"/>
      <c r="CA687" s="168"/>
      <c r="CB687" s="168"/>
      <c r="CC687" s="168"/>
      <c r="CD687" s="168"/>
      <c r="CE687" s="168"/>
      <c r="CF687" s="168"/>
      <c r="CG687" s="168"/>
      <c r="CH687" s="168"/>
      <c r="CI687" s="168"/>
      <c r="CJ687" s="168"/>
      <c r="CK687" s="168"/>
      <c r="CL687" s="168"/>
      <c r="CM687" s="168"/>
      <c r="CN687" s="168"/>
      <c r="CO687" s="168"/>
      <c r="CP687" s="168"/>
      <c r="CQ687" s="168"/>
      <c r="CR687" s="168"/>
      <c r="CS687" s="168"/>
      <c r="CT687" s="168"/>
      <c r="CU687" s="168"/>
      <c r="CV687" s="168"/>
      <c r="CW687" s="168"/>
      <c r="CX687" s="168"/>
      <c r="CY687" s="168"/>
      <c r="CZ687" s="168"/>
      <c r="DA687" s="168"/>
      <c r="DB687" s="168"/>
      <c r="DC687" s="168"/>
      <c r="DD687" s="168"/>
      <c r="DE687" s="168"/>
      <c r="DF687" s="168"/>
      <c r="DG687" s="168"/>
      <c r="DH687" s="168"/>
      <c r="DI687" s="168"/>
      <c r="DJ687" s="168"/>
      <c r="DK687" s="168"/>
      <c r="DL687" s="168"/>
      <c r="DM687" s="168"/>
      <c r="DN687" s="168"/>
      <c r="DO687" s="168"/>
      <c r="DP687" s="168"/>
      <c r="DQ687" s="168"/>
      <c r="DR687" s="168"/>
      <c r="DS687" s="168"/>
      <c r="DT687" s="168"/>
      <c r="DU687" s="168"/>
      <c r="DV687" s="168"/>
      <c r="DW687" s="168"/>
      <c r="DX687" s="168"/>
      <c r="DY687" s="168"/>
      <c r="DZ687" s="168"/>
      <c r="EA687" s="168"/>
      <c r="EB687" s="168"/>
      <c r="EC687" s="168"/>
      <c r="ED687" s="168"/>
      <c r="EE687" s="168"/>
      <c r="EF687" s="168"/>
      <c r="EG687" s="168"/>
      <c r="EH687" s="168"/>
      <c r="EI687" s="168"/>
      <c r="EJ687" s="168"/>
      <c r="EK687" s="168"/>
      <c r="EL687" s="168"/>
      <c r="EM687" s="168"/>
      <c r="EN687" s="168"/>
      <c r="EO687" s="168"/>
      <c r="EP687" s="168"/>
      <c r="EQ687" s="168"/>
      <c r="ER687" s="168"/>
      <c r="ES687" s="168"/>
      <c r="ET687" s="168"/>
      <c r="EU687" s="168"/>
      <c r="EV687" s="168"/>
      <c r="EW687" s="168"/>
      <c r="EX687" s="168"/>
      <c r="EY687" s="168"/>
      <c r="EZ687" s="168"/>
      <c r="FA687" s="168"/>
      <c r="FB687" s="168"/>
      <c r="FC687" s="168"/>
      <c r="FD687" s="168"/>
      <c r="FE687" s="168"/>
      <c r="FF687" s="168"/>
      <c r="FG687" s="168"/>
      <c r="FH687" s="168"/>
      <c r="FI687" s="168"/>
      <c r="FJ687" s="168"/>
      <c r="FK687" s="168"/>
      <c r="FL687" s="168"/>
      <c r="FM687" s="168"/>
      <c r="FN687" s="168"/>
      <c r="FO687" s="168"/>
      <c r="FP687" s="168"/>
      <c r="FQ687" s="168"/>
      <c r="FR687" s="168"/>
      <c r="FS687" s="168"/>
      <c r="FT687" s="168"/>
      <c r="FU687" s="168"/>
      <c r="FV687" s="168"/>
      <c r="FW687" s="168"/>
      <c r="FX687" s="168"/>
      <c r="FY687" s="168"/>
      <c r="FZ687" s="168"/>
      <c r="GA687" s="168"/>
      <c r="GB687" s="168"/>
      <c r="GC687" s="168"/>
      <c r="GD687" s="168"/>
      <c r="GE687" s="168"/>
      <c r="GF687" s="168"/>
      <c r="GG687" s="168"/>
      <c r="GH687" s="168"/>
      <c r="GI687" s="168"/>
    </row>
    <row r="688" spans="3:191" s="133" customFormat="1">
      <c r="C688" s="168"/>
      <c r="D688" s="168"/>
      <c r="E688" s="168"/>
      <c r="F688" s="168"/>
      <c r="G688" s="168"/>
      <c r="H688" s="168"/>
      <c r="I688" s="168"/>
      <c r="J688" s="168"/>
      <c r="P688" s="168"/>
      <c r="Q688" s="168"/>
      <c r="R688" s="168"/>
      <c r="S688" s="168"/>
      <c r="T688" s="168"/>
      <c r="U688" s="168"/>
      <c r="V688" s="168"/>
      <c r="W688" s="168"/>
      <c r="X688" s="168"/>
      <c r="Y688" s="168"/>
      <c r="Z688" s="168"/>
      <c r="AA688" s="168"/>
      <c r="AB688" s="168"/>
      <c r="AC688" s="168"/>
      <c r="AD688" s="168"/>
      <c r="AE688" s="168"/>
      <c r="AF688" s="168"/>
      <c r="AG688" s="168"/>
      <c r="AH688" s="168"/>
      <c r="AI688" s="168"/>
      <c r="AJ688" s="168"/>
      <c r="AK688" s="168"/>
      <c r="AL688" s="168"/>
      <c r="AM688" s="168"/>
      <c r="AN688" s="168"/>
      <c r="AO688" s="168"/>
      <c r="AP688" s="168"/>
      <c r="AQ688" s="168"/>
      <c r="AR688" s="168"/>
      <c r="AS688" s="168"/>
      <c r="AT688" s="168"/>
      <c r="AU688" s="168"/>
      <c r="AV688" s="168"/>
      <c r="AW688" s="168"/>
      <c r="AX688" s="168"/>
      <c r="AY688" s="168"/>
      <c r="AZ688" s="168"/>
      <c r="BA688" s="168"/>
      <c r="BB688" s="168"/>
      <c r="BC688" s="168"/>
      <c r="BD688" s="168"/>
      <c r="BE688" s="168"/>
      <c r="BF688" s="168"/>
      <c r="BG688" s="168"/>
      <c r="BH688" s="168"/>
      <c r="BI688" s="168"/>
      <c r="BJ688" s="168"/>
      <c r="BK688" s="168"/>
      <c r="BL688" s="168"/>
      <c r="BM688" s="168"/>
      <c r="BN688" s="168"/>
      <c r="BO688" s="169"/>
      <c r="BP688" s="168"/>
      <c r="BQ688" s="168"/>
      <c r="BR688" s="168"/>
      <c r="BS688" s="168"/>
      <c r="BT688" s="168"/>
      <c r="BU688" s="168"/>
      <c r="BV688" s="168"/>
      <c r="BW688" s="168"/>
      <c r="BX688" s="168"/>
      <c r="BY688" s="168"/>
      <c r="BZ688" s="168"/>
      <c r="CA688" s="168"/>
      <c r="CB688" s="168"/>
      <c r="CC688" s="168"/>
      <c r="CD688" s="168"/>
      <c r="CE688" s="168"/>
      <c r="CF688" s="168"/>
      <c r="CG688" s="168"/>
      <c r="CH688" s="168"/>
      <c r="CI688" s="168"/>
      <c r="CJ688" s="168"/>
      <c r="CK688" s="168"/>
      <c r="CL688" s="168"/>
      <c r="CM688" s="168"/>
      <c r="CN688" s="168"/>
      <c r="CO688" s="168"/>
      <c r="CP688" s="168"/>
      <c r="CQ688" s="168"/>
      <c r="CR688" s="168"/>
      <c r="CS688" s="168"/>
      <c r="CT688" s="168"/>
      <c r="CU688" s="168"/>
      <c r="CV688" s="168"/>
      <c r="CW688" s="168"/>
      <c r="CX688" s="168"/>
      <c r="CY688" s="168"/>
      <c r="CZ688" s="168"/>
      <c r="DA688" s="168"/>
      <c r="DB688" s="168"/>
      <c r="DC688" s="168"/>
      <c r="DD688" s="168"/>
      <c r="DE688" s="168"/>
      <c r="DF688" s="168"/>
      <c r="DG688" s="168"/>
      <c r="DH688" s="168"/>
      <c r="DI688" s="168"/>
      <c r="DJ688" s="168"/>
      <c r="DK688" s="168"/>
      <c r="DL688" s="168"/>
      <c r="DM688" s="168"/>
      <c r="DN688" s="168"/>
      <c r="DO688" s="168"/>
      <c r="DP688" s="168"/>
      <c r="DQ688" s="168"/>
      <c r="DR688" s="168"/>
      <c r="DS688" s="168"/>
      <c r="DT688" s="168"/>
      <c r="DU688" s="168"/>
      <c r="DV688" s="168"/>
      <c r="DW688" s="168"/>
      <c r="DX688" s="168"/>
      <c r="DY688" s="168"/>
      <c r="DZ688" s="168"/>
      <c r="EA688" s="168"/>
      <c r="EB688" s="168"/>
      <c r="EC688" s="168"/>
      <c r="ED688" s="168"/>
      <c r="EE688" s="168"/>
      <c r="EF688" s="168"/>
      <c r="EG688" s="168"/>
      <c r="EH688" s="168"/>
      <c r="EI688" s="168"/>
      <c r="EJ688" s="168"/>
      <c r="EK688" s="168"/>
      <c r="EL688" s="168"/>
      <c r="EM688" s="168"/>
      <c r="EN688" s="168"/>
      <c r="EO688" s="168"/>
      <c r="EP688" s="168"/>
      <c r="EQ688" s="168"/>
      <c r="ER688" s="168"/>
      <c r="ES688" s="168"/>
      <c r="ET688" s="168"/>
      <c r="EU688" s="168"/>
      <c r="EV688" s="168"/>
      <c r="EW688" s="168"/>
      <c r="EX688" s="168"/>
      <c r="EY688" s="168"/>
      <c r="EZ688" s="168"/>
      <c r="FA688" s="168"/>
      <c r="FB688" s="168"/>
      <c r="FC688" s="168"/>
      <c r="FD688" s="168"/>
      <c r="FE688" s="168"/>
      <c r="FF688" s="168"/>
      <c r="FG688" s="168"/>
      <c r="FH688" s="168"/>
      <c r="FI688" s="168"/>
      <c r="FJ688" s="168"/>
      <c r="FK688" s="168"/>
      <c r="FL688" s="168"/>
      <c r="FM688" s="168"/>
      <c r="FN688" s="168"/>
      <c r="FO688" s="168"/>
      <c r="FP688" s="168"/>
      <c r="FQ688" s="168"/>
      <c r="FR688" s="168"/>
      <c r="FS688" s="168"/>
      <c r="FT688" s="168"/>
      <c r="FU688" s="168"/>
      <c r="FV688" s="168"/>
      <c r="FW688" s="168"/>
      <c r="FX688" s="168"/>
      <c r="FY688" s="168"/>
      <c r="FZ688" s="168"/>
      <c r="GA688" s="168"/>
      <c r="GB688" s="168"/>
      <c r="GC688" s="168"/>
      <c r="GD688" s="168"/>
      <c r="GE688" s="168"/>
      <c r="GF688" s="168"/>
      <c r="GG688" s="168"/>
      <c r="GH688" s="168"/>
      <c r="GI688" s="168"/>
    </row>
    <row r="689" spans="3:191" s="133" customFormat="1">
      <c r="C689" s="168"/>
      <c r="D689" s="168"/>
      <c r="E689" s="168"/>
      <c r="F689" s="168"/>
      <c r="G689" s="168"/>
      <c r="H689" s="168"/>
      <c r="I689" s="168"/>
      <c r="J689" s="168"/>
      <c r="P689" s="168"/>
      <c r="Q689" s="168"/>
      <c r="R689" s="168"/>
      <c r="S689" s="168"/>
      <c r="T689" s="168"/>
      <c r="U689" s="168"/>
      <c r="V689" s="168"/>
      <c r="W689" s="168"/>
      <c r="X689" s="168"/>
      <c r="Y689" s="168"/>
      <c r="Z689" s="168"/>
      <c r="AA689" s="168"/>
      <c r="AB689" s="168"/>
      <c r="AC689" s="168"/>
      <c r="AD689" s="168"/>
      <c r="AE689" s="168"/>
      <c r="AF689" s="168"/>
      <c r="AG689" s="168"/>
      <c r="AH689" s="168"/>
      <c r="AI689" s="168"/>
      <c r="AJ689" s="168"/>
      <c r="AK689" s="168"/>
      <c r="AL689" s="168"/>
      <c r="AM689" s="168"/>
      <c r="AN689" s="168"/>
      <c r="AO689" s="168"/>
      <c r="AP689" s="168"/>
      <c r="AQ689" s="168"/>
      <c r="AR689" s="168"/>
      <c r="AS689" s="168"/>
      <c r="AT689" s="168"/>
      <c r="AU689" s="168"/>
      <c r="AV689" s="168"/>
      <c r="AW689" s="168"/>
      <c r="AX689" s="168"/>
      <c r="AY689" s="168"/>
      <c r="AZ689" s="168"/>
      <c r="BA689" s="168"/>
      <c r="BB689" s="168"/>
      <c r="BC689" s="168"/>
      <c r="BD689" s="168"/>
      <c r="BE689" s="168"/>
      <c r="BF689" s="168"/>
      <c r="BG689" s="168"/>
      <c r="BH689" s="168"/>
      <c r="BI689" s="168"/>
      <c r="BJ689" s="168"/>
      <c r="BK689" s="168"/>
      <c r="BL689" s="168"/>
      <c r="BM689" s="168"/>
      <c r="BN689" s="168"/>
      <c r="BO689" s="169"/>
      <c r="BP689" s="168"/>
      <c r="BQ689" s="168"/>
      <c r="BR689" s="168"/>
      <c r="BS689" s="168"/>
      <c r="BT689" s="168"/>
      <c r="BU689" s="168"/>
      <c r="BV689" s="168"/>
      <c r="BW689" s="168"/>
      <c r="BX689" s="168"/>
      <c r="BY689" s="168"/>
      <c r="BZ689" s="168"/>
      <c r="CA689" s="168"/>
      <c r="CB689" s="168"/>
      <c r="CC689" s="168"/>
      <c r="CD689" s="168"/>
      <c r="CE689" s="168"/>
      <c r="CF689" s="168"/>
      <c r="CG689" s="168"/>
      <c r="CH689" s="168"/>
      <c r="CI689" s="168"/>
      <c r="CJ689" s="168"/>
      <c r="CK689" s="168"/>
      <c r="CL689" s="168"/>
      <c r="CM689" s="168"/>
      <c r="CN689" s="168"/>
      <c r="CO689" s="168"/>
      <c r="CP689" s="168"/>
      <c r="CQ689" s="168"/>
      <c r="CR689" s="168"/>
      <c r="CS689" s="168"/>
      <c r="CT689" s="168"/>
      <c r="CU689" s="168"/>
      <c r="CV689" s="168"/>
      <c r="CW689" s="168"/>
      <c r="CX689" s="168"/>
      <c r="CY689" s="168"/>
      <c r="CZ689" s="168"/>
      <c r="DA689" s="168"/>
      <c r="DB689" s="168"/>
      <c r="DC689" s="168"/>
      <c r="DD689" s="168"/>
      <c r="DE689" s="168"/>
      <c r="DF689" s="168"/>
      <c r="DG689" s="168"/>
      <c r="DH689" s="168"/>
      <c r="DI689" s="168"/>
      <c r="DJ689" s="168"/>
      <c r="DK689" s="168"/>
      <c r="DL689" s="168"/>
      <c r="DM689" s="168"/>
      <c r="DN689" s="168"/>
      <c r="DO689" s="168"/>
      <c r="DP689" s="168"/>
      <c r="DQ689" s="168"/>
      <c r="DR689" s="168"/>
      <c r="DS689" s="168"/>
      <c r="DT689" s="168"/>
      <c r="DU689" s="168"/>
      <c r="DV689" s="168"/>
      <c r="DW689" s="168"/>
      <c r="DX689" s="168"/>
      <c r="DY689" s="168"/>
      <c r="DZ689" s="168"/>
      <c r="EA689" s="168"/>
      <c r="EB689" s="168"/>
      <c r="EC689" s="168"/>
      <c r="ED689" s="168"/>
      <c r="EE689" s="168"/>
      <c r="EF689" s="168"/>
      <c r="EG689" s="168"/>
      <c r="EH689" s="168"/>
      <c r="EI689" s="168"/>
      <c r="EJ689" s="168"/>
      <c r="EK689" s="168"/>
      <c r="EL689" s="168"/>
      <c r="EM689" s="168"/>
      <c r="EN689" s="168"/>
      <c r="EO689" s="168"/>
      <c r="EP689" s="168"/>
      <c r="EQ689" s="168"/>
      <c r="ER689" s="168"/>
      <c r="ES689" s="168"/>
      <c r="ET689" s="168"/>
      <c r="EU689" s="168"/>
      <c r="EV689" s="168"/>
      <c r="EW689" s="168"/>
      <c r="EX689" s="168"/>
      <c r="EY689" s="168"/>
      <c r="EZ689" s="168"/>
      <c r="FA689" s="168"/>
      <c r="FB689" s="168"/>
      <c r="FC689" s="168"/>
      <c r="FD689" s="168"/>
      <c r="FE689" s="168"/>
      <c r="FF689" s="168"/>
      <c r="FG689" s="168"/>
      <c r="FH689" s="168"/>
      <c r="FI689" s="168"/>
      <c r="FJ689" s="168"/>
      <c r="FK689" s="168"/>
      <c r="FL689" s="168"/>
      <c r="FM689" s="168"/>
      <c r="FN689" s="168"/>
      <c r="FO689" s="168"/>
      <c r="FP689" s="168"/>
      <c r="FQ689" s="168"/>
      <c r="FR689" s="168"/>
      <c r="FS689" s="168"/>
      <c r="FT689" s="168"/>
      <c r="FU689" s="168"/>
      <c r="FV689" s="168"/>
      <c r="FW689" s="168"/>
      <c r="FX689" s="168"/>
      <c r="FY689" s="168"/>
      <c r="FZ689" s="168"/>
      <c r="GA689" s="168"/>
      <c r="GB689" s="168"/>
      <c r="GC689" s="168"/>
      <c r="GD689" s="168"/>
      <c r="GE689" s="168"/>
      <c r="GF689" s="168"/>
      <c r="GG689" s="168"/>
      <c r="GH689" s="168"/>
      <c r="GI689" s="168"/>
    </row>
    <row r="690" spans="3:191" s="133" customFormat="1">
      <c r="C690" s="168"/>
      <c r="D690" s="168"/>
      <c r="E690" s="168"/>
      <c r="F690" s="168"/>
      <c r="G690" s="168"/>
      <c r="H690" s="168"/>
      <c r="I690" s="168"/>
      <c r="J690" s="168"/>
      <c r="P690" s="168"/>
      <c r="Q690" s="168"/>
      <c r="R690" s="168"/>
      <c r="S690" s="168"/>
      <c r="T690" s="168"/>
      <c r="U690" s="168"/>
      <c r="V690" s="168"/>
      <c r="W690" s="168"/>
      <c r="X690" s="168"/>
      <c r="Y690" s="168"/>
      <c r="Z690" s="168"/>
      <c r="AA690" s="168"/>
      <c r="AB690" s="168"/>
      <c r="AC690" s="168"/>
      <c r="AD690" s="168"/>
      <c r="AE690" s="168"/>
      <c r="AF690" s="168"/>
      <c r="AG690" s="168"/>
      <c r="AH690" s="168"/>
      <c r="AI690" s="168"/>
      <c r="AJ690" s="168"/>
      <c r="AK690" s="168"/>
      <c r="AL690" s="168"/>
      <c r="AM690" s="168"/>
      <c r="AN690" s="168"/>
      <c r="AO690" s="168"/>
      <c r="AP690" s="168"/>
      <c r="AQ690" s="168"/>
      <c r="AR690" s="168"/>
      <c r="AS690" s="168"/>
      <c r="AT690" s="168"/>
      <c r="AU690" s="168"/>
      <c r="AV690" s="168"/>
      <c r="AW690" s="168"/>
      <c r="AX690" s="168"/>
      <c r="AY690" s="168"/>
      <c r="AZ690" s="168"/>
      <c r="BA690" s="168"/>
      <c r="BB690" s="168"/>
      <c r="BC690" s="168"/>
      <c r="BD690" s="168"/>
      <c r="BE690" s="168"/>
      <c r="BF690" s="168"/>
      <c r="BG690" s="168"/>
      <c r="BH690" s="168"/>
      <c r="BI690" s="168"/>
      <c r="BJ690" s="168"/>
      <c r="BK690" s="168"/>
      <c r="BL690" s="168"/>
      <c r="BM690" s="168"/>
      <c r="BN690" s="168"/>
      <c r="BO690" s="169"/>
      <c r="BP690" s="168"/>
      <c r="BQ690" s="168"/>
      <c r="BR690" s="168"/>
      <c r="BS690" s="168"/>
      <c r="BT690" s="168"/>
      <c r="BU690" s="168"/>
      <c r="BV690" s="168"/>
      <c r="BW690" s="168"/>
      <c r="BX690" s="168"/>
      <c r="BY690" s="168"/>
      <c r="BZ690" s="168"/>
      <c r="CA690" s="168"/>
      <c r="CB690" s="168"/>
      <c r="CC690" s="168"/>
      <c r="CD690" s="168"/>
      <c r="CE690" s="168"/>
      <c r="CF690" s="168"/>
      <c r="CG690" s="168"/>
      <c r="CH690" s="168"/>
      <c r="CI690" s="168"/>
      <c r="CJ690" s="168"/>
      <c r="CK690" s="168"/>
      <c r="CL690" s="168"/>
      <c r="CM690" s="168"/>
      <c r="CN690" s="168"/>
      <c r="CO690" s="168"/>
      <c r="CP690" s="168"/>
      <c r="CQ690" s="168"/>
      <c r="CR690" s="168"/>
      <c r="CS690" s="168"/>
      <c r="CT690" s="168"/>
      <c r="CU690" s="168"/>
      <c r="CV690" s="168"/>
      <c r="CW690" s="168"/>
      <c r="CX690" s="168"/>
      <c r="CY690" s="168"/>
      <c r="CZ690" s="168"/>
      <c r="DA690" s="168"/>
      <c r="DB690" s="168"/>
      <c r="DC690" s="168"/>
      <c r="DD690" s="168"/>
      <c r="DE690" s="168"/>
      <c r="DF690" s="168"/>
      <c r="DG690" s="168"/>
      <c r="DH690" s="168"/>
      <c r="DI690" s="168"/>
      <c r="DJ690" s="168"/>
      <c r="DK690" s="168"/>
      <c r="DL690" s="168"/>
      <c r="DM690" s="168"/>
      <c r="DN690" s="168"/>
      <c r="DO690" s="168"/>
      <c r="DP690" s="168"/>
      <c r="DQ690" s="168"/>
      <c r="DR690" s="168"/>
      <c r="DS690" s="168"/>
      <c r="DT690" s="168"/>
      <c r="DU690" s="168"/>
      <c r="DV690" s="168"/>
      <c r="DW690" s="168"/>
      <c r="DX690" s="168"/>
      <c r="DY690" s="168"/>
      <c r="DZ690" s="168"/>
      <c r="EA690" s="168"/>
      <c r="EB690" s="168"/>
      <c r="EC690" s="168"/>
      <c r="ED690" s="168"/>
      <c r="EE690" s="168"/>
      <c r="EF690" s="168"/>
      <c r="EG690" s="168"/>
      <c r="EH690" s="168"/>
      <c r="EI690" s="168"/>
      <c r="EJ690" s="168"/>
      <c r="EK690" s="168"/>
      <c r="EL690" s="168"/>
      <c r="EM690" s="168"/>
      <c r="EN690" s="168"/>
      <c r="EO690" s="168"/>
      <c r="EP690" s="168"/>
      <c r="EQ690" s="168"/>
      <c r="ER690" s="168"/>
      <c r="ES690" s="168"/>
      <c r="ET690" s="168"/>
      <c r="EU690" s="168"/>
      <c r="EV690" s="168"/>
      <c r="EW690" s="168"/>
      <c r="EX690" s="168"/>
      <c r="EY690" s="168"/>
      <c r="EZ690" s="168"/>
      <c r="FA690" s="168"/>
      <c r="FB690" s="168"/>
      <c r="FC690" s="168"/>
      <c r="FD690" s="168"/>
      <c r="FE690" s="168"/>
      <c r="FF690" s="168"/>
      <c r="FG690" s="168"/>
      <c r="FH690" s="168"/>
      <c r="FI690" s="168"/>
      <c r="FJ690" s="168"/>
      <c r="FK690" s="168"/>
      <c r="FL690" s="168"/>
      <c r="FM690" s="168"/>
      <c r="FN690" s="168"/>
      <c r="FO690" s="168"/>
      <c r="FP690" s="168"/>
      <c r="FQ690" s="168"/>
      <c r="FR690" s="168"/>
      <c r="FS690" s="168"/>
      <c r="FT690" s="168"/>
      <c r="FU690" s="168"/>
      <c r="FV690" s="168"/>
      <c r="FW690" s="168"/>
      <c r="FX690" s="168"/>
      <c r="FY690" s="168"/>
      <c r="FZ690" s="168"/>
      <c r="GA690" s="168"/>
      <c r="GB690" s="168"/>
      <c r="GC690" s="168"/>
      <c r="GD690" s="168"/>
      <c r="GE690" s="168"/>
      <c r="GF690" s="168"/>
      <c r="GG690" s="168"/>
      <c r="GH690" s="168"/>
      <c r="GI690" s="168"/>
    </row>
    <row r="691" spans="3:191" s="133" customFormat="1">
      <c r="C691" s="168"/>
      <c r="D691" s="168"/>
      <c r="E691" s="168"/>
      <c r="F691" s="168"/>
      <c r="G691" s="168"/>
      <c r="H691" s="168"/>
      <c r="I691" s="168"/>
      <c r="J691" s="168"/>
      <c r="P691" s="168"/>
      <c r="Q691" s="168"/>
      <c r="R691" s="168"/>
      <c r="S691" s="168"/>
      <c r="T691" s="168"/>
      <c r="U691" s="168"/>
      <c r="V691" s="168"/>
      <c r="W691" s="168"/>
      <c r="X691" s="168"/>
      <c r="Y691" s="168"/>
      <c r="Z691" s="168"/>
      <c r="AA691" s="168"/>
      <c r="AB691" s="168"/>
      <c r="AC691" s="168"/>
      <c r="AD691" s="168"/>
      <c r="AE691" s="168"/>
      <c r="AF691" s="168"/>
      <c r="AG691" s="168"/>
      <c r="AH691" s="168"/>
      <c r="AI691" s="168"/>
      <c r="AJ691" s="168"/>
      <c r="AK691" s="168"/>
      <c r="AL691" s="168"/>
      <c r="AM691" s="168"/>
      <c r="AN691" s="168"/>
      <c r="AO691" s="168"/>
      <c r="AP691" s="168"/>
      <c r="AQ691" s="168"/>
      <c r="AR691" s="168"/>
      <c r="AS691" s="168"/>
      <c r="AT691" s="168"/>
      <c r="AU691" s="168"/>
      <c r="AV691" s="168"/>
      <c r="AW691" s="168"/>
      <c r="AX691" s="168"/>
      <c r="AY691" s="168"/>
      <c r="AZ691" s="168"/>
      <c r="BA691" s="168"/>
      <c r="BB691" s="168"/>
      <c r="BC691" s="168"/>
      <c r="BD691" s="168"/>
      <c r="BE691" s="168"/>
      <c r="BF691" s="168"/>
      <c r="BG691" s="168"/>
      <c r="BH691" s="168"/>
      <c r="BI691" s="168"/>
      <c r="BJ691" s="168"/>
      <c r="BK691" s="168"/>
      <c r="BL691" s="168"/>
      <c r="BM691" s="168"/>
      <c r="BN691" s="168"/>
      <c r="BO691" s="169"/>
      <c r="BP691" s="168"/>
      <c r="BQ691" s="168"/>
      <c r="BR691" s="168"/>
      <c r="BS691" s="168"/>
      <c r="BT691" s="168"/>
      <c r="BU691" s="168"/>
      <c r="BV691" s="168"/>
      <c r="BW691" s="168"/>
      <c r="BX691" s="168"/>
      <c r="BY691" s="168"/>
      <c r="BZ691" s="168"/>
      <c r="CA691" s="168"/>
      <c r="CB691" s="168"/>
      <c r="CC691" s="168"/>
      <c r="CD691" s="168"/>
      <c r="CE691" s="168"/>
      <c r="CF691" s="168"/>
      <c r="CG691" s="168"/>
      <c r="CH691" s="168"/>
      <c r="CI691" s="168"/>
      <c r="CJ691" s="168"/>
      <c r="CK691" s="168"/>
      <c r="CL691" s="168"/>
      <c r="CM691" s="168"/>
      <c r="CN691" s="168"/>
      <c r="CO691" s="168"/>
      <c r="CP691" s="168"/>
      <c r="CQ691" s="168"/>
      <c r="CR691" s="168"/>
      <c r="CS691" s="168"/>
      <c r="CT691" s="168"/>
      <c r="CU691" s="168"/>
      <c r="CV691" s="168"/>
      <c r="CW691" s="168"/>
      <c r="CX691" s="168"/>
      <c r="CY691" s="168"/>
      <c r="CZ691" s="168"/>
      <c r="DA691" s="168"/>
      <c r="DB691" s="168"/>
      <c r="DC691" s="168"/>
      <c r="DD691" s="168"/>
      <c r="DE691" s="168"/>
      <c r="DF691" s="168"/>
      <c r="DG691" s="168"/>
      <c r="DH691" s="168"/>
      <c r="DI691" s="168"/>
      <c r="DJ691" s="168"/>
      <c r="DK691" s="168"/>
      <c r="DL691" s="168"/>
      <c r="DM691" s="168"/>
      <c r="DN691" s="168"/>
      <c r="DO691" s="168"/>
      <c r="DP691" s="168"/>
      <c r="DQ691" s="168"/>
      <c r="DR691" s="168"/>
      <c r="DS691" s="168"/>
      <c r="DT691" s="168"/>
      <c r="DU691" s="168"/>
      <c r="DV691" s="168"/>
      <c r="DW691" s="168"/>
      <c r="DX691" s="168"/>
      <c r="DY691" s="168"/>
      <c r="DZ691" s="168"/>
      <c r="EA691" s="168"/>
      <c r="EB691" s="168"/>
      <c r="EC691" s="168"/>
      <c r="ED691" s="168"/>
      <c r="EE691" s="168"/>
      <c r="EF691" s="168"/>
      <c r="EG691" s="168"/>
      <c r="EH691" s="168"/>
      <c r="EI691" s="168"/>
      <c r="EJ691" s="168"/>
      <c r="EK691" s="168"/>
      <c r="EL691" s="168"/>
      <c r="EM691" s="168"/>
      <c r="EN691" s="168"/>
      <c r="EO691" s="168"/>
      <c r="EP691" s="168"/>
      <c r="EQ691" s="168"/>
      <c r="ER691" s="168"/>
      <c r="ES691" s="168"/>
      <c r="ET691" s="168"/>
      <c r="EU691" s="168"/>
      <c r="EV691" s="168"/>
      <c r="EW691" s="168"/>
      <c r="EX691" s="168"/>
      <c r="EY691" s="168"/>
      <c r="EZ691" s="168"/>
      <c r="FA691" s="168"/>
      <c r="FB691" s="168"/>
      <c r="FC691" s="168"/>
      <c r="FD691" s="168"/>
      <c r="FE691" s="168"/>
      <c r="FF691" s="168"/>
      <c r="FG691" s="168"/>
      <c r="FH691" s="168"/>
      <c r="FI691" s="168"/>
      <c r="FJ691" s="168"/>
      <c r="FK691" s="168"/>
      <c r="FL691" s="168"/>
      <c r="FM691" s="168"/>
      <c r="FN691" s="168"/>
      <c r="FO691" s="168"/>
      <c r="FP691" s="168"/>
      <c r="FQ691" s="168"/>
      <c r="FR691" s="168"/>
      <c r="FS691" s="168"/>
      <c r="FT691" s="168"/>
      <c r="FU691" s="168"/>
      <c r="FV691" s="168"/>
      <c r="FW691" s="168"/>
      <c r="FX691" s="168"/>
      <c r="FY691" s="168"/>
      <c r="FZ691" s="168"/>
      <c r="GA691" s="168"/>
      <c r="GB691" s="168"/>
      <c r="GC691" s="168"/>
      <c r="GD691" s="168"/>
      <c r="GE691" s="168"/>
      <c r="GF691" s="168"/>
      <c r="GG691" s="168"/>
      <c r="GH691" s="168"/>
      <c r="GI691" s="168"/>
    </row>
    <row r="692" spans="3:191" s="133" customFormat="1">
      <c r="C692" s="168"/>
      <c r="D692" s="168"/>
      <c r="E692" s="168"/>
      <c r="F692" s="168"/>
      <c r="G692" s="168"/>
      <c r="H692" s="168"/>
      <c r="I692" s="168"/>
      <c r="J692" s="168"/>
      <c r="P692" s="168"/>
      <c r="Q692" s="168"/>
      <c r="R692" s="168"/>
      <c r="S692" s="168"/>
      <c r="T692" s="168"/>
      <c r="U692" s="168"/>
      <c r="V692" s="168"/>
      <c r="W692" s="168"/>
      <c r="X692" s="168"/>
      <c r="Y692" s="168"/>
      <c r="Z692" s="168"/>
      <c r="AA692" s="168"/>
      <c r="AB692" s="168"/>
      <c r="AC692" s="168"/>
      <c r="AD692" s="168"/>
      <c r="AE692" s="168"/>
      <c r="AF692" s="168"/>
      <c r="AG692" s="168"/>
      <c r="AH692" s="168"/>
      <c r="AI692" s="168"/>
      <c r="AJ692" s="168"/>
      <c r="AK692" s="168"/>
      <c r="AL692" s="168"/>
      <c r="AM692" s="168"/>
      <c r="AN692" s="168"/>
      <c r="AO692" s="168"/>
      <c r="AP692" s="168"/>
      <c r="AQ692" s="168"/>
      <c r="AR692" s="168"/>
      <c r="AS692" s="168"/>
      <c r="AT692" s="168"/>
      <c r="AU692" s="168"/>
      <c r="AV692" s="168"/>
      <c r="AW692" s="168"/>
      <c r="AX692" s="168"/>
      <c r="AY692" s="168"/>
      <c r="AZ692" s="168"/>
      <c r="BA692" s="168"/>
      <c r="BB692" s="168"/>
      <c r="BC692" s="168"/>
      <c r="BD692" s="168"/>
      <c r="BE692" s="168"/>
      <c r="BF692" s="168"/>
      <c r="BG692" s="168"/>
      <c r="BH692" s="168"/>
      <c r="BI692" s="168"/>
      <c r="BJ692" s="168"/>
      <c r="BK692" s="168"/>
      <c r="BL692" s="168"/>
      <c r="BM692" s="168"/>
      <c r="BN692" s="168"/>
      <c r="BO692" s="169"/>
      <c r="BP692" s="168"/>
      <c r="BQ692" s="168"/>
      <c r="BR692" s="168"/>
      <c r="BS692" s="168"/>
      <c r="BT692" s="168"/>
      <c r="BU692" s="168"/>
      <c r="BV692" s="168"/>
      <c r="BW692" s="168"/>
      <c r="BX692" s="168"/>
      <c r="BY692" s="168"/>
      <c r="BZ692" s="168"/>
      <c r="CA692" s="168"/>
      <c r="CB692" s="168"/>
      <c r="CC692" s="168"/>
      <c r="CD692" s="168"/>
      <c r="CE692" s="168"/>
      <c r="CF692" s="168"/>
      <c r="CG692" s="168"/>
      <c r="CH692" s="168"/>
      <c r="CI692" s="168"/>
      <c r="CJ692" s="168"/>
      <c r="CK692" s="168"/>
      <c r="CL692" s="168"/>
      <c r="CM692" s="168"/>
      <c r="CN692" s="168"/>
      <c r="CO692" s="168"/>
      <c r="CP692" s="168"/>
      <c r="CQ692" s="168"/>
      <c r="CR692" s="168"/>
      <c r="CS692" s="168"/>
      <c r="CT692" s="168"/>
      <c r="CU692" s="168"/>
      <c r="CV692" s="168"/>
      <c r="CW692" s="168"/>
      <c r="CX692" s="168"/>
      <c r="CY692" s="168"/>
      <c r="CZ692" s="168"/>
      <c r="DA692" s="168"/>
      <c r="DB692" s="168"/>
      <c r="DC692" s="168"/>
      <c r="DD692" s="168"/>
      <c r="DE692" s="168"/>
      <c r="DF692" s="168"/>
      <c r="DG692" s="168"/>
      <c r="DH692" s="168"/>
      <c r="DI692" s="168"/>
      <c r="DJ692" s="168"/>
      <c r="DK692" s="168"/>
      <c r="DL692" s="168"/>
      <c r="DM692" s="168"/>
      <c r="DN692" s="168"/>
      <c r="DO692" s="168"/>
      <c r="DP692" s="168"/>
      <c r="DQ692" s="168"/>
      <c r="DR692" s="168"/>
      <c r="DS692" s="168"/>
      <c r="DT692" s="168"/>
      <c r="DU692" s="168"/>
      <c r="DV692" s="168"/>
      <c r="DW692" s="168"/>
      <c r="DX692" s="168"/>
      <c r="DY692" s="168"/>
      <c r="DZ692" s="168"/>
      <c r="EA692" s="168"/>
      <c r="EB692" s="168"/>
      <c r="EC692" s="168"/>
      <c r="ED692" s="168"/>
      <c r="EE692" s="168"/>
      <c r="EF692" s="168"/>
      <c r="EG692" s="168"/>
      <c r="EH692" s="168"/>
      <c r="EI692" s="168"/>
      <c r="EJ692" s="168"/>
      <c r="EK692" s="168"/>
      <c r="EL692" s="168"/>
      <c r="EM692" s="168"/>
      <c r="EN692" s="168"/>
      <c r="EO692" s="168"/>
      <c r="EP692" s="168"/>
      <c r="EQ692" s="168"/>
      <c r="ER692" s="168"/>
      <c r="ES692" s="168"/>
      <c r="ET692" s="168"/>
      <c r="EU692" s="168"/>
      <c r="EV692" s="168"/>
      <c r="EW692" s="168"/>
      <c r="EX692" s="168"/>
      <c r="EY692" s="168"/>
      <c r="EZ692" s="168"/>
      <c r="FA692" s="168"/>
      <c r="FB692" s="168"/>
      <c r="FC692" s="168"/>
      <c r="FD692" s="168"/>
      <c r="FE692" s="168"/>
      <c r="FF692" s="168"/>
      <c r="FG692" s="168"/>
      <c r="FH692" s="168"/>
      <c r="FI692" s="168"/>
      <c r="FJ692" s="168"/>
      <c r="FK692" s="168"/>
      <c r="FL692" s="168"/>
      <c r="FM692" s="168"/>
      <c r="FN692" s="168"/>
      <c r="FO692" s="168"/>
      <c r="FP692" s="168"/>
      <c r="FQ692" s="168"/>
      <c r="FR692" s="168"/>
      <c r="FS692" s="168"/>
      <c r="FT692" s="168"/>
      <c r="FU692" s="168"/>
      <c r="FV692" s="168"/>
      <c r="FW692" s="168"/>
      <c r="FX692" s="168"/>
      <c r="FY692" s="168"/>
      <c r="FZ692" s="168"/>
      <c r="GA692" s="168"/>
      <c r="GB692" s="168"/>
      <c r="GC692" s="168"/>
      <c r="GD692" s="168"/>
      <c r="GE692" s="168"/>
      <c r="GF692" s="168"/>
      <c r="GG692" s="168"/>
      <c r="GH692" s="168"/>
      <c r="GI692" s="168"/>
    </row>
    <row r="693" spans="3:191" s="133" customFormat="1">
      <c r="C693" s="168"/>
      <c r="D693" s="168"/>
      <c r="E693" s="168"/>
      <c r="F693" s="168"/>
      <c r="G693" s="168"/>
      <c r="H693" s="168"/>
      <c r="I693" s="168"/>
      <c r="J693" s="168"/>
      <c r="P693" s="168"/>
      <c r="Q693" s="168"/>
      <c r="R693" s="168"/>
      <c r="S693" s="168"/>
      <c r="T693" s="168"/>
      <c r="U693" s="168"/>
      <c r="V693" s="168"/>
      <c r="W693" s="168"/>
      <c r="X693" s="168"/>
      <c r="Y693" s="168"/>
      <c r="Z693" s="168"/>
      <c r="AA693" s="168"/>
      <c r="AB693" s="168"/>
      <c r="AC693" s="168"/>
      <c r="AD693" s="168"/>
      <c r="AE693" s="168"/>
      <c r="AF693" s="168"/>
      <c r="AG693" s="168"/>
      <c r="AH693" s="168"/>
      <c r="AI693" s="168"/>
      <c r="AJ693" s="168"/>
      <c r="AK693" s="168"/>
      <c r="AL693" s="168"/>
      <c r="AM693" s="168"/>
      <c r="AN693" s="168"/>
      <c r="AO693" s="168"/>
      <c r="AP693" s="168"/>
      <c r="AQ693" s="168"/>
      <c r="AR693" s="168"/>
      <c r="AS693" s="168"/>
      <c r="AT693" s="168"/>
      <c r="AU693" s="168"/>
      <c r="AV693" s="168"/>
      <c r="AW693" s="168"/>
      <c r="AX693" s="168"/>
      <c r="AY693" s="168"/>
      <c r="AZ693" s="168"/>
      <c r="BA693" s="168"/>
      <c r="BB693" s="168"/>
      <c r="BC693" s="168"/>
      <c r="BD693" s="168"/>
      <c r="BE693" s="168"/>
      <c r="BF693" s="168"/>
      <c r="BG693" s="168"/>
      <c r="BH693" s="168"/>
      <c r="BI693" s="168"/>
      <c r="BJ693" s="168"/>
      <c r="BK693" s="168"/>
      <c r="BL693" s="168"/>
      <c r="BM693" s="168"/>
      <c r="BN693" s="168"/>
      <c r="BO693" s="169"/>
      <c r="BP693" s="168"/>
      <c r="BQ693" s="168"/>
      <c r="BR693" s="168"/>
      <c r="BS693" s="168"/>
      <c r="BT693" s="168"/>
      <c r="BU693" s="168"/>
      <c r="BV693" s="168"/>
      <c r="BW693" s="168"/>
      <c r="BX693" s="168"/>
      <c r="BY693" s="168"/>
      <c r="BZ693" s="168"/>
      <c r="CA693" s="168"/>
      <c r="CB693" s="168"/>
      <c r="CC693" s="168"/>
      <c r="CD693" s="168"/>
      <c r="CE693" s="168"/>
      <c r="CF693" s="168"/>
      <c r="CG693" s="168"/>
      <c r="CH693" s="168"/>
      <c r="CI693" s="168"/>
      <c r="CJ693" s="168"/>
      <c r="CK693" s="168"/>
      <c r="CL693" s="168"/>
      <c r="CM693" s="168"/>
      <c r="CN693" s="168"/>
      <c r="CO693" s="168"/>
      <c r="CP693" s="168"/>
      <c r="CQ693" s="168"/>
      <c r="CR693" s="168"/>
      <c r="CS693" s="168"/>
      <c r="CT693" s="168"/>
      <c r="CU693" s="168"/>
      <c r="CV693" s="168"/>
      <c r="CW693" s="168"/>
      <c r="CX693" s="168"/>
      <c r="CY693" s="168"/>
      <c r="CZ693" s="168"/>
      <c r="DA693" s="168"/>
      <c r="DB693" s="168"/>
      <c r="DC693" s="168"/>
      <c r="DD693" s="168"/>
      <c r="DE693" s="168"/>
      <c r="DF693" s="168"/>
      <c r="DG693" s="168"/>
      <c r="DH693" s="168"/>
      <c r="DI693" s="168"/>
      <c r="DJ693" s="168"/>
      <c r="DK693" s="168"/>
      <c r="DL693" s="168"/>
      <c r="DM693" s="168"/>
      <c r="DN693" s="168"/>
      <c r="DO693" s="168"/>
      <c r="DP693" s="168"/>
      <c r="DQ693" s="168"/>
      <c r="DR693" s="168"/>
      <c r="DS693" s="168"/>
      <c r="DT693" s="168"/>
      <c r="DU693" s="168"/>
      <c r="DV693" s="168"/>
      <c r="DW693" s="168"/>
      <c r="DX693" s="168"/>
      <c r="DY693" s="168"/>
      <c r="DZ693" s="168"/>
      <c r="EA693" s="168"/>
      <c r="EB693" s="168"/>
      <c r="EC693" s="168"/>
      <c r="ED693" s="168"/>
      <c r="EE693" s="168"/>
      <c r="EF693" s="168"/>
      <c r="EG693" s="168"/>
      <c r="EH693" s="168"/>
      <c r="EI693" s="168"/>
      <c r="EJ693" s="168"/>
      <c r="EK693" s="168"/>
      <c r="EL693" s="168"/>
      <c r="EM693" s="168"/>
      <c r="EN693" s="168"/>
      <c r="EO693" s="168"/>
      <c r="EP693" s="168"/>
      <c r="EQ693" s="168"/>
      <c r="ER693" s="168"/>
      <c r="ES693" s="168"/>
      <c r="ET693" s="168"/>
      <c r="EU693" s="168"/>
      <c r="EV693" s="168"/>
      <c r="EW693" s="168"/>
      <c r="EX693" s="168"/>
      <c r="EY693" s="168"/>
      <c r="EZ693" s="168"/>
      <c r="FA693" s="168"/>
      <c r="FB693" s="168"/>
      <c r="FC693" s="168"/>
      <c r="FD693" s="168"/>
      <c r="FE693" s="168"/>
      <c r="FF693" s="168"/>
      <c r="FG693" s="168"/>
      <c r="FH693" s="168"/>
      <c r="FI693" s="168"/>
      <c r="FJ693" s="168"/>
      <c r="FK693" s="168"/>
      <c r="FL693" s="168"/>
      <c r="FM693" s="168"/>
      <c r="FN693" s="168"/>
      <c r="FO693" s="168"/>
      <c r="FP693" s="168"/>
      <c r="FQ693" s="168"/>
      <c r="FR693" s="168"/>
      <c r="FS693" s="168"/>
      <c r="FT693" s="168"/>
      <c r="FU693" s="168"/>
      <c r="FV693" s="168"/>
      <c r="FW693" s="168"/>
      <c r="FX693" s="168"/>
      <c r="FY693" s="168"/>
      <c r="FZ693" s="168"/>
      <c r="GA693" s="168"/>
      <c r="GB693" s="168"/>
      <c r="GC693" s="168"/>
      <c r="GD693" s="168"/>
      <c r="GE693" s="168"/>
      <c r="GF693" s="168"/>
      <c r="GG693" s="168"/>
      <c r="GH693" s="168"/>
      <c r="GI693" s="168"/>
    </row>
    <row r="694" spans="3:191" s="133" customFormat="1">
      <c r="C694" s="168"/>
      <c r="D694" s="168"/>
      <c r="E694" s="168"/>
      <c r="F694" s="168"/>
      <c r="G694" s="168"/>
      <c r="H694" s="168"/>
      <c r="I694" s="168"/>
      <c r="J694" s="168"/>
      <c r="P694" s="168"/>
      <c r="Q694" s="168"/>
      <c r="R694" s="168"/>
      <c r="S694" s="168"/>
      <c r="T694" s="168"/>
      <c r="U694" s="168"/>
      <c r="V694" s="168"/>
      <c r="W694" s="168"/>
      <c r="X694" s="168"/>
      <c r="Y694" s="168"/>
      <c r="Z694" s="168"/>
      <c r="AA694" s="168"/>
      <c r="AB694" s="168"/>
      <c r="AC694" s="168"/>
      <c r="AD694" s="168"/>
      <c r="AE694" s="168"/>
      <c r="AF694" s="168"/>
      <c r="AG694" s="168"/>
      <c r="AH694" s="168"/>
      <c r="AI694" s="168"/>
      <c r="AJ694" s="168"/>
      <c r="AK694" s="168"/>
      <c r="AL694" s="168"/>
      <c r="AM694" s="168"/>
      <c r="AN694" s="168"/>
      <c r="AO694" s="168"/>
      <c r="AP694" s="168"/>
      <c r="AQ694" s="168"/>
      <c r="AR694" s="168"/>
      <c r="AS694" s="168"/>
      <c r="AT694" s="168"/>
      <c r="AU694" s="168"/>
      <c r="AV694" s="168"/>
      <c r="AW694" s="168"/>
      <c r="AX694" s="168"/>
      <c r="AY694" s="168"/>
      <c r="AZ694" s="168"/>
      <c r="BA694" s="168"/>
      <c r="BB694" s="168"/>
      <c r="BC694" s="168"/>
      <c r="BD694" s="168"/>
      <c r="BE694" s="168"/>
      <c r="BF694" s="168"/>
      <c r="BG694" s="168"/>
      <c r="BH694" s="168"/>
      <c r="BI694" s="168"/>
      <c r="BJ694" s="168"/>
      <c r="BK694" s="168"/>
      <c r="BL694" s="168"/>
      <c r="BM694" s="168"/>
      <c r="BN694" s="168"/>
      <c r="BO694" s="169"/>
      <c r="BP694" s="168"/>
      <c r="BQ694" s="168"/>
      <c r="BR694" s="168"/>
      <c r="BS694" s="168"/>
      <c r="BT694" s="168"/>
      <c r="BU694" s="168"/>
      <c r="BV694" s="168"/>
      <c r="BW694" s="168"/>
      <c r="BX694" s="168"/>
      <c r="BY694" s="168"/>
      <c r="BZ694" s="168"/>
      <c r="CA694" s="168"/>
      <c r="CB694" s="168"/>
      <c r="CC694" s="168"/>
      <c r="CD694" s="168"/>
      <c r="CE694" s="168"/>
      <c r="CF694" s="168"/>
      <c r="CG694" s="168"/>
      <c r="CH694" s="168"/>
      <c r="CI694" s="168"/>
      <c r="CJ694" s="168"/>
      <c r="CK694" s="168"/>
      <c r="CL694" s="168"/>
      <c r="CM694" s="168"/>
      <c r="CN694" s="168"/>
      <c r="CO694" s="168"/>
      <c r="CP694" s="168"/>
      <c r="CQ694" s="168"/>
      <c r="CR694" s="168"/>
      <c r="CS694" s="168"/>
      <c r="CT694" s="168"/>
      <c r="CU694" s="168"/>
      <c r="CV694" s="168"/>
      <c r="CW694" s="168"/>
      <c r="CX694" s="168"/>
      <c r="CY694" s="168"/>
      <c r="CZ694" s="168"/>
      <c r="DA694" s="168"/>
      <c r="DB694" s="168"/>
      <c r="DC694" s="168"/>
      <c r="DD694" s="168"/>
      <c r="DE694" s="168"/>
      <c r="DF694" s="168"/>
      <c r="DG694" s="168"/>
      <c r="DH694" s="168"/>
      <c r="DI694" s="168"/>
      <c r="DJ694" s="168"/>
      <c r="DK694" s="168"/>
      <c r="DL694" s="168"/>
      <c r="DM694" s="168"/>
      <c r="DN694" s="168"/>
      <c r="DO694" s="168"/>
      <c r="DP694" s="168"/>
      <c r="DQ694" s="168"/>
      <c r="DR694" s="168"/>
      <c r="DS694" s="168"/>
      <c r="DT694" s="168"/>
      <c r="DU694" s="168"/>
      <c r="DV694" s="168"/>
      <c r="DW694" s="168"/>
      <c r="DX694" s="168"/>
      <c r="DY694" s="168"/>
      <c r="DZ694" s="168"/>
      <c r="EA694" s="168"/>
      <c r="EB694" s="168"/>
      <c r="EC694" s="168"/>
      <c r="ED694" s="168"/>
      <c r="EE694" s="168"/>
      <c r="EF694" s="168"/>
      <c r="EG694" s="168"/>
      <c r="EH694" s="168"/>
      <c r="EI694" s="168"/>
      <c r="EJ694" s="168"/>
      <c r="EK694" s="168"/>
      <c r="EL694" s="168"/>
      <c r="EM694" s="168"/>
      <c r="EN694" s="168"/>
      <c r="EO694" s="168"/>
      <c r="EP694" s="168"/>
      <c r="EQ694" s="168"/>
      <c r="ER694" s="168"/>
      <c r="ES694" s="168"/>
      <c r="ET694" s="168"/>
      <c r="EU694" s="168"/>
      <c r="EV694" s="168"/>
      <c r="EW694" s="168"/>
      <c r="EX694" s="168"/>
      <c r="EY694" s="168"/>
      <c r="EZ694" s="168"/>
      <c r="FA694" s="168"/>
      <c r="FB694" s="168"/>
      <c r="FC694" s="168"/>
      <c r="FD694" s="168"/>
      <c r="FE694" s="168"/>
      <c r="FF694" s="168"/>
      <c r="FG694" s="168"/>
      <c r="FH694" s="168"/>
      <c r="FI694" s="168"/>
      <c r="FJ694" s="168"/>
      <c r="FK694" s="168"/>
      <c r="FL694" s="168"/>
      <c r="FM694" s="168"/>
      <c r="FN694" s="168"/>
      <c r="FO694" s="168"/>
      <c r="FP694" s="168"/>
      <c r="FQ694" s="168"/>
      <c r="FR694" s="168"/>
      <c r="FS694" s="168"/>
      <c r="FT694" s="168"/>
      <c r="FU694" s="168"/>
      <c r="FV694" s="168"/>
      <c r="FW694" s="168"/>
      <c r="FX694" s="168"/>
      <c r="FY694" s="168"/>
      <c r="FZ694" s="168"/>
      <c r="GA694" s="168"/>
      <c r="GB694" s="168"/>
      <c r="GC694" s="168"/>
      <c r="GD694" s="168"/>
      <c r="GE694" s="168"/>
      <c r="GF694" s="168"/>
      <c r="GG694" s="168"/>
      <c r="GH694" s="168"/>
      <c r="GI694" s="168"/>
    </row>
    <row r="695" spans="3:191" s="133" customFormat="1">
      <c r="C695" s="168"/>
      <c r="D695" s="168"/>
      <c r="E695" s="168"/>
      <c r="F695" s="168"/>
      <c r="G695" s="168"/>
      <c r="H695" s="168"/>
      <c r="I695" s="168"/>
      <c r="J695" s="168"/>
      <c r="P695" s="168"/>
      <c r="Q695" s="168"/>
      <c r="R695" s="168"/>
      <c r="S695" s="168"/>
      <c r="T695" s="168"/>
      <c r="U695" s="168"/>
      <c r="V695" s="168"/>
      <c r="W695" s="168"/>
      <c r="X695" s="168"/>
      <c r="Y695" s="168"/>
      <c r="Z695" s="168"/>
      <c r="AA695" s="168"/>
      <c r="AB695" s="168"/>
      <c r="AC695" s="168"/>
      <c r="AD695" s="168"/>
      <c r="AE695" s="168"/>
      <c r="AF695" s="168"/>
      <c r="AG695" s="168"/>
      <c r="AH695" s="168"/>
      <c r="AI695" s="168"/>
      <c r="AJ695" s="168"/>
      <c r="AK695" s="168"/>
      <c r="AL695" s="168"/>
      <c r="AM695" s="168"/>
      <c r="AN695" s="168"/>
      <c r="AO695" s="168"/>
      <c r="AP695" s="168"/>
      <c r="AQ695" s="168"/>
      <c r="AR695" s="168"/>
      <c r="AS695" s="168"/>
      <c r="AT695" s="168"/>
      <c r="AU695" s="168"/>
      <c r="AV695" s="168"/>
      <c r="AW695" s="168"/>
      <c r="AX695" s="168"/>
      <c r="AY695" s="168"/>
      <c r="AZ695" s="168"/>
      <c r="BA695" s="168"/>
      <c r="BB695" s="168"/>
      <c r="BC695" s="168"/>
      <c r="BD695" s="168"/>
      <c r="BE695" s="168"/>
      <c r="BF695" s="168"/>
      <c r="BG695" s="168"/>
      <c r="BH695" s="168"/>
      <c r="BI695" s="168"/>
      <c r="BJ695" s="168"/>
      <c r="BK695" s="168"/>
      <c r="BL695" s="168"/>
      <c r="BM695" s="168"/>
      <c r="BN695" s="168"/>
      <c r="BO695" s="169"/>
      <c r="BP695" s="168"/>
      <c r="BQ695" s="168"/>
      <c r="BR695" s="168"/>
      <c r="BS695" s="168"/>
      <c r="BT695" s="168"/>
      <c r="BU695" s="168"/>
      <c r="BV695" s="168"/>
      <c r="BW695" s="168"/>
      <c r="BX695" s="168"/>
      <c r="BY695" s="168"/>
      <c r="BZ695" s="168"/>
      <c r="CA695" s="168"/>
      <c r="CB695" s="168"/>
      <c r="CC695" s="168"/>
      <c r="CD695" s="168"/>
      <c r="CE695" s="168"/>
      <c r="CF695" s="168"/>
      <c r="CG695" s="168"/>
      <c r="CH695" s="168"/>
      <c r="CI695" s="168"/>
      <c r="CJ695" s="168"/>
      <c r="CK695" s="168"/>
      <c r="CL695" s="168"/>
      <c r="CM695" s="168"/>
      <c r="CN695" s="168"/>
      <c r="CO695" s="168"/>
      <c r="CP695" s="168"/>
      <c r="CQ695" s="168"/>
      <c r="CR695" s="168"/>
      <c r="CS695" s="168"/>
      <c r="CT695" s="168"/>
      <c r="CU695" s="168"/>
      <c r="CV695" s="168"/>
      <c r="CW695" s="168"/>
      <c r="CX695" s="168"/>
      <c r="CY695" s="168"/>
      <c r="CZ695" s="168"/>
      <c r="DA695" s="168"/>
      <c r="DB695" s="168"/>
      <c r="DC695" s="168"/>
      <c r="DD695" s="168"/>
      <c r="DE695" s="168"/>
      <c r="DF695" s="168"/>
      <c r="DG695" s="168"/>
      <c r="DH695" s="168"/>
      <c r="DI695" s="168"/>
      <c r="DJ695" s="168"/>
      <c r="DK695" s="168"/>
      <c r="DL695" s="168"/>
      <c r="DM695" s="168"/>
      <c r="DN695" s="168"/>
      <c r="DO695" s="168"/>
      <c r="DP695" s="168"/>
      <c r="DQ695" s="168"/>
      <c r="DR695" s="168"/>
      <c r="DS695" s="168"/>
      <c r="DT695" s="168"/>
      <c r="DU695" s="168"/>
      <c r="DV695" s="168"/>
      <c r="DW695" s="168"/>
      <c r="DX695" s="168"/>
      <c r="DY695" s="168"/>
      <c r="DZ695" s="168"/>
      <c r="EA695" s="168"/>
      <c r="EB695" s="168"/>
      <c r="EC695" s="168"/>
      <c r="ED695" s="168"/>
      <c r="EE695" s="168"/>
      <c r="EF695" s="168"/>
      <c r="EG695" s="168"/>
      <c r="EH695" s="168"/>
      <c r="EI695" s="168"/>
      <c r="EJ695" s="168"/>
      <c r="EK695" s="168"/>
      <c r="EL695" s="168"/>
      <c r="EM695" s="168"/>
      <c r="EN695" s="168"/>
      <c r="EO695" s="168"/>
      <c r="EP695" s="168"/>
      <c r="EQ695" s="168"/>
      <c r="ER695" s="168"/>
      <c r="ES695" s="168"/>
      <c r="ET695" s="168"/>
      <c r="EU695" s="168"/>
      <c r="EV695" s="168"/>
      <c r="EW695" s="168"/>
      <c r="EX695" s="168"/>
      <c r="EY695" s="168"/>
      <c r="EZ695" s="168"/>
      <c r="FA695" s="168"/>
      <c r="FB695" s="168"/>
      <c r="FC695" s="168"/>
      <c r="FD695" s="168"/>
      <c r="FE695" s="168"/>
      <c r="FF695" s="168"/>
      <c r="FG695" s="168"/>
      <c r="FH695" s="168"/>
      <c r="FI695" s="168"/>
      <c r="FJ695" s="168"/>
      <c r="FK695" s="168"/>
      <c r="FL695" s="168"/>
      <c r="FM695" s="168"/>
      <c r="FN695" s="168"/>
      <c r="FO695" s="168"/>
      <c r="FP695" s="168"/>
      <c r="FQ695" s="168"/>
      <c r="FR695" s="168"/>
      <c r="FS695" s="168"/>
      <c r="FT695" s="168"/>
      <c r="FU695" s="168"/>
      <c r="FV695" s="168"/>
      <c r="FW695" s="168"/>
      <c r="FX695" s="168"/>
      <c r="FY695" s="168"/>
      <c r="FZ695" s="168"/>
      <c r="GA695" s="168"/>
      <c r="GB695" s="168"/>
      <c r="GC695" s="168"/>
      <c r="GD695" s="168"/>
      <c r="GE695" s="168"/>
      <c r="GF695" s="168"/>
      <c r="GG695" s="168"/>
      <c r="GH695" s="168"/>
      <c r="GI695" s="168"/>
    </row>
    <row r="696" spans="3:191" s="133" customFormat="1">
      <c r="C696" s="168"/>
      <c r="D696" s="168"/>
      <c r="E696" s="168"/>
      <c r="F696" s="168"/>
      <c r="G696" s="168"/>
      <c r="H696" s="168"/>
      <c r="I696" s="168"/>
      <c r="J696" s="168"/>
      <c r="P696" s="168"/>
      <c r="Q696" s="168"/>
      <c r="R696" s="168"/>
      <c r="S696" s="168"/>
      <c r="T696" s="168"/>
      <c r="U696" s="168"/>
      <c r="V696" s="168"/>
      <c r="W696" s="168"/>
      <c r="X696" s="168"/>
      <c r="Y696" s="168"/>
      <c r="Z696" s="168"/>
      <c r="AA696" s="168"/>
      <c r="AB696" s="168"/>
      <c r="AC696" s="168"/>
      <c r="AD696" s="168"/>
      <c r="AE696" s="168"/>
      <c r="AF696" s="168"/>
      <c r="AG696" s="168"/>
      <c r="AH696" s="168"/>
      <c r="AI696" s="168"/>
      <c r="AJ696" s="168"/>
      <c r="AK696" s="168"/>
      <c r="AL696" s="168"/>
      <c r="AM696" s="168"/>
      <c r="AN696" s="168"/>
      <c r="AO696" s="168"/>
      <c r="AP696" s="168"/>
      <c r="AQ696" s="168"/>
      <c r="AR696" s="168"/>
      <c r="AS696" s="168"/>
      <c r="AT696" s="168"/>
      <c r="AU696" s="168"/>
      <c r="AV696" s="168"/>
      <c r="AW696" s="168"/>
      <c r="AX696" s="168"/>
      <c r="AY696" s="168"/>
      <c r="AZ696" s="168"/>
      <c r="BA696" s="168"/>
      <c r="BB696" s="168"/>
      <c r="BC696" s="168"/>
      <c r="BD696" s="168"/>
      <c r="BE696" s="168"/>
      <c r="BF696" s="168"/>
      <c r="BG696" s="168"/>
      <c r="BH696" s="168"/>
      <c r="BI696" s="168"/>
      <c r="BJ696" s="168"/>
      <c r="BK696" s="168"/>
      <c r="BL696" s="168"/>
      <c r="BM696" s="168"/>
      <c r="BN696" s="168"/>
      <c r="BO696" s="169"/>
      <c r="BP696" s="168"/>
      <c r="BQ696" s="168"/>
      <c r="BR696" s="168"/>
      <c r="BS696" s="168"/>
      <c r="BT696" s="168"/>
      <c r="BU696" s="168"/>
      <c r="BV696" s="168"/>
      <c r="BW696" s="168"/>
      <c r="BX696" s="168"/>
      <c r="BY696" s="168"/>
      <c r="BZ696" s="168"/>
      <c r="CA696" s="168"/>
      <c r="CB696" s="168"/>
      <c r="CC696" s="168"/>
      <c r="CD696" s="168"/>
      <c r="CE696" s="168"/>
      <c r="CF696" s="168"/>
      <c r="CG696" s="168"/>
      <c r="CH696" s="168"/>
      <c r="CI696" s="168"/>
      <c r="CJ696" s="168"/>
      <c r="CK696" s="168"/>
      <c r="CL696" s="168"/>
      <c r="CM696" s="168"/>
      <c r="CN696" s="168"/>
      <c r="CO696" s="168"/>
      <c r="CP696" s="168"/>
      <c r="CQ696" s="168"/>
      <c r="CR696" s="168"/>
      <c r="CS696" s="168"/>
      <c r="CT696" s="168"/>
      <c r="CU696" s="168"/>
      <c r="CV696" s="168"/>
      <c r="CW696" s="168"/>
      <c r="CX696" s="168"/>
      <c r="CY696" s="168"/>
      <c r="CZ696" s="168"/>
      <c r="DA696" s="168"/>
      <c r="DB696" s="168"/>
      <c r="DC696" s="168"/>
      <c r="DD696" s="168"/>
      <c r="DE696" s="168"/>
      <c r="DF696" s="168"/>
      <c r="DG696" s="168"/>
      <c r="DH696" s="168"/>
      <c r="DI696" s="168"/>
      <c r="DJ696" s="168"/>
      <c r="DK696" s="168"/>
      <c r="DL696" s="168"/>
      <c r="DM696" s="168"/>
      <c r="DN696" s="168"/>
      <c r="DO696" s="168"/>
      <c r="DP696" s="168"/>
      <c r="DQ696" s="168"/>
      <c r="DR696" s="168"/>
      <c r="DS696" s="168"/>
      <c r="DT696" s="168"/>
      <c r="DU696" s="168"/>
      <c r="DV696" s="168"/>
      <c r="DW696" s="168"/>
      <c r="DX696" s="168"/>
      <c r="DY696" s="168"/>
      <c r="DZ696" s="168"/>
      <c r="EA696" s="168"/>
      <c r="EB696" s="168"/>
      <c r="EC696" s="168"/>
      <c r="ED696" s="168"/>
      <c r="EE696" s="168"/>
      <c r="EF696" s="168"/>
      <c r="EG696" s="168"/>
      <c r="EH696" s="168"/>
      <c r="EI696" s="168"/>
      <c r="EJ696" s="168"/>
      <c r="EK696" s="168"/>
      <c r="EL696" s="168"/>
      <c r="EM696" s="168"/>
      <c r="EN696" s="168"/>
      <c r="EO696" s="168"/>
      <c r="EP696" s="168"/>
      <c r="EQ696" s="168"/>
      <c r="ER696" s="168"/>
      <c r="ES696" s="168"/>
      <c r="ET696" s="168"/>
      <c r="EU696" s="168"/>
      <c r="EV696" s="168"/>
      <c r="EW696" s="168"/>
      <c r="EX696" s="168"/>
      <c r="EY696" s="168"/>
      <c r="EZ696" s="168"/>
      <c r="FA696" s="168"/>
      <c r="FB696" s="168"/>
      <c r="FC696" s="168"/>
      <c r="FD696" s="168"/>
      <c r="FE696" s="168"/>
      <c r="FF696" s="168"/>
      <c r="FG696" s="168"/>
      <c r="FH696" s="168"/>
      <c r="FI696" s="168"/>
      <c r="FJ696" s="168"/>
      <c r="FK696" s="168"/>
      <c r="FL696" s="168"/>
      <c r="FM696" s="168"/>
      <c r="FN696" s="168"/>
      <c r="FO696" s="168"/>
      <c r="FP696" s="168"/>
      <c r="FQ696" s="168"/>
      <c r="FR696" s="168"/>
      <c r="FS696" s="168"/>
      <c r="FT696" s="168"/>
      <c r="FU696" s="168"/>
      <c r="FV696" s="168"/>
      <c r="FW696" s="168"/>
      <c r="FX696" s="168"/>
      <c r="FY696" s="168"/>
      <c r="FZ696" s="168"/>
      <c r="GA696" s="168"/>
      <c r="GB696" s="168"/>
      <c r="GC696" s="168"/>
      <c r="GD696" s="168"/>
      <c r="GE696" s="168"/>
      <c r="GF696" s="168"/>
      <c r="GG696" s="168"/>
      <c r="GH696" s="168"/>
      <c r="GI696" s="168"/>
    </row>
    <row r="697" spans="3:191" s="133" customFormat="1">
      <c r="C697" s="168"/>
      <c r="D697" s="168"/>
      <c r="E697" s="168"/>
      <c r="F697" s="168"/>
      <c r="G697" s="168"/>
      <c r="H697" s="168"/>
      <c r="I697" s="168"/>
      <c r="J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8"/>
      <c r="AY697" s="168"/>
      <c r="AZ697" s="168"/>
      <c r="BA697" s="168"/>
      <c r="BB697" s="168"/>
      <c r="BC697" s="168"/>
      <c r="BD697" s="168"/>
      <c r="BE697" s="168"/>
      <c r="BF697" s="168"/>
      <c r="BG697" s="168"/>
      <c r="BH697" s="168"/>
      <c r="BI697" s="168"/>
      <c r="BJ697" s="168"/>
      <c r="BK697" s="168"/>
      <c r="BL697" s="168"/>
      <c r="BM697" s="168"/>
      <c r="BN697" s="168"/>
      <c r="BO697" s="169"/>
      <c r="BP697" s="168"/>
      <c r="BQ697" s="168"/>
      <c r="BR697" s="168"/>
      <c r="BS697" s="168"/>
      <c r="BT697" s="168"/>
      <c r="BU697" s="168"/>
      <c r="BV697" s="168"/>
      <c r="BW697" s="168"/>
      <c r="BX697" s="168"/>
      <c r="BY697" s="168"/>
      <c r="BZ697" s="168"/>
      <c r="CA697" s="168"/>
      <c r="CB697" s="168"/>
      <c r="CC697" s="168"/>
      <c r="CD697" s="168"/>
      <c r="CE697" s="168"/>
      <c r="CF697" s="168"/>
      <c r="CG697" s="168"/>
      <c r="CH697" s="168"/>
      <c r="CI697" s="168"/>
      <c r="CJ697" s="168"/>
      <c r="CK697" s="168"/>
      <c r="CL697" s="168"/>
      <c r="CM697" s="168"/>
      <c r="CN697" s="168"/>
      <c r="CO697" s="168"/>
      <c r="CP697" s="168"/>
      <c r="CQ697" s="168"/>
      <c r="CR697" s="168"/>
      <c r="CS697" s="168"/>
      <c r="CT697" s="168"/>
      <c r="CU697" s="168"/>
      <c r="CV697" s="168"/>
      <c r="CW697" s="168"/>
      <c r="CX697" s="168"/>
      <c r="CY697" s="168"/>
      <c r="CZ697" s="168"/>
      <c r="DA697" s="168"/>
      <c r="DB697" s="168"/>
      <c r="DC697" s="168"/>
      <c r="DD697" s="168"/>
      <c r="DE697" s="168"/>
      <c r="DF697" s="168"/>
      <c r="DG697" s="168"/>
      <c r="DH697" s="168"/>
      <c r="DI697" s="168"/>
      <c r="DJ697" s="168"/>
      <c r="DK697" s="168"/>
      <c r="DL697" s="168"/>
      <c r="DM697" s="168"/>
      <c r="DN697" s="168"/>
      <c r="DO697" s="168"/>
      <c r="DP697" s="168"/>
      <c r="DQ697" s="168"/>
      <c r="DR697" s="168"/>
      <c r="DS697" s="168"/>
      <c r="DT697" s="168"/>
      <c r="DU697" s="168"/>
      <c r="DV697" s="168"/>
      <c r="DW697" s="168"/>
      <c r="DX697" s="168"/>
      <c r="DY697" s="168"/>
      <c r="DZ697" s="168"/>
      <c r="EA697" s="168"/>
      <c r="EB697" s="168"/>
      <c r="EC697" s="168"/>
      <c r="ED697" s="168"/>
      <c r="EE697" s="168"/>
      <c r="EF697" s="168"/>
      <c r="EG697" s="168"/>
      <c r="EH697" s="168"/>
      <c r="EI697" s="168"/>
      <c r="EJ697" s="168"/>
      <c r="EK697" s="168"/>
      <c r="EL697" s="168"/>
      <c r="EM697" s="168"/>
      <c r="EN697" s="168"/>
      <c r="EO697" s="168"/>
      <c r="EP697" s="168"/>
      <c r="EQ697" s="168"/>
      <c r="ER697" s="168"/>
      <c r="ES697" s="168"/>
      <c r="ET697" s="168"/>
      <c r="EU697" s="168"/>
      <c r="EV697" s="168"/>
      <c r="EW697" s="168"/>
      <c r="EX697" s="168"/>
      <c r="EY697" s="168"/>
      <c r="EZ697" s="168"/>
      <c r="FA697" s="168"/>
      <c r="FB697" s="168"/>
      <c r="FC697" s="168"/>
      <c r="FD697" s="168"/>
      <c r="FE697" s="168"/>
      <c r="FF697" s="168"/>
      <c r="FG697" s="168"/>
      <c r="FH697" s="168"/>
      <c r="FI697" s="168"/>
      <c r="FJ697" s="168"/>
      <c r="FK697" s="168"/>
      <c r="FL697" s="168"/>
      <c r="FM697" s="168"/>
      <c r="FN697" s="168"/>
      <c r="FO697" s="168"/>
      <c r="FP697" s="168"/>
      <c r="FQ697" s="168"/>
      <c r="FR697" s="168"/>
      <c r="FS697" s="168"/>
      <c r="FT697" s="168"/>
      <c r="FU697" s="168"/>
      <c r="FV697" s="168"/>
      <c r="FW697" s="168"/>
      <c r="FX697" s="168"/>
      <c r="FY697" s="168"/>
      <c r="FZ697" s="168"/>
      <c r="GA697" s="168"/>
      <c r="GB697" s="168"/>
      <c r="GC697" s="168"/>
      <c r="GD697" s="168"/>
      <c r="GE697" s="168"/>
      <c r="GF697" s="168"/>
      <c r="GG697" s="168"/>
      <c r="GH697" s="168"/>
      <c r="GI697" s="168"/>
    </row>
    <row r="698" spans="3:191" s="133" customFormat="1">
      <c r="C698" s="168"/>
      <c r="D698" s="168"/>
      <c r="E698" s="168"/>
      <c r="F698" s="168"/>
      <c r="G698" s="168"/>
      <c r="H698" s="168"/>
      <c r="I698" s="168"/>
      <c r="J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8"/>
      <c r="AY698" s="168"/>
      <c r="AZ698" s="168"/>
      <c r="BA698" s="168"/>
      <c r="BB698" s="168"/>
      <c r="BC698" s="168"/>
      <c r="BD698" s="168"/>
      <c r="BE698" s="168"/>
      <c r="BF698" s="168"/>
      <c r="BG698" s="168"/>
      <c r="BH698" s="168"/>
      <c r="BI698" s="168"/>
      <c r="BJ698" s="168"/>
      <c r="BK698" s="168"/>
      <c r="BL698" s="168"/>
      <c r="BM698" s="168"/>
      <c r="BN698" s="168"/>
      <c r="BO698" s="169"/>
      <c r="BP698" s="168"/>
      <c r="BQ698" s="168"/>
      <c r="BR698" s="168"/>
      <c r="BS698" s="168"/>
      <c r="BT698" s="168"/>
      <c r="BU698" s="168"/>
      <c r="BV698" s="168"/>
      <c r="BW698" s="168"/>
      <c r="BX698" s="168"/>
      <c r="BY698" s="168"/>
      <c r="BZ698" s="168"/>
      <c r="CA698" s="168"/>
      <c r="CB698" s="168"/>
      <c r="CC698" s="168"/>
      <c r="CD698" s="168"/>
      <c r="CE698" s="168"/>
      <c r="CF698" s="168"/>
      <c r="CG698" s="168"/>
      <c r="CH698" s="168"/>
      <c r="CI698" s="168"/>
      <c r="CJ698" s="168"/>
      <c r="CK698" s="168"/>
      <c r="CL698" s="168"/>
      <c r="CM698" s="168"/>
      <c r="CN698" s="168"/>
      <c r="CO698" s="168"/>
      <c r="CP698" s="168"/>
      <c r="CQ698" s="168"/>
      <c r="CR698" s="168"/>
      <c r="CS698" s="168"/>
      <c r="CT698" s="168"/>
      <c r="CU698" s="168"/>
      <c r="CV698" s="168"/>
      <c r="CW698" s="168"/>
      <c r="CX698" s="168"/>
      <c r="CY698" s="168"/>
      <c r="CZ698" s="168"/>
      <c r="DA698" s="168"/>
      <c r="DB698" s="168"/>
      <c r="DC698" s="168"/>
      <c r="DD698" s="168"/>
      <c r="DE698" s="168"/>
      <c r="DF698" s="168"/>
      <c r="DG698" s="168"/>
      <c r="DH698" s="168"/>
      <c r="DI698" s="168"/>
      <c r="DJ698" s="168"/>
      <c r="DK698" s="168"/>
      <c r="DL698" s="168"/>
      <c r="DM698" s="168"/>
      <c r="DN698" s="168"/>
      <c r="DO698" s="168"/>
      <c r="DP698" s="168"/>
      <c r="DQ698" s="168"/>
      <c r="DR698" s="168"/>
      <c r="DS698" s="168"/>
      <c r="DT698" s="168"/>
      <c r="DU698" s="168"/>
      <c r="DV698" s="168"/>
      <c r="DW698" s="168"/>
      <c r="DX698" s="168"/>
      <c r="DY698" s="168"/>
      <c r="DZ698" s="168"/>
      <c r="EA698" s="168"/>
      <c r="EB698" s="168"/>
      <c r="EC698" s="168"/>
      <c r="ED698" s="168"/>
      <c r="EE698" s="168"/>
      <c r="EF698" s="168"/>
      <c r="EG698" s="168"/>
      <c r="EH698" s="168"/>
      <c r="EI698" s="168"/>
      <c r="EJ698" s="168"/>
      <c r="EK698" s="168"/>
      <c r="EL698" s="168"/>
      <c r="EM698" s="168"/>
      <c r="EN698" s="168"/>
      <c r="EO698" s="168"/>
      <c r="EP698" s="168"/>
      <c r="EQ698" s="168"/>
      <c r="ER698" s="168"/>
      <c r="ES698" s="168"/>
      <c r="ET698" s="168"/>
      <c r="EU698" s="168"/>
      <c r="EV698" s="168"/>
      <c r="EW698" s="168"/>
      <c r="EX698" s="168"/>
      <c r="EY698" s="168"/>
      <c r="EZ698" s="168"/>
      <c r="FA698" s="168"/>
      <c r="FB698" s="168"/>
      <c r="FC698" s="168"/>
      <c r="FD698" s="168"/>
      <c r="FE698" s="168"/>
      <c r="FF698" s="168"/>
      <c r="FG698" s="168"/>
      <c r="FH698" s="168"/>
      <c r="FI698" s="168"/>
      <c r="FJ698" s="168"/>
      <c r="FK698" s="168"/>
      <c r="FL698" s="168"/>
      <c r="FM698" s="168"/>
      <c r="FN698" s="168"/>
      <c r="FO698" s="168"/>
      <c r="FP698" s="168"/>
      <c r="FQ698" s="168"/>
      <c r="FR698" s="168"/>
      <c r="FS698" s="168"/>
      <c r="FT698" s="168"/>
      <c r="FU698" s="168"/>
      <c r="FV698" s="168"/>
      <c r="FW698" s="168"/>
      <c r="FX698" s="168"/>
      <c r="FY698" s="168"/>
      <c r="FZ698" s="168"/>
      <c r="GA698" s="168"/>
      <c r="GB698" s="168"/>
      <c r="GC698" s="168"/>
      <c r="GD698" s="168"/>
      <c r="GE698" s="168"/>
      <c r="GF698" s="168"/>
      <c r="GG698" s="168"/>
      <c r="GH698" s="168"/>
      <c r="GI698" s="168"/>
    </row>
    <row r="699" spans="3:191" s="133" customFormat="1">
      <c r="C699" s="168"/>
      <c r="D699" s="168"/>
      <c r="E699" s="168"/>
      <c r="F699" s="168"/>
      <c r="G699" s="168"/>
      <c r="H699" s="168"/>
      <c r="I699" s="168"/>
      <c r="J699" s="168"/>
      <c r="P699" s="168"/>
      <c r="Q699" s="168"/>
      <c r="R699" s="168"/>
      <c r="S699" s="168"/>
      <c r="T699" s="168"/>
      <c r="U699" s="168"/>
      <c r="V699" s="168"/>
      <c r="W699" s="168"/>
      <c r="X699" s="168"/>
      <c r="Y699" s="168"/>
      <c r="Z699" s="168"/>
      <c r="AA699" s="168"/>
      <c r="AB699" s="168"/>
      <c r="AC699" s="168"/>
      <c r="AD699" s="168"/>
      <c r="AE699" s="168"/>
      <c r="AF699" s="168"/>
      <c r="AG699" s="168"/>
      <c r="AH699" s="168"/>
      <c r="AI699" s="168"/>
      <c r="AJ699" s="168"/>
      <c r="AK699" s="168"/>
      <c r="AL699" s="168"/>
      <c r="AM699" s="168"/>
      <c r="AN699" s="168"/>
      <c r="AO699" s="168"/>
      <c r="AP699" s="168"/>
      <c r="AQ699" s="168"/>
      <c r="AR699" s="168"/>
      <c r="AS699" s="168"/>
      <c r="AT699" s="168"/>
      <c r="AU699" s="168"/>
      <c r="AV699" s="168"/>
      <c r="AW699" s="168"/>
      <c r="AX699" s="168"/>
      <c r="AY699" s="168"/>
      <c r="AZ699" s="168"/>
      <c r="BA699" s="168"/>
      <c r="BB699" s="168"/>
      <c r="BC699" s="168"/>
      <c r="BD699" s="168"/>
      <c r="BE699" s="168"/>
      <c r="BF699" s="168"/>
      <c r="BG699" s="168"/>
      <c r="BH699" s="168"/>
      <c r="BI699" s="168"/>
      <c r="BJ699" s="168"/>
      <c r="BK699" s="168"/>
      <c r="BL699" s="168"/>
      <c r="BM699" s="168"/>
      <c r="BN699" s="168"/>
      <c r="BO699" s="169"/>
      <c r="BP699" s="168"/>
      <c r="BQ699" s="168"/>
      <c r="BR699" s="168"/>
      <c r="BS699" s="168"/>
      <c r="BT699" s="168"/>
      <c r="BU699" s="168"/>
      <c r="BV699" s="168"/>
      <c r="BW699" s="168"/>
      <c r="BX699" s="168"/>
      <c r="BY699" s="168"/>
      <c r="BZ699" s="168"/>
      <c r="CA699" s="168"/>
      <c r="CB699" s="168"/>
      <c r="CC699" s="168"/>
      <c r="CD699" s="168"/>
      <c r="CE699" s="168"/>
      <c r="CF699" s="168"/>
      <c r="CG699" s="168"/>
      <c r="CH699" s="168"/>
      <c r="CI699" s="168"/>
      <c r="CJ699" s="168"/>
      <c r="CK699" s="168"/>
      <c r="CL699" s="168"/>
      <c r="CM699" s="168"/>
      <c r="CN699" s="168"/>
      <c r="CO699" s="168"/>
      <c r="CP699" s="168"/>
      <c r="CQ699" s="168"/>
      <c r="CR699" s="168"/>
      <c r="CS699" s="168"/>
      <c r="CT699" s="168"/>
      <c r="CU699" s="168"/>
      <c r="CV699" s="168"/>
      <c r="CW699" s="168"/>
      <c r="CX699" s="168"/>
      <c r="CY699" s="168"/>
      <c r="CZ699" s="168"/>
      <c r="DA699" s="168"/>
      <c r="DB699" s="168"/>
      <c r="DC699" s="168"/>
      <c r="DD699" s="168"/>
      <c r="DE699" s="168"/>
      <c r="DF699" s="168"/>
      <c r="DG699" s="168"/>
      <c r="DH699" s="168"/>
      <c r="DI699" s="168"/>
      <c r="DJ699" s="168"/>
      <c r="DK699" s="168"/>
      <c r="DL699" s="168"/>
      <c r="DM699" s="168"/>
      <c r="DN699" s="168"/>
      <c r="DO699" s="168"/>
      <c r="DP699" s="168"/>
      <c r="DQ699" s="168"/>
      <c r="DR699" s="168"/>
      <c r="DS699" s="168"/>
      <c r="DT699" s="168"/>
      <c r="DU699" s="168"/>
      <c r="DV699" s="168"/>
      <c r="DW699" s="168"/>
      <c r="DX699" s="168"/>
      <c r="DY699" s="168"/>
      <c r="DZ699" s="168"/>
      <c r="EA699" s="168"/>
      <c r="EB699" s="168"/>
      <c r="EC699" s="168"/>
      <c r="ED699" s="168"/>
      <c r="EE699" s="168"/>
      <c r="EF699" s="168"/>
      <c r="EG699" s="168"/>
      <c r="EH699" s="168"/>
      <c r="EI699" s="168"/>
      <c r="EJ699" s="168"/>
      <c r="EK699" s="168"/>
      <c r="EL699" s="168"/>
      <c r="EM699" s="168"/>
      <c r="EN699" s="168"/>
      <c r="EO699" s="168"/>
      <c r="EP699" s="168"/>
      <c r="EQ699" s="168"/>
      <c r="ER699" s="168"/>
      <c r="ES699" s="168"/>
      <c r="ET699" s="168"/>
      <c r="EU699" s="168"/>
      <c r="EV699" s="168"/>
      <c r="EW699" s="168"/>
      <c r="EX699" s="168"/>
      <c r="EY699" s="168"/>
      <c r="EZ699" s="168"/>
      <c r="FA699" s="168"/>
      <c r="FB699" s="168"/>
      <c r="FC699" s="168"/>
      <c r="FD699" s="168"/>
      <c r="FE699" s="168"/>
      <c r="FF699" s="168"/>
      <c r="FG699" s="168"/>
      <c r="FH699" s="168"/>
      <c r="FI699" s="168"/>
      <c r="FJ699" s="168"/>
      <c r="FK699" s="168"/>
      <c r="FL699" s="168"/>
      <c r="FM699" s="168"/>
      <c r="FN699" s="168"/>
      <c r="FO699" s="168"/>
      <c r="FP699" s="168"/>
      <c r="FQ699" s="168"/>
      <c r="FR699" s="168"/>
      <c r="FS699" s="168"/>
      <c r="FT699" s="168"/>
      <c r="FU699" s="168"/>
      <c r="FV699" s="168"/>
      <c r="FW699" s="168"/>
      <c r="FX699" s="168"/>
      <c r="FY699" s="168"/>
      <c r="FZ699" s="168"/>
      <c r="GA699" s="168"/>
      <c r="GB699" s="168"/>
      <c r="GC699" s="168"/>
      <c r="GD699" s="168"/>
      <c r="GE699" s="168"/>
      <c r="GF699" s="168"/>
      <c r="GG699" s="168"/>
      <c r="GH699" s="168"/>
      <c r="GI699" s="168"/>
    </row>
    <row r="700" spans="3:191" s="133" customFormat="1">
      <c r="C700" s="168"/>
      <c r="D700" s="168"/>
      <c r="E700" s="168"/>
      <c r="F700" s="168"/>
      <c r="G700" s="168"/>
      <c r="H700" s="168"/>
      <c r="I700" s="168"/>
      <c r="J700" s="168"/>
      <c r="P700" s="168"/>
      <c r="Q700" s="168"/>
      <c r="R700" s="168"/>
      <c r="S700" s="168"/>
      <c r="T700" s="168"/>
      <c r="U700" s="168"/>
      <c r="V700" s="168"/>
      <c r="W700" s="168"/>
      <c r="X700" s="168"/>
      <c r="Y700" s="168"/>
      <c r="Z700" s="168"/>
      <c r="AA700" s="168"/>
      <c r="AB700" s="168"/>
      <c r="AC700" s="168"/>
      <c r="AD700" s="168"/>
      <c r="AE700" s="168"/>
      <c r="AF700" s="168"/>
      <c r="AG700" s="168"/>
      <c r="AH700" s="168"/>
      <c r="AI700" s="168"/>
      <c r="AJ700" s="168"/>
      <c r="AK700" s="168"/>
      <c r="AL700" s="168"/>
      <c r="AM700" s="168"/>
      <c r="AN700" s="168"/>
      <c r="AO700" s="168"/>
      <c r="AP700" s="168"/>
      <c r="AQ700" s="168"/>
      <c r="AR700" s="168"/>
      <c r="AS700" s="168"/>
      <c r="AT700" s="168"/>
      <c r="AU700" s="168"/>
      <c r="AV700" s="168"/>
      <c r="AW700" s="168"/>
      <c r="AX700" s="168"/>
      <c r="AY700" s="168"/>
      <c r="AZ700" s="168"/>
      <c r="BA700" s="168"/>
      <c r="BB700" s="168"/>
      <c r="BC700" s="168"/>
      <c r="BD700" s="168"/>
      <c r="BE700" s="168"/>
      <c r="BF700" s="168"/>
      <c r="BG700" s="168"/>
      <c r="BH700" s="168"/>
      <c r="BI700" s="168"/>
      <c r="BJ700" s="168"/>
      <c r="BK700" s="168"/>
      <c r="BL700" s="168"/>
      <c r="BM700" s="168"/>
      <c r="BN700" s="168"/>
      <c r="BO700" s="169"/>
      <c r="BP700" s="168"/>
      <c r="BQ700" s="168"/>
      <c r="BR700" s="168"/>
      <c r="BS700" s="168"/>
      <c r="BT700" s="168"/>
      <c r="BU700" s="168"/>
      <c r="BV700" s="168"/>
      <c r="BW700" s="168"/>
      <c r="BX700" s="168"/>
      <c r="BY700" s="168"/>
      <c r="BZ700" s="168"/>
      <c r="CA700" s="168"/>
      <c r="CB700" s="168"/>
      <c r="CC700" s="168"/>
      <c r="CD700" s="168"/>
      <c r="CE700" s="168"/>
      <c r="CF700" s="168"/>
      <c r="CG700" s="168"/>
      <c r="CH700" s="168"/>
      <c r="CI700" s="168"/>
      <c r="CJ700" s="168"/>
      <c r="CK700" s="168"/>
      <c r="CL700" s="168"/>
      <c r="CM700" s="168"/>
      <c r="CN700" s="168"/>
      <c r="CO700" s="168"/>
      <c r="CP700" s="168"/>
      <c r="CQ700" s="168"/>
      <c r="CR700" s="168"/>
      <c r="CS700" s="168"/>
      <c r="CT700" s="168"/>
      <c r="CU700" s="168"/>
      <c r="CV700" s="168"/>
      <c r="CW700" s="168"/>
      <c r="CX700" s="168"/>
      <c r="CY700" s="168"/>
      <c r="CZ700" s="168"/>
      <c r="DA700" s="168"/>
      <c r="DB700" s="168"/>
      <c r="DC700" s="168"/>
      <c r="DD700" s="168"/>
      <c r="DE700" s="168"/>
      <c r="DF700" s="168"/>
      <c r="DG700" s="168"/>
      <c r="DH700" s="168"/>
      <c r="DI700" s="168"/>
      <c r="DJ700" s="168"/>
      <c r="DK700" s="168"/>
      <c r="DL700" s="168"/>
      <c r="DM700" s="168"/>
      <c r="DN700" s="168"/>
      <c r="DO700" s="168"/>
      <c r="DP700" s="168"/>
      <c r="DQ700" s="168"/>
      <c r="DR700" s="168"/>
      <c r="DS700" s="168"/>
      <c r="DT700" s="168"/>
      <c r="DU700" s="168"/>
      <c r="DV700" s="168"/>
      <c r="DW700" s="168"/>
      <c r="DX700" s="168"/>
      <c r="DY700" s="168"/>
      <c r="DZ700" s="168"/>
      <c r="EA700" s="168"/>
      <c r="EB700" s="168"/>
      <c r="EC700" s="168"/>
      <c r="ED700" s="168"/>
      <c r="EE700" s="168"/>
      <c r="EF700" s="168"/>
      <c r="EG700" s="168"/>
      <c r="EH700" s="168"/>
      <c r="EI700" s="168"/>
      <c r="EJ700" s="168"/>
      <c r="EK700" s="168"/>
      <c r="EL700" s="168"/>
      <c r="EM700" s="168"/>
      <c r="EN700" s="168"/>
      <c r="EO700" s="168"/>
      <c r="EP700" s="168"/>
      <c r="EQ700" s="168"/>
      <c r="ER700" s="168"/>
      <c r="ES700" s="168"/>
      <c r="ET700" s="168"/>
      <c r="EU700" s="168"/>
      <c r="EV700" s="168"/>
      <c r="EW700" s="168"/>
      <c r="EX700" s="168"/>
      <c r="EY700" s="168"/>
      <c r="EZ700" s="168"/>
      <c r="FA700" s="168"/>
      <c r="FB700" s="168"/>
      <c r="FC700" s="168"/>
      <c r="FD700" s="168"/>
      <c r="FE700" s="168"/>
      <c r="FF700" s="168"/>
      <c r="FG700" s="168"/>
      <c r="FH700" s="168"/>
      <c r="FI700" s="168"/>
      <c r="FJ700" s="168"/>
      <c r="FK700" s="168"/>
      <c r="FL700" s="168"/>
      <c r="FM700" s="168"/>
      <c r="FN700" s="168"/>
      <c r="FO700" s="168"/>
      <c r="FP700" s="168"/>
      <c r="FQ700" s="168"/>
      <c r="FR700" s="168"/>
      <c r="FS700" s="168"/>
      <c r="FT700" s="168"/>
      <c r="FU700" s="168"/>
      <c r="FV700" s="168"/>
      <c r="FW700" s="168"/>
      <c r="FX700" s="168"/>
      <c r="FY700" s="168"/>
      <c r="FZ700" s="168"/>
      <c r="GA700" s="168"/>
      <c r="GB700" s="168"/>
      <c r="GC700" s="168"/>
      <c r="GD700" s="168"/>
      <c r="GE700" s="168"/>
      <c r="GF700" s="168"/>
      <c r="GG700" s="168"/>
      <c r="GH700" s="168"/>
      <c r="GI700" s="168"/>
    </row>
    <row r="701" spans="3:191" s="133" customFormat="1">
      <c r="C701" s="168"/>
      <c r="D701" s="168"/>
      <c r="E701" s="168"/>
      <c r="F701" s="168"/>
      <c r="G701" s="168"/>
      <c r="H701" s="168"/>
      <c r="I701" s="168"/>
      <c r="J701" s="168"/>
      <c r="P701" s="168"/>
      <c r="Q701" s="168"/>
      <c r="R701" s="168"/>
      <c r="S701" s="168"/>
      <c r="T701" s="168"/>
      <c r="U701" s="168"/>
      <c r="V701" s="168"/>
      <c r="W701" s="168"/>
      <c r="X701" s="168"/>
      <c r="Y701" s="168"/>
      <c r="Z701" s="168"/>
      <c r="AA701" s="168"/>
      <c r="AB701" s="168"/>
      <c r="AC701" s="168"/>
      <c r="AD701" s="168"/>
      <c r="AE701" s="168"/>
      <c r="AF701" s="168"/>
      <c r="AG701" s="168"/>
      <c r="AH701" s="168"/>
      <c r="AI701" s="168"/>
      <c r="AJ701" s="168"/>
      <c r="AK701" s="168"/>
      <c r="AL701" s="168"/>
      <c r="AM701" s="168"/>
      <c r="AN701" s="168"/>
      <c r="AO701" s="168"/>
      <c r="AP701" s="168"/>
      <c r="AQ701" s="168"/>
      <c r="AR701" s="168"/>
      <c r="AS701" s="168"/>
      <c r="AT701" s="168"/>
      <c r="AU701" s="168"/>
      <c r="AV701" s="168"/>
      <c r="AW701" s="168"/>
      <c r="AX701" s="168"/>
      <c r="AY701" s="168"/>
      <c r="AZ701" s="168"/>
      <c r="BA701" s="168"/>
      <c r="BB701" s="168"/>
      <c r="BC701" s="168"/>
      <c r="BD701" s="168"/>
      <c r="BE701" s="168"/>
      <c r="BF701" s="168"/>
      <c r="BG701" s="168"/>
      <c r="BH701" s="168"/>
      <c r="BI701" s="168"/>
      <c r="BJ701" s="168"/>
      <c r="BK701" s="168"/>
      <c r="BL701" s="168"/>
      <c r="BM701" s="168"/>
      <c r="BN701" s="168"/>
      <c r="BO701" s="169"/>
      <c r="BP701" s="168"/>
      <c r="BQ701" s="168"/>
      <c r="BR701" s="168"/>
      <c r="BS701" s="168"/>
      <c r="BT701" s="168"/>
      <c r="BU701" s="168"/>
      <c r="BV701" s="168"/>
      <c r="BW701" s="168"/>
      <c r="BX701" s="168"/>
      <c r="BY701" s="168"/>
      <c r="BZ701" s="168"/>
      <c r="CA701" s="168"/>
      <c r="CB701" s="168"/>
      <c r="CC701" s="168"/>
      <c r="CD701" s="168"/>
      <c r="CE701" s="168"/>
      <c r="CF701" s="168"/>
      <c r="CG701" s="168"/>
      <c r="CH701" s="168"/>
      <c r="CI701" s="168"/>
      <c r="CJ701" s="168"/>
      <c r="CK701" s="168"/>
      <c r="CL701" s="168"/>
      <c r="CM701" s="168"/>
      <c r="CN701" s="168"/>
      <c r="CO701" s="168"/>
      <c r="CP701" s="168"/>
      <c r="CQ701" s="168"/>
      <c r="CR701" s="168"/>
      <c r="CS701" s="168"/>
      <c r="CT701" s="168"/>
      <c r="CU701" s="168"/>
      <c r="CV701" s="168"/>
      <c r="CW701" s="168"/>
      <c r="CX701" s="168"/>
      <c r="CY701" s="168"/>
      <c r="CZ701" s="168"/>
      <c r="DA701" s="168"/>
      <c r="DB701" s="168"/>
      <c r="DC701" s="168"/>
      <c r="DD701" s="168"/>
      <c r="DE701" s="168"/>
      <c r="DF701" s="168"/>
      <c r="DG701" s="168"/>
      <c r="DH701" s="168"/>
      <c r="DI701" s="168"/>
      <c r="DJ701" s="168"/>
      <c r="DK701" s="168"/>
      <c r="DL701" s="168"/>
      <c r="DM701" s="168"/>
      <c r="DN701" s="168"/>
      <c r="DO701" s="168"/>
      <c r="DP701" s="168"/>
      <c r="DQ701" s="168"/>
      <c r="DR701" s="168"/>
      <c r="DS701" s="168"/>
      <c r="DT701" s="168"/>
      <c r="DU701" s="168"/>
      <c r="DV701" s="168"/>
      <c r="DW701" s="168"/>
      <c r="DX701" s="168"/>
      <c r="DY701" s="168"/>
      <c r="DZ701" s="168"/>
      <c r="EA701" s="168"/>
      <c r="EB701" s="168"/>
      <c r="EC701" s="168"/>
      <c r="ED701" s="168"/>
      <c r="EE701" s="168"/>
      <c r="EF701" s="168"/>
      <c r="EG701" s="168"/>
      <c r="EH701" s="168"/>
      <c r="EI701" s="168"/>
      <c r="EJ701" s="168"/>
      <c r="EK701" s="168"/>
      <c r="EL701" s="168"/>
      <c r="EM701" s="168"/>
      <c r="EN701" s="168"/>
      <c r="EO701" s="168"/>
      <c r="EP701" s="168"/>
      <c r="EQ701" s="168"/>
      <c r="ER701" s="168"/>
      <c r="ES701" s="168"/>
      <c r="ET701" s="168"/>
      <c r="EU701" s="168"/>
      <c r="EV701" s="168"/>
      <c r="EW701" s="168"/>
      <c r="EX701" s="168"/>
      <c r="EY701" s="168"/>
      <c r="EZ701" s="168"/>
      <c r="FA701" s="168"/>
      <c r="FB701" s="168"/>
      <c r="FC701" s="168"/>
      <c r="FD701" s="168"/>
      <c r="FE701" s="168"/>
      <c r="FF701" s="168"/>
      <c r="FG701" s="168"/>
      <c r="FH701" s="168"/>
      <c r="FI701" s="168"/>
      <c r="FJ701" s="168"/>
      <c r="FK701" s="168"/>
      <c r="FL701" s="168"/>
      <c r="FM701" s="168"/>
      <c r="FN701" s="168"/>
      <c r="FO701" s="168"/>
      <c r="FP701" s="168"/>
      <c r="FQ701" s="168"/>
      <c r="FR701" s="168"/>
      <c r="FS701" s="168"/>
      <c r="FT701" s="168"/>
      <c r="FU701" s="168"/>
      <c r="FV701" s="168"/>
      <c r="FW701" s="168"/>
      <c r="FX701" s="168"/>
      <c r="FY701" s="168"/>
      <c r="FZ701" s="168"/>
      <c r="GA701" s="168"/>
      <c r="GB701" s="168"/>
      <c r="GC701" s="168"/>
      <c r="GD701" s="168"/>
      <c r="GE701" s="168"/>
      <c r="GF701" s="168"/>
      <c r="GG701" s="168"/>
      <c r="GH701" s="168"/>
      <c r="GI701" s="168"/>
    </row>
    <row r="702" spans="3:191" s="133" customFormat="1">
      <c r="C702" s="168"/>
      <c r="D702" s="168"/>
      <c r="E702" s="168"/>
      <c r="F702" s="168"/>
      <c r="G702" s="168"/>
      <c r="H702" s="168"/>
      <c r="I702" s="168"/>
      <c r="J702" s="168"/>
      <c r="P702" s="168"/>
      <c r="Q702" s="168"/>
      <c r="R702" s="168"/>
      <c r="S702" s="168"/>
      <c r="T702" s="168"/>
      <c r="U702" s="168"/>
      <c r="V702" s="168"/>
      <c r="W702" s="168"/>
      <c r="X702" s="168"/>
      <c r="Y702" s="168"/>
      <c r="Z702" s="168"/>
      <c r="AA702" s="168"/>
      <c r="AB702" s="168"/>
      <c r="AC702" s="168"/>
      <c r="AD702" s="168"/>
      <c r="AE702" s="168"/>
      <c r="AF702" s="168"/>
      <c r="AG702" s="168"/>
      <c r="AH702" s="168"/>
      <c r="AI702" s="168"/>
      <c r="AJ702" s="168"/>
      <c r="AK702" s="168"/>
      <c r="AL702" s="168"/>
      <c r="AM702" s="168"/>
      <c r="AN702" s="168"/>
      <c r="AO702" s="168"/>
      <c r="AP702" s="168"/>
      <c r="AQ702" s="168"/>
      <c r="AR702" s="168"/>
      <c r="AS702" s="168"/>
      <c r="AT702" s="168"/>
      <c r="AU702" s="168"/>
      <c r="AV702" s="168"/>
      <c r="AW702" s="168"/>
      <c r="AX702" s="168"/>
      <c r="AY702" s="168"/>
      <c r="AZ702" s="168"/>
      <c r="BA702" s="168"/>
      <c r="BB702" s="168"/>
      <c r="BC702" s="168"/>
      <c r="BD702" s="168"/>
      <c r="BE702" s="168"/>
      <c r="BF702" s="168"/>
      <c r="BG702" s="168"/>
      <c r="BH702" s="168"/>
      <c r="BI702" s="168"/>
      <c r="BJ702" s="168"/>
      <c r="BK702" s="168"/>
      <c r="BL702" s="168"/>
      <c r="BM702" s="168"/>
      <c r="BN702" s="168"/>
      <c r="BO702" s="169"/>
      <c r="BP702" s="168"/>
      <c r="BQ702" s="168"/>
      <c r="BR702" s="168"/>
      <c r="BS702" s="168"/>
      <c r="BT702" s="168"/>
      <c r="BU702" s="168"/>
      <c r="BV702" s="168"/>
      <c r="BW702" s="168"/>
      <c r="BX702" s="168"/>
      <c r="BY702" s="168"/>
      <c r="BZ702" s="168"/>
      <c r="CA702" s="168"/>
      <c r="CB702" s="168"/>
      <c r="CC702" s="168"/>
      <c r="CD702" s="168"/>
      <c r="CE702" s="168"/>
      <c r="CF702" s="168"/>
      <c r="CG702" s="168"/>
      <c r="CH702" s="168"/>
      <c r="CI702" s="168"/>
      <c r="CJ702" s="168"/>
      <c r="CK702" s="168"/>
      <c r="CL702" s="168"/>
      <c r="CM702" s="168"/>
      <c r="CN702" s="168"/>
      <c r="CO702" s="168"/>
      <c r="CP702" s="168"/>
      <c r="CQ702" s="168"/>
      <c r="CR702" s="168"/>
      <c r="CS702" s="168"/>
      <c r="CT702" s="168"/>
      <c r="CU702" s="168"/>
      <c r="CV702" s="168"/>
      <c r="CW702" s="168"/>
      <c r="CX702" s="168"/>
      <c r="CY702" s="168"/>
      <c r="CZ702" s="168"/>
      <c r="DA702" s="168"/>
      <c r="DB702" s="168"/>
      <c r="DC702" s="168"/>
      <c r="DD702" s="168"/>
      <c r="DE702" s="168"/>
      <c r="DF702" s="168"/>
      <c r="DG702" s="168"/>
      <c r="DH702" s="168"/>
      <c r="DI702" s="168"/>
      <c r="DJ702" s="168"/>
      <c r="DK702" s="168"/>
      <c r="DL702" s="168"/>
      <c r="DM702" s="168"/>
      <c r="DN702" s="168"/>
      <c r="DO702" s="168"/>
      <c r="DP702" s="168"/>
      <c r="DQ702" s="168"/>
      <c r="DR702" s="168"/>
      <c r="DS702" s="168"/>
      <c r="DT702" s="168"/>
      <c r="DU702" s="168"/>
      <c r="DV702" s="168"/>
      <c r="DW702" s="168"/>
      <c r="DX702" s="168"/>
      <c r="DY702" s="168"/>
      <c r="DZ702" s="168"/>
      <c r="EA702" s="168"/>
      <c r="EB702" s="168"/>
      <c r="EC702" s="168"/>
      <c r="ED702" s="168"/>
      <c r="EE702" s="168"/>
      <c r="EF702" s="168"/>
      <c r="EG702" s="168"/>
      <c r="EH702" s="168"/>
      <c r="EI702" s="168"/>
      <c r="EJ702" s="168"/>
      <c r="EK702" s="168"/>
      <c r="EL702" s="168"/>
      <c r="EM702" s="168"/>
      <c r="EN702" s="168"/>
      <c r="EO702" s="168"/>
      <c r="EP702" s="168"/>
      <c r="EQ702" s="168"/>
      <c r="ER702" s="168"/>
      <c r="ES702" s="168"/>
      <c r="ET702" s="168"/>
      <c r="EU702" s="168"/>
      <c r="EV702" s="168"/>
      <c r="EW702" s="168"/>
      <c r="EX702" s="168"/>
      <c r="EY702" s="168"/>
      <c r="EZ702" s="168"/>
      <c r="FA702" s="168"/>
      <c r="FB702" s="168"/>
      <c r="FC702" s="168"/>
      <c r="FD702" s="168"/>
      <c r="FE702" s="168"/>
      <c r="FF702" s="168"/>
      <c r="FG702" s="168"/>
      <c r="FH702" s="168"/>
      <c r="FI702" s="168"/>
      <c r="FJ702" s="168"/>
      <c r="FK702" s="168"/>
      <c r="FL702" s="168"/>
      <c r="FM702" s="168"/>
      <c r="FN702" s="168"/>
      <c r="FO702" s="168"/>
      <c r="FP702" s="168"/>
      <c r="FQ702" s="168"/>
      <c r="FR702" s="168"/>
      <c r="FS702" s="168"/>
      <c r="FT702" s="168"/>
      <c r="FU702" s="168"/>
      <c r="FV702" s="168"/>
      <c r="FW702" s="168"/>
      <c r="FX702" s="168"/>
      <c r="FY702" s="168"/>
      <c r="FZ702" s="168"/>
      <c r="GA702" s="168"/>
      <c r="GB702" s="168"/>
      <c r="GC702" s="168"/>
      <c r="GD702" s="168"/>
      <c r="GE702" s="168"/>
      <c r="GF702" s="168"/>
      <c r="GG702" s="168"/>
      <c r="GH702" s="168"/>
      <c r="GI702" s="168"/>
    </row>
    <row r="703" spans="3:191" s="133" customFormat="1">
      <c r="C703" s="168"/>
      <c r="D703" s="168"/>
      <c r="E703" s="168"/>
      <c r="F703" s="168"/>
      <c r="G703" s="168"/>
      <c r="H703" s="168"/>
      <c r="I703" s="168"/>
      <c r="J703" s="168"/>
      <c r="P703" s="168"/>
      <c r="Q703" s="168"/>
      <c r="R703" s="168"/>
      <c r="S703" s="168"/>
      <c r="T703" s="168"/>
      <c r="U703" s="168"/>
      <c r="V703" s="168"/>
      <c r="W703" s="168"/>
      <c r="X703" s="168"/>
      <c r="Y703" s="168"/>
      <c r="Z703" s="168"/>
      <c r="AA703" s="168"/>
      <c r="AB703" s="168"/>
      <c r="AC703" s="168"/>
      <c r="AD703" s="168"/>
      <c r="AE703" s="168"/>
      <c r="AF703" s="168"/>
      <c r="AG703" s="168"/>
      <c r="AH703" s="168"/>
      <c r="AI703" s="168"/>
      <c r="AJ703" s="168"/>
      <c r="AK703" s="168"/>
      <c r="AL703" s="168"/>
      <c r="AM703" s="168"/>
      <c r="AN703" s="168"/>
      <c r="AO703" s="168"/>
      <c r="AP703" s="168"/>
      <c r="AQ703" s="168"/>
      <c r="AR703" s="168"/>
      <c r="AS703" s="168"/>
      <c r="AT703" s="168"/>
      <c r="AU703" s="168"/>
      <c r="AV703" s="168"/>
      <c r="AW703" s="168"/>
      <c r="AX703" s="168"/>
      <c r="AY703" s="168"/>
      <c r="AZ703" s="168"/>
      <c r="BA703" s="168"/>
      <c r="BB703" s="168"/>
      <c r="BC703" s="168"/>
      <c r="BD703" s="168"/>
      <c r="BE703" s="168"/>
      <c r="BF703" s="168"/>
      <c r="BG703" s="168"/>
      <c r="BH703" s="168"/>
      <c r="BI703" s="168"/>
      <c r="BJ703" s="168"/>
      <c r="BK703" s="168"/>
      <c r="BL703" s="168"/>
      <c r="BM703" s="168"/>
      <c r="BN703" s="168"/>
      <c r="BO703" s="169"/>
      <c r="BP703" s="168"/>
      <c r="BQ703" s="168"/>
      <c r="BR703" s="168"/>
      <c r="BS703" s="168"/>
      <c r="BT703" s="168"/>
      <c r="BU703" s="168"/>
      <c r="BV703" s="168"/>
      <c r="BW703" s="168"/>
      <c r="BX703" s="168"/>
      <c r="BY703" s="168"/>
      <c r="BZ703" s="168"/>
      <c r="CA703" s="168"/>
      <c r="CB703" s="168"/>
      <c r="CC703" s="168"/>
      <c r="CD703" s="168"/>
      <c r="CE703" s="168"/>
      <c r="CF703" s="168"/>
      <c r="CG703" s="168"/>
      <c r="CH703" s="168"/>
      <c r="CI703" s="168"/>
      <c r="CJ703" s="168"/>
      <c r="CK703" s="168"/>
      <c r="CL703" s="168"/>
      <c r="CM703" s="168"/>
      <c r="CN703" s="168"/>
      <c r="CO703" s="168"/>
      <c r="CP703" s="168"/>
      <c r="CQ703" s="168"/>
      <c r="CR703" s="168"/>
      <c r="CS703" s="168"/>
      <c r="CT703" s="168"/>
      <c r="CU703" s="168"/>
      <c r="CV703" s="168"/>
      <c r="CW703" s="168"/>
      <c r="CX703" s="168"/>
      <c r="CY703" s="168"/>
      <c r="CZ703" s="168"/>
      <c r="DA703" s="168"/>
      <c r="DB703" s="168"/>
      <c r="DC703" s="168"/>
      <c r="DD703" s="168"/>
      <c r="DE703" s="168"/>
      <c r="DF703" s="168"/>
      <c r="DG703" s="168"/>
      <c r="DH703" s="168"/>
      <c r="DI703" s="168"/>
      <c r="DJ703" s="168"/>
      <c r="DK703" s="168"/>
      <c r="DL703" s="168"/>
      <c r="DM703" s="168"/>
      <c r="DN703" s="168"/>
      <c r="DO703" s="168"/>
      <c r="DP703" s="168"/>
      <c r="DQ703" s="168"/>
      <c r="DR703" s="168"/>
      <c r="DS703" s="168"/>
      <c r="DT703" s="168"/>
      <c r="DU703" s="168"/>
      <c r="DV703" s="168"/>
      <c r="DW703" s="168"/>
      <c r="DX703" s="168"/>
      <c r="DY703" s="168"/>
      <c r="DZ703" s="168"/>
      <c r="EA703" s="168"/>
      <c r="EB703" s="168"/>
      <c r="EC703" s="168"/>
      <c r="ED703" s="168"/>
      <c r="EE703" s="168"/>
      <c r="EF703" s="168"/>
      <c r="EG703" s="168"/>
      <c r="EH703" s="168"/>
      <c r="EI703" s="168"/>
      <c r="EJ703" s="168"/>
      <c r="EK703" s="168"/>
      <c r="EL703" s="168"/>
      <c r="EM703" s="168"/>
      <c r="EN703" s="168"/>
      <c r="EO703" s="168"/>
      <c r="EP703" s="168"/>
      <c r="EQ703" s="168"/>
      <c r="ER703" s="168"/>
      <c r="ES703" s="168"/>
      <c r="ET703" s="168"/>
      <c r="EU703" s="168"/>
      <c r="EV703" s="168"/>
      <c r="EW703" s="168"/>
      <c r="EX703" s="168"/>
      <c r="EY703" s="168"/>
      <c r="EZ703" s="168"/>
      <c r="FA703" s="168"/>
      <c r="FB703" s="168"/>
      <c r="FC703" s="168"/>
      <c r="FD703" s="168"/>
      <c r="FE703" s="168"/>
      <c r="FF703" s="168"/>
      <c r="FG703" s="168"/>
      <c r="FH703" s="168"/>
      <c r="FI703" s="168"/>
      <c r="FJ703" s="168"/>
      <c r="FK703" s="168"/>
      <c r="FL703" s="168"/>
      <c r="FM703" s="168"/>
      <c r="FN703" s="168"/>
      <c r="FO703" s="168"/>
      <c r="FP703" s="168"/>
      <c r="FQ703" s="168"/>
      <c r="FR703" s="168"/>
      <c r="FS703" s="168"/>
      <c r="FT703" s="168"/>
      <c r="FU703" s="168"/>
      <c r="FV703" s="168"/>
      <c r="FW703" s="168"/>
      <c r="FX703" s="168"/>
      <c r="FY703" s="168"/>
      <c r="FZ703" s="168"/>
      <c r="GA703" s="168"/>
      <c r="GB703" s="168"/>
      <c r="GC703" s="168"/>
      <c r="GD703" s="168"/>
      <c r="GE703" s="168"/>
      <c r="GF703" s="168"/>
      <c r="GG703" s="168"/>
      <c r="GH703" s="168"/>
      <c r="GI703" s="168"/>
    </row>
  </sheetData>
  <sheetProtection password="CC86" sheet="1" objects="1" scenarios="1" insertRows="0"/>
  <customSheetViews>
    <customSheetView guid="{2DAA1D84-496C-43B3-9B3D-F6443FDB70D2}" scale="90" hiddenRows="1" topLeftCell="A364">
      <selection activeCell="C287" sqref="C287"/>
      <pageMargins left="0.7" right="0.7" top="0.75" bottom="0.75" header="0.3" footer="0.3"/>
      <pageSetup paperSize="9" orientation="portrait" verticalDpi="0" r:id="rId1"/>
    </customSheetView>
    <customSheetView guid="{4795D392-B56F-435A-BCD0-DB99C7E0A0B0}" scale="90" hiddenRows="1" topLeftCell="A364">
      <selection activeCell="C287" sqref="C287"/>
      <pageMargins left="0.7" right="0.7" top="0.75" bottom="0.75" header="0.3" footer="0.3"/>
      <pageSetup paperSize="9" orientation="portrait" verticalDpi="0" r:id="rId2"/>
    </customSheetView>
  </customSheetViews>
  <mergeCells count="11">
    <mergeCell ref="B204:C204"/>
    <mergeCell ref="C1:F1"/>
    <mergeCell ref="D2:E2"/>
    <mergeCell ref="A202:D202"/>
    <mergeCell ref="C132:E132"/>
    <mergeCell ref="H370:H373"/>
    <mergeCell ref="H375:H378"/>
    <mergeCell ref="H452:H455"/>
    <mergeCell ref="H457:H460"/>
    <mergeCell ref="H288:H291"/>
    <mergeCell ref="H293:H296"/>
  </mergeCells>
  <conditionalFormatting sqref="A395:XFD473">
    <cfRule type="expression" dxfId="17" priority="124">
      <formula>OR($C$393="",$C$393="לא")</formula>
    </cfRule>
  </conditionalFormatting>
  <conditionalFormatting sqref="A313:XFD473">
    <cfRule type="expression" dxfId="16" priority="49">
      <formula>OR($C$311="",$C$311="לא")</formula>
    </cfRule>
  </conditionalFormatting>
  <conditionalFormatting sqref="A207:XFD473">
    <cfRule type="expression" dxfId="15" priority="3">
      <formula>OR($C$205="לא",$C$205="")</formula>
    </cfRule>
  </conditionalFormatting>
  <dataValidations count="6">
    <dataValidation type="decimal" operator="greaterThanOrEqual" allowBlank="1" showInputMessage="1" showErrorMessage="1" sqref="E451:F451 E369:F369 C369 C199:C201 E241:F241 F141:H201 C241 E141:E152 E199:E201 G241:G286 G324:G369 G406:G451 C451">
      <formula1>0</formula1>
    </dataValidation>
    <dataValidation type="decimal" operator="greaterThanOrEqual" allowBlank="1" showInputMessage="1" showErrorMessage="1" sqref="C464:C469 E380:G386 C381:C386 E298:G304 C299:C304 C72:C75 E99:F104 C52:C62 C116:C120 C66:C70 E61:E71 E115:G120 E463:G469 F52:F71 C99:C104 G29:G104 E72:F77 E29:F30 E52:E59 K8:L10">
      <formula1>אפס</formula1>
    </dataValidation>
    <dataValidation type="list" allowBlank="1" showInputMessage="1" showErrorMessage="1" sqref="E396:E397 E314:E315 E232:E233">
      <formula1>חודשים</formula1>
    </dataValidation>
    <dataValidation type="list" allowBlank="1" showInputMessage="1" showErrorMessage="1" sqref="F396:F397 F314:F315 F232:F233">
      <formula1>ימים</formula1>
    </dataValidation>
    <dataValidation type="list" allowBlank="1" showInputMessage="1" showErrorMessage="1" sqref="C393 C311 C205">
      <formula1>כן_לא</formula1>
    </dataValidation>
    <dataValidation type="whole" operator="greaterThanOrEqual" allowBlank="1" showInputMessage="1" showErrorMessage="1" sqref="E110">
      <formula1>אפס</formula1>
    </dataValidation>
  </dataValidations>
  <pageMargins left="0.7" right="0.7" top="0.75" bottom="0.75" header="0.3" footer="0.3"/>
  <pageSetup paperSize="9"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8"/>
  <sheetViews>
    <sheetView rightToLeft="1" zoomScale="85" zoomScaleNormal="85" workbookViewId="0">
      <selection activeCell="I37" sqref="I37"/>
    </sheetView>
  </sheetViews>
  <sheetFormatPr defaultColWidth="9" defaultRowHeight="14.25" outlineLevelRow="1" outlineLevelCol="1"/>
  <cols>
    <col min="1" max="1" width="9" style="466"/>
    <col min="2" max="2" width="27.75" style="269" customWidth="1"/>
    <col min="3" max="3" width="22.875" style="269" bestFit="1" customWidth="1"/>
    <col min="4" max="4" width="22.375" style="269" bestFit="1" customWidth="1"/>
    <col min="5" max="5" width="26.75" style="269" bestFit="1" customWidth="1"/>
    <col min="6" max="6" width="17.25" style="269" customWidth="1"/>
    <col min="7" max="7" width="23.125" style="269" bestFit="1" customWidth="1"/>
    <col min="8" max="8" width="26.375" style="269" customWidth="1"/>
    <col min="9" max="9" width="16.625" style="269" customWidth="1"/>
    <col min="10" max="10" width="16.75" style="269" hidden="1" customWidth="1" outlineLevel="1"/>
    <col min="11" max="14" width="9.125" style="269" hidden="1" customWidth="1" outlineLevel="1"/>
    <col min="15" max="15" width="9" style="269" hidden="1" customWidth="1" outlineLevel="1"/>
    <col min="16" max="16" width="9" style="269" collapsed="1"/>
    <col min="17" max="21" width="9" style="269"/>
    <col min="22" max="22" width="12.125" style="269" customWidth="1"/>
    <col min="23" max="16384" width="9" style="269"/>
  </cols>
  <sheetData>
    <row r="1" spans="1:304" s="114" customFormat="1" ht="66" customHeight="1">
      <c r="A1" s="170"/>
      <c r="C1" s="1020" t="s">
        <v>339</v>
      </c>
      <c r="D1" s="1058"/>
      <c r="E1" s="1058"/>
      <c r="F1" s="1058"/>
    </row>
    <row r="2" spans="1:304" s="114" customFormat="1" ht="66" customHeight="1">
      <c r="A2" s="170"/>
      <c r="C2" s="115"/>
      <c r="D2" s="1022" t="s">
        <v>2598</v>
      </c>
      <c r="E2" s="1022"/>
      <c r="F2" s="116"/>
    </row>
    <row r="3" spans="1:304" s="133" customFormat="1" ht="34.5" customHeight="1">
      <c r="A3" s="122" t="s">
        <v>2756</v>
      </c>
      <c r="C3" s="173"/>
    </row>
    <row r="4" spans="1:304" s="133" customFormat="1" ht="15">
      <c r="A4" s="137" t="s">
        <v>627</v>
      </c>
      <c r="C4" s="173"/>
    </row>
    <row r="5" spans="1:304" s="133" customFormat="1" ht="15">
      <c r="A5" s="174"/>
      <c r="B5" s="137"/>
      <c r="C5" s="173"/>
    </row>
    <row r="6" spans="1:304" s="168" customFormat="1">
      <c r="A6" s="466"/>
      <c r="B6" s="269"/>
      <c r="C6" s="133"/>
      <c r="D6" s="175" t="s">
        <v>41</v>
      </c>
      <c r="E6" s="176" t="s">
        <v>33</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371"/>
      <c r="BN6" s="371"/>
      <c r="BO6" s="371"/>
      <c r="BP6" s="371"/>
      <c r="BQ6" s="371"/>
      <c r="BR6" s="371"/>
      <c r="BS6" s="371"/>
      <c r="BT6" s="133"/>
      <c r="BU6" s="133"/>
      <c r="BV6" s="133"/>
      <c r="BW6" s="133"/>
      <c r="BX6" s="133"/>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1"/>
      <c r="DK6" s="371"/>
      <c r="DL6" s="371"/>
      <c r="DM6" s="371"/>
      <c r="DN6" s="371"/>
      <c r="DO6" s="371"/>
      <c r="DP6" s="371"/>
      <c r="DQ6" s="371"/>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1"/>
      <c r="EQ6" s="371"/>
      <c r="ER6" s="371"/>
      <c r="ES6" s="371"/>
      <c r="ET6" s="371"/>
      <c r="EU6" s="371"/>
      <c r="EV6" s="371"/>
      <c r="EW6" s="371"/>
      <c r="EX6" s="371"/>
      <c r="EY6" s="371"/>
      <c r="EZ6" s="371"/>
      <c r="FA6" s="371"/>
      <c r="FB6" s="371"/>
      <c r="FC6" s="371"/>
      <c r="FD6" s="371"/>
      <c r="FE6" s="371"/>
      <c r="FF6" s="371"/>
      <c r="FG6" s="371"/>
      <c r="FH6" s="371"/>
      <c r="FI6" s="371"/>
      <c r="FJ6" s="371"/>
      <c r="FK6" s="371"/>
      <c r="FL6" s="371"/>
      <c r="FM6" s="371"/>
      <c r="FN6" s="371"/>
      <c r="FO6" s="371"/>
      <c r="FP6" s="371"/>
      <c r="FQ6" s="371"/>
      <c r="FR6" s="371"/>
      <c r="FS6" s="371"/>
      <c r="FT6" s="371"/>
      <c r="FU6" s="371"/>
      <c r="FV6" s="371"/>
      <c r="FW6" s="371"/>
      <c r="FX6" s="371"/>
      <c r="FY6" s="371"/>
      <c r="FZ6" s="371"/>
      <c r="GA6" s="371"/>
      <c r="GB6" s="371"/>
      <c r="GC6" s="371"/>
      <c r="GD6" s="371"/>
      <c r="GE6" s="371"/>
      <c r="GF6" s="371"/>
      <c r="GG6" s="371"/>
      <c r="GH6" s="371"/>
      <c r="GI6" s="371"/>
      <c r="GJ6" s="371"/>
      <c r="GK6" s="371"/>
      <c r="GL6" s="371"/>
      <c r="GM6" s="371"/>
      <c r="GN6" s="371"/>
      <c r="GO6" s="371"/>
      <c r="GP6" s="371"/>
      <c r="GQ6" s="371"/>
      <c r="GR6" s="371"/>
      <c r="GS6" s="371"/>
      <c r="GT6" s="371"/>
      <c r="GU6" s="371"/>
      <c r="GV6" s="371"/>
      <c r="GW6" s="371"/>
      <c r="GX6" s="371"/>
      <c r="GY6" s="371"/>
      <c r="GZ6" s="371"/>
      <c r="HA6" s="371"/>
      <c r="HB6" s="371"/>
      <c r="HC6" s="371"/>
      <c r="HD6" s="371"/>
      <c r="HE6" s="371"/>
      <c r="HF6" s="371"/>
      <c r="HG6" s="371"/>
      <c r="HH6" s="371"/>
      <c r="HI6" s="371"/>
      <c r="HJ6" s="371"/>
      <c r="HK6" s="371"/>
      <c r="HL6" s="371"/>
      <c r="HM6" s="371"/>
      <c r="HN6" s="371"/>
      <c r="HO6" s="371"/>
      <c r="HP6" s="371"/>
      <c r="HQ6" s="371"/>
      <c r="HR6" s="371"/>
      <c r="HS6" s="371"/>
      <c r="HT6" s="371"/>
      <c r="HU6" s="371"/>
      <c r="HV6" s="371"/>
      <c r="HW6" s="371"/>
      <c r="HX6" s="371"/>
      <c r="HY6" s="371"/>
      <c r="HZ6" s="371"/>
      <c r="IA6" s="371"/>
      <c r="IB6" s="371"/>
      <c r="IC6" s="371"/>
      <c r="ID6" s="371"/>
      <c r="IE6" s="371"/>
      <c r="IF6" s="371"/>
      <c r="IG6" s="371"/>
      <c r="IH6" s="371"/>
      <c r="II6" s="371"/>
      <c r="IJ6" s="371"/>
      <c r="IK6" s="371"/>
      <c r="IL6" s="371"/>
      <c r="IM6" s="371"/>
      <c r="IN6" s="371"/>
      <c r="IO6" s="371"/>
      <c r="IP6" s="371"/>
      <c r="IQ6" s="371"/>
      <c r="IR6" s="371"/>
      <c r="IS6" s="371"/>
      <c r="IT6" s="371"/>
      <c r="IU6" s="371"/>
      <c r="IV6" s="371"/>
      <c r="IW6" s="371"/>
      <c r="IX6" s="371"/>
      <c r="IY6" s="371"/>
      <c r="IZ6" s="371"/>
      <c r="JA6" s="371"/>
      <c r="JB6" s="371"/>
      <c r="JC6" s="371"/>
      <c r="JD6" s="371"/>
      <c r="JE6" s="371"/>
      <c r="JF6" s="371"/>
      <c r="JG6" s="371"/>
      <c r="JH6" s="371"/>
      <c r="JI6" s="371"/>
      <c r="JJ6" s="371"/>
      <c r="JK6" s="371"/>
      <c r="JL6" s="371"/>
      <c r="JM6" s="371"/>
      <c r="JN6" s="371"/>
      <c r="JO6" s="371"/>
      <c r="JP6" s="371"/>
      <c r="JQ6" s="371"/>
      <c r="JR6" s="371"/>
      <c r="JS6" s="371"/>
      <c r="JT6" s="133"/>
      <c r="JU6" s="133"/>
      <c r="JV6" s="133"/>
      <c r="JW6" s="133"/>
      <c r="JX6" s="133"/>
      <c r="JY6" s="133"/>
      <c r="JZ6" s="133"/>
      <c r="KA6" s="133"/>
      <c r="KB6" s="133"/>
      <c r="KC6" s="133"/>
      <c r="KD6" s="133"/>
      <c r="KE6" s="133"/>
      <c r="KF6" s="133"/>
      <c r="KG6" s="133"/>
      <c r="KH6" s="133"/>
      <c r="KI6" s="133"/>
      <c r="KJ6" s="133"/>
      <c r="KK6" s="133"/>
      <c r="KL6" s="133"/>
      <c r="KM6" s="133"/>
    </row>
    <row r="7" spans="1:304" s="135" customFormat="1" ht="18">
      <c r="A7" s="466"/>
      <c r="B7" s="269"/>
      <c r="C7" s="133"/>
      <c r="D7" s="133"/>
      <c r="E7" s="177" t="s">
        <v>34</v>
      </c>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371"/>
      <c r="BN7" s="371"/>
      <c r="BO7" s="371"/>
      <c r="BP7" s="371"/>
      <c r="BQ7" s="371"/>
      <c r="BR7" s="371"/>
      <c r="BS7" s="371"/>
      <c r="BT7" s="133"/>
      <c r="BU7" s="133"/>
      <c r="BV7" s="133"/>
      <c r="BW7" s="133"/>
      <c r="BX7" s="133"/>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c r="DF7" s="371"/>
      <c r="DG7" s="371"/>
      <c r="DH7" s="371"/>
      <c r="DI7" s="371"/>
      <c r="DJ7" s="371"/>
      <c r="DK7" s="371"/>
      <c r="DL7" s="371"/>
      <c r="DM7" s="371"/>
      <c r="DN7" s="371"/>
      <c r="DO7" s="371"/>
      <c r="DP7" s="371"/>
      <c r="DQ7" s="371"/>
      <c r="DR7" s="371"/>
      <c r="DS7" s="371"/>
      <c r="DT7" s="371"/>
      <c r="DU7" s="371"/>
      <c r="DV7" s="371"/>
      <c r="DW7" s="371"/>
      <c r="DX7" s="371"/>
      <c r="DY7" s="371"/>
      <c r="DZ7" s="371"/>
      <c r="EA7" s="371"/>
      <c r="EB7" s="371"/>
      <c r="EC7" s="371"/>
      <c r="ED7" s="371"/>
      <c r="EE7" s="371"/>
      <c r="EF7" s="371"/>
      <c r="EG7" s="371"/>
      <c r="EH7" s="371"/>
      <c r="EI7" s="371"/>
      <c r="EJ7" s="371"/>
      <c r="EK7" s="371"/>
      <c r="EL7" s="371"/>
      <c r="EM7" s="371"/>
      <c r="EN7" s="371"/>
      <c r="EO7" s="371"/>
      <c r="EP7" s="371"/>
      <c r="EQ7" s="371"/>
      <c r="ER7" s="371"/>
      <c r="ES7" s="371"/>
      <c r="ET7" s="371"/>
      <c r="EU7" s="371"/>
      <c r="EV7" s="371"/>
      <c r="EW7" s="371"/>
      <c r="EX7" s="371"/>
      <c r="EY7" s="371"/>
      <c r="EZ7" s="371"/>
      <c r="FA7" s="371"/>
      <c r="FB7" s="371"/>
      <c r="FC7" s="371"/>
      <c r="FD7" s="371"/>
      <c r="FE7" s="371"/>
      <c r="FF7" s="371"/>
      <c r="FG7" s="371"/>
      <c r="FH7" s="371"/>
      <c r="FI7" s="371"/>
      <c r="FJ7" s="371"/>
      <c r="FK7" s="371"/>
      <c r="FL7" s="371"/>
      <c r="FM7" s="371"/>
      <c r="FN7" s="371"/>
      <c r="FO7" s="371"/>
      <c r="FP7" s="371"/>
      <c r="FQ7" s="371"/>
      <c r="FR7" s="371"/>
      <c r="FS7" s="371"/>
      <c r="FT7" s="371"/>
      <c r="FU7" s="371"/>
      <c r="FV7" s="371"/>
      <c r="FW7" s="371"/>
      <c r="FX7" s="371"/>
      <c r="FY7" s="371"/>
      <c r="FZ7" s="371"/>
      <c r="GA7" s="371"/>
      <c r="GB7" s="371"/>
      <c r="GC7" s="371"/>
      <c r="GD7" s="371"/>
      <c r="GE7" s="371"/>
      <c r="GF7" s="371"/>
      <c r="GG7" s="371"/>
      <c r="GH7" s="371"/>
      <c r="GI7" s="371"/>
      <c r="GJ7" s="371"/>
      <c r="GK7" s="371"/>
      <c r="GL7" s="371"/>
      <c r="GM7" s="371"/>
      <c r="GN7" s="371"/>
      <c r="GO7" s="371"/>
      <c r="GP7" s="371"/>
      <c r="GQ7" s="371"/>
      <c r="GR7" s="371"/>
      <c r="GS7" s="371"/>
      <c r="GT7" s="371"/>
      <c r="GU7" s="371"/>
      <c r="GV7" s="371"/>
      <c r="GW7" s="371"/>
      <c r="GX7" s="371"/>
      <c r="GY7" s="371"/>
      <c r="GZ7" s="371"/>
      <c r="HA7" s="371"/>
      <c r="HB7" s="371"/>
      <c r="HC7" s="371"/>
      <c r="HD7" s="371"/>
      <c r="HE7" s="371"/>
      <c r="HF7" s="371"/>
      <c r="HG7" s="371"/>
      <c r="HH7" s="371"/>
      <c r="HI7" s="371"/>
      <c r="HJ7" s="371"/>
      <c r="HK7" s="371"/>
      <c r="HL7" s="371"/>
      <c r="HM7" s="371"/>
      <c r="HN7" s="371"/>
      <c r="HO7" s="371"/>
      <c r="HP7" s="371"/>
      <c r="HQ7" s="371"/>
      <c r="HR7" s="371"/>
      <c r="HS7" s="371"/>
      <c r="HT7" s="371"/>
      <c r="HU7" s="371"/>
      <c r="HV7" s="371"/>
      <c r="HW7" s="371"/>
      <c r="HX7" s="371"/>
      <c r="HY7" s="371"/>
      <c r="HZ7" s="371"/>
      <c r="IA7" s="371"/>
      <c r="IB7" s="371"/>
      <c r="IC7" s="371"/>
      <c r="ID7" s="371"/>
      <c r="IE7" s="371"/>
      <c r="IF7" s="371"/>
      <c r="IG7" s="371"/>
      <c r="IH7" s="371"/>
      <c r="II7" s="371"/>
      <c r="IJ7" s="371"/>
      <c r="IK7" s="371"/>
      <c r="IL7" s="371"/>
      <c r="IM7" s="371"/>
      <c r="IN7" s="371"/>
      <c r="IO7" s="371"/>
      <c r="IP7" s="371"/>
      <c r="IQ7" s="371"/>
      <c r="IR7" s="371"/>
      <c r="IS7" s="371"/>
      <c r="IT7" s="371"/>
      <c r="IU7" s="371"/>
      <c r="IV7" s="371"/>
      <c r="IW7" s="371"/>
      <c r="IX7" s="371"/>
      <c r="IY7" s="371"/>
      <c r="IZ7" s="371"/>
      <c r="JA7" s="371"/>
      <c r="JB7" s="371"/>
      <c r="JC7" s="371"/>
      <c r="JD7" s="371"/>
      <c r="JE7" s="371"/>
      <c r="JF7" s="371"/>
      <c r="JG7" s="371"/>
      <c r="JH7" s="371"/>
      <c r="JI7" s="371"/>
      <c r="JJ7" s="371"/>
      <c r="JK7" s="371"/>
      <c r="JL7" s="371"/>
      <c r="JM7" s="371"/>
      <c r="JN7" s="371"/>
      <c r="JO7" s="371"/>
      <c r="JP7" s="371"/>
      <c r="JQ7" s="371"/>
      <c r="JR7" s="371"/>
      <c r="JS7" s="371"/>
      <c r="JT7" s="130"/>
      <c r="JU7" s="130"/>
      <c r="JV7" s="130"/>
      <c r="JW7" s="130"/>
      <c r="JX7" s="130"/>
      <c r="JY7" s="130"/>
      <c r="JZ7" s="130"/>
      <c r="KA7" s="130"/>
      <c r="KB7" s="130"/>
      <c r="KC7" s="130"/>
      <c r="KD7" s="130"/>
      <c r="KE7" s="130"/>
      <c r="KF7" s="130"/>
      <c r="KG7" s="130"/>
      <c r="KH7" s="130"/>
      <c r="KI7" s="130"/>
      <c r="KJ7" s="130"/>
      <c r="KK7" s="130"/>
      <c r="KL7" s="130"/>
      <c r="KM7" s="130"/>
    </row>
    <row r="9" spans="1:304" s="135" customFormat="1" ht="18">
      <c r="A9" s="132"/>
      <c r="B9" s="178" t="s">
        <v>744</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4"/>
      <c r="JU9" s="134"/>
      <c r="JV9" s="134"/>
      <c r="JW9" s="134"/>
      <c r="JX9" s="134"/>
      <c r="JY9" s="134"/>
      <c r="JZ9" s="134"/>
      <c r="KA9" s="134"/>
      <c r="KB9" s="134"/>
      <c r="KC9" s="134"/>
      <c r="KD9" s="134"/>
      <c r="KE9" s="134"/>
      <c r="KF9" s="134"/>
      <c r="KG9" s="134"/>
      <c r="KH9" s="134"/>
      <c r="KI9" s="134"/>
      <c r="KJ9" s="134"/>
      <c r="KK9" s="134"/>
      <c r="KL9" s="134"/>
      <c r="KM9" s="134"/>
    </row>
    <row r="10" spans="1:304" s="135" customFormat="1" ht="18">
      <c r="A10" s="179" t="s">
        <v>340</v>
      </c>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4"/>
      <c r="JU10" s="134"/>
      <c r="JV10" s="134"/>
      <c r="JW10" s="134"/>
      <c r="JX10" s="134"/>
      <c r="JY10" s="134"/>
      <c r="JZ10" s="134"/>
      <c r="KA10" s="134"/>
      <c r="KB10" s="134"/>
      <c r="KC10" s="134"/>
      <c r="KD10" s="134"/>
      <c r="KE10" s="134"/>
      <c r="KF10" s="134"/>
      <c r="KG10" s="134"/>
      <c r="KH10" s="134"/>
      <c r="KI10" s="134"/>
      <c r="KJ10" s="134"/>
      <c r="KK10" s="134"/>
      <c r="KL10" s="134"/>
      <c r="KM10" s="134"/>
    </row>
    <row r="11" spans="1:304" s="139" customFormat="1" ht="15">
      <c r="A11" s="174"/>
      <c r="B11" s="183"/>
      <c r="C11" s="468"/>
      <c r="H11" s="135"/>
    </row>
    <row r="12" spans="1:304" s="135" customFormat="1" ht="15">
      <c r="A12" s="174">
        <v>7.1</v>
      </c>
      <c r="B12" s="1085" t="s">
        <v>562</v>
      </c>
      <c r="C12" s="1085"/>
      <c r="D12" s="133"/>
      <c r="E12" s="133"/>
      <c r="G12" s="133"/>
      <c r="I12" s="133"/>
      <c r="J12" s="133"/>
      <c r="K12" s="133"/>
      <c r="L12" s="133"/>
      <c r="M12" s="133"/>
      <c r="N12" s="133"/>
      <c r="O12" s="133"/>
      <c r="P12" s="137"/>
      <c r="Q12" s="133"/>
      <c r="R12" s="133"/>
      <c r="S12" s="133"/>
      <c r="T12" s="133"/>
      <c r="U12" s="133"/>
      <c r="V12" s="133"/>
      <c r="W12" s="133"/>
      <c r="X12" s="133"/>
      <c r="Y12" s="133"/>
      <c r="Z12" s="133"/>
      <c r="AA12" s="133"/>
      <c r="AB12" s="137"/>
      <c r="AC12" s="133"/>
      <c r="AD12" s="133"/>
      <c r="AE12" s="133"/>
      <c r="AF12" s="133"/>
      <c r="AG12" s="133"/>
      <c r="AH12" s="133"/>
      <c r="AI12" s="133"/>
      <c r="AJ12" s="133"/>
      <c r="AK12" s="133"/>
      <c r="AL12" s="133"/>
      <c r="AM12" s="133"/>
      <c r="AN12" s="137"/>
      <c r="AO12" s="133"/>
      <c r="AP12" s="133"/>
      <c r="AQ12" s="133"/>
      <c r="AR12" s="133"/>
      <c r="AS12" s="133"/>
      <c r="AT12" s="133"/>
      <c r="AU12" s="133"/>
      <c r="AV12" s="133"/>
      <c r="AW12" s="133"/>
      <c r="AX12" s="133"/>
      <c r="AY12" s="133"/>
      <c r="AZ12" s="137"/>
      <c r="BA12" s="133"/>
      <c r="BB12" s="133"/>
      <c r="BC12" s="133"/>
      <c r="BD12" s="133"/>
      <c r="BE12" s="133"/>
      <c r="BF12" s="133"/>
      <c r="BG12" s="133"/>
      <c r="BH12" s="133"/>
      <c r="BI12" s="133"/>
      <c r="BJ12" s="133"/>
      <c r="BK12" s="133"/>
      <c r="BL12" s="137"/>
      <c r="BM12" s="133"/>
      <c r="BN12" s="133"/>
      <c r="BO12" s="133"/>
      <c r="BP12" s="133"/>
      <c r="BQ12" s="133"/>
      <c r="BR12" s="133"/>
      <c r="BS12" s="133"/>
      <c r="BT12" s="133"/>
      <c r="BU12" s="133"/>
      <c r="BV12" s="133"/>
      <c r="BW12" s="133"/>
      <c r="BX12" s="137"/>
      <c r="BY12" s="133"/>
      <c r="BZ12" s="133"/>
      <c r="CA12" s="133"/>
      <c r="CB12" s="133"/>
      <c r="CC12" s="133"/>
      <c r="CD12" s="133"/>
      <c r="CE12" s="133"/>
      <c r="CF12" s="133"/>
      <c r="CG12" s="133"/>
      <c r="CH12" s="133"/>
      <c r="CI12" s="133"/>
      <c r="CJ12" s="137"/>
      <c r="CK12" s="133"/>
      <c r="CL12" s="133"/>
      <c r="CM12" s="133"/>
      <c r="CN12" s="133"/>
      <c r="CO12" s="133"/>
      <c r="CP12" s="133"/>
      <c r="CQ12" s="133"/>
      <c r="CR12" s="133"/>
      <c r="CS12" s="133"/>
      <c r="CT12" s="133"/>
      <c r="CU12" s="133"/>
      <c r="CV12" s="137"/>
      <c r="CW12" s="133"/>
      <c r="CX12" s="133"/>
      <c r="CY12" s="133"/>
      <c r="CZ12" s="133"/>
      <c r="DA12" s="133"/>
      <c r="DB12" s="133"/>
      <c r="DC12" s="133"/>
      <c r="DD12" s="133"/>
      <c r="DE12" s="133"/>
      <c r="DF12" s="133"/>
      <c r="DG12" s="133"/>
      <c r="DH12" s="137"/>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3"/>
      <c r="JW12" s="133"/>
      <c r="JX12" s="133"/>
      <c r="JY12" s="133"/>
      <c r="JZ12" s="133"/>
      <c r="KA12" s="133"/>
      <c r="KB12" s="133"/>
      <c r="KC12" s="133"/>
      <c r="KD12" s="133"/>
      <c r="KE12" s="133"/>
      <c r="KF12" s="133"/>
      <c r="KG12" s="133"/>
      <c r="KH12" s="133"/>
      <c r="KI12" s="133"/>
      <c r="KJ12" s="133"/>
      <c r="KK12" s="133"/>
      <c r="KL12" s="133"/>
      <c r="KM12" s="133"/>
      <c r="KN12" s="133"/>
      <c r="KO12" s="133"/>
      <c r="KP12" s="133"/>
      <c r="KQ12" s="133"/>
      <c r="KR12" s="133"/>
    </row>
    <row r="13" spans="1:304" s="135" customFormat="1" ht="105" customHeight="1">
      <c r="A13" s="197"/>
      <c r="B13" s="1086" t="s">
        <v>677</v>
      </c>
      <c r="C13" s="1086"/>
      <c r="D13" s="1087"/>
      <c r="E13" s="1087"/>
      <c r="BK13" s="139"/>
    </row>
    <row r="14" spans="1:304" s="135" customFormat="1">
      <c r="A14" s="197"/>
      <c r="B14" s="197"/>
      <c r="C14" s="197"/>
      <c r="D14" s="197"/>
      <c r="E14" s="197"/>
      <c r="BK14" s="139"/>
    </row>
    <row r="15" spans="1:304" s="135" customFormat="1" ht="30.75" customHeight="1">
      <c r="A15" s="139" t="s">
        <v>673</v>
      </c>
      <c r="B15" s="725" t="s">
        <v>674</v>
      </c>
      <c r="C15" s="1"/>
      <c r="D15" s="726" t="s">
        <v>23</v>
      </c>
      <c r="E15" s="1"/>
      <c r="BK15" s="139"/>
    </row>
    <row r="16" spans="1:304" s="135" customFormat="1">
      <c r="A16" s="197"/>
      <c r="B16" s="197"/>
      <c r="C16" s="197"/>
      <c r="D16" s="197"/>
      <c r="E16" s="197"/>
      <c r="BK16" s="139"/>
    </row>
    <row r="17" spans="1:304" s="135" customFormat="1" ht="25.5" customHeight="1">
      <c r="A17" s="139" t="s">
        <v>675</v>
      </c>
      <c r="B17" s="139" t="s">
        <v>733</v>
      </c>
      <c r="C17" s="251"/>
      <c r="D17" s="197"/>
      <c r="E17" s="197"/>
      <c r="BK17" s="139"/>
    </row>
    <row r="18" spans="1:304" s="135" customFormat="1">
      <c r="A18" s="197"/>
      <c r="B18" s="197"/>
      <c r="C18" s="197"/>
      <c r="D18" s="197"/>
      <c r="E18" s="197"/>
      <c r="BK18" s="139"/>
    </row>
    <row r="19" spans="1:304" s="135" customFormat="1" ht="27" customHeight="1">
      <c r="A19" s="139" t="s">
        <v>676</v>
      </c>
      <c r="B19" s="726" t="s">
        <v>678</v>
      </c>
      <c r="C19" s="1"/>
      <c r="D19" s="726" t="s">
        <v>23</v>
      </c>
      <c r="E19" s="1"/>
      <c r="BK19" s="139"/>
    </row>
    <row r="20" spans="1:304" s="135" customFormat="1">
      <c r="A20" s="197"/>
      <c r="B20" s="727"/>
      <c r="C20" s="727"/>
      <c r="D20" s="727"/>
      <c r="E20" s="727"/>
      <c r="BK20" s="139"/>
    </row>
    <row r="21" spans="1:304" s="133" customFormat="1" ht="15" hidden="1" outlineLevel="1">
      <c r="B21" s="223" t="s">
        <v>131</v>
      </c>
      <c r="C21" s="626"/>
      <c r="D21" s="223"/>
      <c r="E21" s="625"/>
    </row>
    <row r="22" spans="1:304" s="135" customFormat="1" hidden="1" outlineLevel="1">
      <c r="A22" s="174"/>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74"/>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c r="ET22" s="133"/>
      <c r="EU22" s="133"/>
      <c r="EV22" s="133"/>
      <c r="EW22" s="133"/>
      <c r="EX22" s="133"/>
      <c r="EY22" s="133"/>
      <c r="EZ22" s="133"/>
      <c r="FA22" s="133"/>
      <c r="FB22" s="133"/>
      <c r="FC22" s="133"/>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row>
    <row r="23" spans="1:304" s="135" customFormat="1" ht="15" collapsed="1">
      <c r="A23" s="174">
        <v>7.2</v>
      </c>
      <c r="B23" s="188" t="s">
        <v>543</v>
      </c>
      <c r="D23" s="133"/>
      <c r="E23" s="133"/>
      <c r="F23" s="183" t="s">
        <v>2606</v>
      </c>
      <c r="G23" s="133"/>
      <c r="I23" s="133"/>
      <c r="J23" s="133"/>
      <c r="K23" s="133"/>
      <c r="L23" s="133"/>
      <c r="M23" s="133"/>
      <c r="N23" s="133"/>
      <c r="O23" s="133"/>
      <c r="P23" s="137"/>
      <c r="Q23" s="133"/>
      <c r="R23" s="133"/>
      <c r="S23" s="133"/>
      <c r="T23" s="133"/>
      <c r="U23" s="133"/>
      <c r="V23" s="133"/>
      <c r="W23" s="133"/>
      <c r="X23" s="133"/>
      <c r="Y23" s="133"/>
      <c r="Z23" s="133"/>
      <c r="AA23" s="133"/>
      <c r="AB23" s="137"/>
      <c r="AC23" s="133"/>
      <c r="AD23" s="133"/>
      <c r="AE23" s="133"/>
      <c r="AF23" s="133"/>
      <c r="AG23" s="133"/>
      <c r="AH23" s="133"/>
      <c r="AI23" s="133"/>
      <c r="AJ23" s="133"/>
      <c r="AK23" s="133"/>
      <c r="AL23" s="133"/>
      <c r="AM23" s="133"/>
      <c r="AN23" s="137"/>
      <c r="AO23" s="133"/>
      <c r="AP23" s="133"/>
      <c r="AQ23" s="133"/>
      <c r="AR23" s="133"/>
      <c r="AS23" s="133"/>
      <c r="AT23" s="133"/>
      <c r="AU23" s="133"/>
      <c r="AV23" s="133"/>
      <c r="AW23" s="133"/>
      <c r="AX23" s="133"/>
      <c r="AY23" s="133"/>
      <c r="AZ23" s="137"/>
      <c r="BA23" s="133"/>
      <c r="BB23" s="133"/>
      <c r="BC23" s="133"/>
      <c r="BD23" s="133"/>
      <c r="BE23" s="133"/>
      <c r="BF23" s="133"/>
      <c r="BG23" s="133"/>
      <c r="BH23" s="133"/>
      <c r="BI23" s="133"/>
      <c r="BJ23" s="133"/>
      <c r="BK23" s="133"/>
      <c r="BL23" s="137"/>
      <c r="BM23" s="133"/>
      <c r="BN23" s="133"/>
      <c r="BO23" s="133"/>
      <c r="BP23" s="133"/>
      <c r="BQ23" s="133"/>
      <c r="BR23" s="133"/>
      <c r="BS23" s="133"/>
      <c r="BT23" s="133"/>
      <c r="BU23" s="133"/>
      <c r="BV23" s="133"/>
      <c r="BW23" s="133"/>
      <c r="BX23" s="137"/>
      <c r="BY23" s="133"/>
      <c r="BZ23" s="133"/>
      <c r="CA23" s="133"/>
      <c r="CB23" s="133"/>
      <c r="CC23" s="133"/>
      <c r="CD23" s="133"/>
      <c r="CE23" s="133"/>
      <c r="CF23" s="133"/>
      <c r="CG23" s="133"/>
      <c r="CH23" s="133"/>
      <c r="CI23" s="133"/>
      <c r="CJ23" s="137"/>
      <c r="CK23" s="133"/>
      <c r="CL23" s="133"/>
      <c r="CM23" s="133"/>
      <c r="CN23" s="133"/>
      <c r="CO23" s="133"/>
      <c r="CP23" s="133"/>
      <c r="CQ23" s="133"/>
      <c r="CR23" s="133"/>
      <c r="CS23" s="133"/>
      <c r="CT23" s="133"/>
      <c r="CU23" s="133"/>
      <c r="CV23" s="137"/>
      <c r="CW23" s="133"/>
      <c r="CX23" s="133"/>
      <c r="CY23" s="133"/>
      <c r="CZ23" s="133"/>
      <c r="DA23" s="133"/>
      <c r="DB23" s="133"/>
      <c r="DC23" s="133"/>
      <c r="DD23" s="133"/>
      <c r="DE23" s="133"/>
      <c r="DF23" s="133"/>
      <c r="DG23" s="133"/>
      <c r="DH23" s="137"/>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c r="IW23" s="133"/>
      <c r="IX23" s="133"/>
      <c r="IY23" s="133"/>
      <c r="IZ23" s="133"/>
      <c r="JA23" s="133"/>
      <c r="JB23" s="133"/>
      <c r="JC23" s="133"/>
      <c r="JD23" s="133"/>
      <c r="JE23" s="133"/>
      <c r="JF23" s="133"/>
      <c r="JG23" s="133"/>
      <c r="JH23" s="133"/>
      <c r="JI23" s="133"/>
      <c r="JJ23" s="133"/>
      <c r="JK23" s="133"/>
      <c r="JL23" s="133"/>
      <c r="JM23" s="133"/>
      <c r="JN23" s="133"/>
      <c r="JO23" s="133"/>
      <c r="JP23" s="133"/>
      <c r="JQ23" s="133"/>
      <c r="JR23" s="133"/>
      <c r="JS23" s="133"/>
      <c r="JT23" s="133"/>
      <c r="JU23" s="133"/>
      <c r="JV23" s="133"/>
      <c r="JW23" s="133"/>
      <c r="JX23" s="133"/>
      <c r="JY23" s="133"/>
      <c r="JZ23" s="133"/>
      <c r="KA23" s="133"/>
      <c r="KB23" s="133"/>
      <c r="KC23" s="133"/>
      <c r="KD23" s="133"/>
      <c r="KE23" s="133"/>
      <c r="KF23" s="133"/>
      <c r="KG23" s="133"/>
      <c r="KH23" s="133"/>
      <c r="KI23" s="133"/>
      <c r="KJ23" s="133"/>
      <c r="KK23" s="133"/>
      <c r="KL23" s="133"/>
      <c r="KM23" s="133"/>
      <c r="KN23" s="133"/>
      <c r="KO23" s="133"/>
      <c r="KP23" s="133"/>
      <c r="KQ23" s="133"/>
      <c r="KR23" s="133"/>
    </row>
    <row r="24" spans="1:304">
      <c r="A24" s="466" t="s">
        <v>572</v>
      </c>
      <c r="B24" s="653" t="s">
        <v>2629</v>
      </c>
      <c r="F24" s="728" t="s">
        <v>2605</v>
      </c>
      <c r="G24" s="729"/>
      <c r="H24" s="729"/>
    </row>
    <row r="25" spans="1:304">
      <c r="B25" s="653" t="s">
        <v>2630</v>
      </c>
      <c r="F25" s="728"/>
      <c r="G25" s="729"/>
      <c r="H25" s="729"/>
    </row>
    <row r="27" spans="1:304" ht="73.5">
      <c r="B27" s="372" t="s">
        <v>220</v>
      </c>
      <c r="C27" s="730" t="s">
        <v>494</v>
      </c>
      <c r="D27" s="373" t="s">
        <v>2743</v>
      </c>
      <c r="F27" s="373" t="s">
        <v>2753</v>
      </c>
      <c r="G27" s="373" t="s">
        <v>2754</v>
      </c>
      <c r="H27" s="373" t="s">
        <v>2744</v>
      </c>
      <c r="I27" s="1006" t="s">
        <v>2681</v>
      </c>
      <c r="J27" s="203" t="s">
        <v>2745</v>
      </c>
      <c r="K27" s="202" t="s">
        <v>138</v>
      </c>
      <c r="L27" s="203" t="s">
        <v>139</v>
      </c>
      <c r="M27" s="203" t="s">
        <v>134</v>
      </c>
      <c r="N27" s="203" t="s">
        <v>140</v>
      </c>
      <c r="O27" s="204" t="s">
        <v>131</v>
      </c>
    </row>
    <row r="28" spans="1:304" ht="15" customHeight="1">
      <c r="B28" s="375">
        <v>1</v>
      </c>
      <c r="C28" s="376"/>
      <c r="D28" s="232"/>
      <c r="F28" s="376"/>
      <c r="G28" s="232"/>
      <c r="H28" s="232"/>
      <c r="I28" s="472"/>
      <c r="J28" s="731">
        <f>H28*G28*F28</f>
        <v>0</v>
      </c>
      <c r="K28" s="208"/>
      <c r="L28" s="208"/>
      <c r="M28" s="208"/>
      <c r="N28" s="208"/>
      <c r="O28" s="208"/>
    </row>
    <row r="29" spans="1:304" ht="15" customHeight="1">
      <c r="B29" s="377">
        <v>2</v>
      </c>
      <c r="C29" s="376"/>
      <c r="D29" s="232"/>
      <c r="F29" s="376"/>
      <c r="G29" s="232"/>
      <c r="H29" s="232"/>
      <c r="I29" s="472"/>
      <c r="J29" s="731">
        <f t="shared" ref="J29:J37" si="0">H29*G29*F29</f>
        <v>0</v>
      </c>
      <c r="K29" s="208"/>
      <c r="L29" s="208"/>
      <c r="M29" s="208"/>
      <c r="N29" s="208"/>
      <c r="O29" s="208"/>
    </row>
    <row r="30" spans="1:304">
      <c r="B30" s="377">
        <v>3</v>
      </c>
      <c r="C30" s="376"/>
      <c r="D30" s="232"/>
      <c r="F30" s="376"/>
      <c r="G30" s="232"/>
      <c r="H30" s="232"/>
      <c r="I30" s="472"/>
      <c r="J30" s="731">
        <f t="shared" si="0"/>
        <v>0</v>
      </c>
      <c r="K30" s="208"/>
      <c r="L30" s="208"/>
      <c r="M30" s="208"/>
      <c r="N30" s="208"/>
      <c r="O30" s="208"/>
    </row>
    <row r="31" spans="1:304">
      <c r="B31" s="377">
        <v>4</v>
      </c>
      <c r="C31" s="376"/>
      <c r="D31" s="232"/>
      <c r="F31" s="376"/>
      <c r="G31" s="232"/>
      <c r="H31" s="232"/>
      <c r="I31" s="472"/>
      <c r="J31" s="731">
        <f t="shared" si="0"/>
        <v>0</v>
      </c>
      <c r="K31" s="208"/>
      <c r="L31" s="208"/>
      <c r="M31" s="208"/>
      <c r="N31" s="208"/>
      <c r="O31" s="208"/>
    </row>
    <row r="32" spans="1:304">
      <c r="B32" s="377">
        <v>5</v>
      </c>
      <c r="C32" s="376"/>
      <c r="D32" s="232"/>
      <c r="F32" s="376"/>
      <c r="G32" s="232"/>
      <c r="H32" s="232"/>
      <c r="I32" s="472"/>
      <c r="J32" s="731">
        <f t="shared" si="0"/>
        <v>0</v>
      </c>
      <c r="K32" s="208"/>
      <c r="L32" s="208"/>
      <c r="M32" s="208"/>
      <c r="N32" s="208"/>
      <c r="O32" s="208"/>
    </row>
    <row r="33" spans="1:15">
      <c r="B33" s="377">
        <v>6</v>
      </c>
      <c r="C33" s="376"/>
      <c r="D33" s="232"/>
      <c r="F33" s="376"/>
      <c r="G33" s="232"/>
      <c r="H33" s="232"/>
      <c r="I33" s="472"/>
      <c r="J33" s="731">
        <f t="shared" si="0"/>
        <v>0</v>
      </c>
      <c r="K33" s="208"/>
      <c r="L33" s="208"/>
      <c r="M33" s="208"/>
      <c r="N33" s="208"/>
      <c r="O33" s="208"/>
    </row>
    <row r="34" spans="1:15">
      <c r="B34" s="377">
        <v>7</v>
      </c>
      <c r="C34" s="376"/>
      <c r="D34" s="232"/>
      <c r="F34" s="376"/>
      <c r="G34" s="232"/>
      <c r="H34" s="232"/>
      <c r="I34" s="472"/>
      <c r="J34" s="731">
        <f t="shared" si="0"/>
        <v>0</v>
      </c>
      <c r="K34" s="208"/>
      <c r="L34" s="208"/>
      <c r="M34" s="208"/>
      <c r="N34" s="208"/>
      <c r="O34" s="208"/>
    </row>
    <row r="35" spans="1:15">
      <c r="B35" s="377">
        <v>8</v>
      </c>
      <c r="C35" s="376"/>
      <c r="D35" s="232"/>
      <c r="F35" s="376"/>
      <c r="G35" s="232"/>
      <c r="H35" s="232"/>
      <c r="I35" s="472"/>
      <c r="J35" s="731">
        <f t="shared" si="0"/>
        <v>0</v>
      </c>
      <c r="K35" s="208"/>
      <c r="L35" s="208"/>
      <c r="M35" s="208"/>
      <c r="N35" s="208"/>
      <c r="O35" s="208"/>
    </row>
    <row r="36" spans="1:15">
      <c r="B36" s="377">
        <v>9</v>
      </c>
      <c r="C36" s="376"/>
      <c r="D36" s="232"/>
      <c r="F36" s="376"/>
      <c r="G36" s="232"/>
      <c r="H36" s="232"/>
      <c r="I36" s="472"/>
      <c r="J36" s="731">
        <f t="shared" si="0"/>
        <v>0</v>
      </c>
      <c r="K36" s="208"/>
      <c r="L36" s="208"/>
      <c r="M36" s="208"/>
      <c r="N36" s="208"/>
      <c r="O36" s="208"/>
    </row>
    <row r="37" spans="1:15">
      <c r="B37" s="378">
        <v>10</v>
      </c>
      <c r="C37" s="376"/>
      <c r="D37" s="232"/>
      <c r="F37" s="376"/>
      <c r="G37" s="232"/>
      <c r="H37" s="232"/>
      <c r="I37" s="472"/>
      <c r="J37" s="731">
        <f t="shared" si="0"/>
        <v>0</v>
      </c>
      <c r="K37" s="208"/>
      <c r="L37" s="208"/>
      <c r="M37" s="208"/>
      <c r="N37" s="208"/>
      <c r="O37" s="208"/>
    </row>
    <row r="38" spans="1:15">
      <c r="B38" s="1083" t="s">
        <v>242</v>
      </c>
      <c r="C38" s="1084"/>
      <c r="D38" s="732">
        <f>SUM(D28:D37)</f>
        <v>0</v>
      </c>
      <c r="F38" s="732">
        <f>SUM(F28:F37)</f>
        <v>0</v>
      </c>
      <c r="G38" s="732">
        <f>SUM(G28:G37)</f>
        <v>0</v>
      </c>
      <c r="H38" s="732">
        <f>SUM(H28:H37)</f>
        <v>0</v>
      </c>
      <c r="J38" s="731">
        <f>H38*G38*F38</f>
        <v>0</v>
      </c>
      <c r="K38" s="208"/>
      <c r="L38" s="208"/>
      <c r="M38" s="208"/>
      <c r="N38" s="208"/>
      <c r="O38" s="208"/>
    </row>
    <row r="40" spans="1:15">
      <c r="B40" s="269" t="s">
        <v>689</v>
      </c>
      <c r="C40" s="733">
        <f>כמות_ייצור_חשמל*20</f>
        <v>0</v>
      </c>
    </row>
    <row r="42" spans="1:15" ht="15" hidden="1" customHeight="1" outlineLevel="1">
      <c r="B42" s="223"/>
      <c r="C42" s="223"/>
      <c r="D42" s="639"/>
      <c r="E42" s="639"/>
    </row>
    <row r="43" spans="1:15" s="133" customFormat="1" ht="15" hidden="1" customHeight="1" outlineLevel="1">
      <c r="B43" s="223" t="s">
        <v>131</v>
      </c>
      <c r="C43" s="626"/>
      <c r="D43" s="639"/>
      <c r="E43" s="639"/>
    </row>
    <row r="44" spans="1:15" s="133" customFormat="1" ht="15" hidden="1" customHeight="1" outlineLevel="1">
      <c r="B44" s="223"/>
      <c r="C44" s="223"/>
      <c r="D44" s="223"/>
      <c r="E44" s="625"/>
    </row>
    <row r="45" spans="1:15" collapsed="1">
      <c r="A45" s="466" t="s">
        <v>573</v>
      </c>
      <c r="B45" s="269" t="s">
        <v>672</v>
      </c>
      <c r="C45" s="734"/>
    </row>
    <row r="46" spans="1:15">
      <c r="B46" s="269" t="s">
        <v>575</v>
      </c>
      <c r="C46" s="733">
        <f>C45*כמות_ייצור_חשמל</f>
        <v>0</v>
      </c>
    </row>
    <row r="48" spans="1:15" s="133" customFormat="1" ht="15" hidden="1" outlineLevel="1">
      <c r="B48" s="223" t="s">
        <v>131</v>
      </c>
      <c r="C48" s="626"/>
      <c r="D48" s="223"/>
      <c r="E48" s="625"/>
    </row>
    <row r="49" spans="1:304 16384:16384" s="135" customFormat="1" hidden="1" outlineLevel="1">
      <c r="A49" s="174"/>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74"/>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row>
    <row r="50" spans="1:304 16384:16384" s="135" customFormat="1" ht="15.75" collapsed="1" thickBot="1">
      <c r="A50" s="174">
        <v>7.3</v>
      </c>
      <c r="B50" s="735" t="s">
        <v>565</v>
      </c>
      <c r="D50" s="133"/>
      <c r="E50" s="133"/>
      <c r="G50" s="133"/>
      <c r="I50" s="133"/>
      <c r="J50" s="133"/>
      <c r="K50" s="133"/>
      <c r="L50" s="133"/>
      <c r="M50" s="133"/>
      <c r="N50" s="133"/>
      <c r="O50" s="133"/>
      <c r="P50" s="137"/>
      <c r="Q50" s="133"/>
      <c r="R50" s="133"/>
      <c r="S50" s="133"/>
      <c r="T50" s="133"/>
      <c r="U50" s="133"/>
      <c r="V50" s="133"/>
      <c r="W50" s="133"/>
      <c r="X50" s="133"/>
      <c r="Y50" s="133"/>
      <c r="Z50" s="133"/>
      <c r="AA50" s="133"/>
      <c r="AB50" s="137"/>
      <c r="AC50" s="133"/>
      <c r="AD50" s="133"/>
      <c r="AE50" s="133"/>
      <c r="AF50" s="133"/>
      <c r="AG50" s="133"/>
      <c r="AH50" s="133"/>
      <c r="AI50" s="133"/>
      <c r="AJ50" s="133"/>
      <c r="AK50" s="133"/>
      <c r="AL50" s="133"/>
      <c r="AM50" s="133"/>
      <c r="AN50" s="137"/>
      <c r="AO50" s="133"/>
      <c r="AP50" s="133"/>
      <c r="AQ50" s="133"/>
      <c r="AR50" s="133"/>
      <c r="AS50" s="133"/>
      <c r="AT50" s="133"/>
      <c r="AU50" s="133"/>
      <c r="AV50" s="133"/>
      <c r="AW50" s="133"/>
      <c r="AX50" s="133"/>
      <c r="AY50" s="133"/>
      <c r="AZ50" s="137"/>
      <c r="BA50" s="133"/>
      <c r="BB50" s="133"/>
      <c r="BC50" s="133"/>
      <c r="BD50" s="133"/>
      <c r="BE50" s="133"/>
      <c r="BF50" s="133"/>
      <c r="BG50" s="133"/>
      <c r="BH50" s="133"/>
      <c r="BI50" s="133"/>
      <c r="BJ50" s="133"/>
      <c r="BK50" s="133"/>
      <c r="BL50" s="137"/>
      <c r="BM50" s="133"/>
      <c r="BN50" s="133"/>
      <c r="BO50" s="133"/>
      <c r="BP50" s="133"/>
      <c r="BQ50" s="133"/>
      <c r="BR50" s="133"/>
      <c r="BS50" s="133"/>
      <c r="BT50" s="133"/>
      <c r="BU50" s="133"/>
      <c r="BV50" s="133"/>
      <c r="BW50" s="133"/>
      <c r="BX50" s="137"/>
      <c r="BY50" s="133"/>
      <c r="BZ50" s="133"/>
      <c r="CA50" s="133"/>
      <c r="CB50" s="133"/>
      <c r="CC50" s="133"/>
      <c r="CD50" s="133"/>
      <c r="CE50" s="133"/>
      <c r="CF50" s="133"/>
      <c r="CG50" s="133"/>
      <c r="CH50" s="133"/>
      <c r="CI50" s="133"/>
      <c r="CJ50" s="137"/>
      <c r="CK50" s="133"/>
      <c r="CL50" s="133"/>
      <c r="CM50" s="133"/>
      <c r="CN50" s="133"/>
      <c r="CO50" s="133"/>
      <c r="CP50" s="133"/>
      <c r="CQ50" s="133"/>
      <c r="CR50" s="133"/>
      <c r="CS50" s="133"/>
      <c r="CT50" s="133"/>
      <c r="CU50" s="133"/>
      <c r="CV50" s="137"/>
      <c r="CW50" s="133"/>
      <c r="CX50" s="133"/>
      <c r="CY50" s="133"/>
      <c r="CZ50" s="133"/>
      <c r="DA50" s="133"/>
      <c r="DB50" s="133"/>
      <c r="DC50" s="133"/>
      <c r="DD50" s="133"/>
      <c r="DE50" s="133"/>
      <c r="DF50" s="133"/>
      <c r="DG50" s="133"/>
      <c r="DH50" s="137"/>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c r="HK50" s="133"/>
      <c r="HL50" s="133"/>
      <c r="HM50" s="133"/>
      <c r="HN50" s="133"/>
      <c r="HO50" s="133"/>
      <c r="HP50" s="133"/>
      <c r="HQ50" s="133"/>
      <c r="HR50" s="133"/>
      <c r="HS50" s="133"/>
      <c r="HT50" s="133"/>
      <c r="HU50" s="133"/>
      <c r="HV50" s="133"/>
      <c r="HW50" s="133"/>
      <c r="HX50" s="133"/>
      <c r="HY50" s="133"/>
      <c r="HZ50" s="133"/>
      <c r="IA50" s="133"/>
      <c r="IB50" s="133"/>
      <c r="IC50" s="133"/>
      <c r="ID50" s="133"/>
      <c r="IE50" s="133"/>
      <c r="IF50" s="133"/>
      <c r="IG50" s="133"/>
      <c r="IH50" s="133"/>
      <c r="II50" s="133"/>
      <c r="IJ50" s="133"/>
      <c r="IK50" s="133"/>
      <c r="IL50" s="133"/>
      <c r="IM50" s="133"/>
      <c r="IN50" s="133"/>
      <c r="IO50" s="133"/>
      <c r="IP50" s="133"/>
      <c r="IQ50" s="133"/>
      <c r="IR50" s="133"/>
      <c r="IS50" s="133"/>
      <c r="IT50" s="133"/>
      <c r="IU50" s="133"/>
      <c r="IV50" s="133"/>
      <c r="IW50" s="133"/>
      <c r="IX50" s="133"/>
      <c r="IY50" s="133"/>
      <c r="IZ50" s="133"/>
      <c r="JA50" s="133"/>
      <c r="JB50" s="133"/>
      <c r="JC50" s="133"/>
      <c r="JD50" s="133"/>
      <c r="JE50" s="133"/>
      <c r="JF50" s="133"/>
      <c r="JG50" s="133"/>
      <c r="JH50" s="133"/>
      <c r="JI50" s="133"/>
      <c r="JJ50" s="133"/>
      <c r="JK50" s="133"/>
      <c r="JL50" s="133"/>
      <c r="JM50" s="133"/>
      <c r="JN50" s="133"/>
      <c r="JO50" s="133"/>
      <c r="JP50" s="133"/>
      <c r="JQ50" s="133"/>
      <c r="JR50" s="133"/>
      <c r="JS50" s="133"/>
      <c r="JT50" s="133"/>
      <c r="JU50" s="133"/>
      <c r="JV50" s="133"/>
      <c r="JW50" s="133"/>
      <c r="JX50" s="133"/>
      <c r="JY50" s="133"/>
      <c r="JZ50" s="133"/>
      <c r="KA50" s="133"/>
      <c r="KB50" s="133"/>
      <c r="KC50" s="133"/>
      <c r="KD50" s="133"/>
      <c r="KE50" s="133"/>
      <c r="KF50" s="133"/>
      <c r="KG50" s="133"/>
      <c r="KH50" s="133"/>
      <c r="KI50" s="133"/>
      <c r="KJ50" s="133"/>
      <c r="KK50" s="133"/>
      <c r="KL50" s="133"/>
      <c r="KM50" s="133"/>
      <c r="KN50" s="133"/>
      <c r="KO50" s="133"/>
      <c r="KP50" s="133"/>
      <c r="KQ50" s="133"/>
      <c r="KR50" s="133"/>
    </row>
    <row r="51" spans="1:304 16384:16384" s="133" customFormat="1" ht="57" customHeight="1" thickBot="1">
      <c r="A51" s="174"/>
      <c r="B51" s="254" t="s">
        <v>405</v>
      </c>
      <c r="C51" s="239" t="str">
        <f>IF(כמות_ייצור_חשמל=0,"תא זה יעודכן אוטומטית עם מילוי סעיף 7.2",כמות_ייצור_חשמל*tCO2e_KWhחשמל)</f>
        <v>תא זה יעודכן אוטומטית עם מילוי סעיף 7.2</v>
      </c>
      <c r="D51" s="254" t="s">
        <v>436</v>
      </c>
      <c r="E51" s="403" t="str">
        <f>IF(כמות_ייצור_חשמל=0,"תא זה יעודכן אוטומטית עם מילוי סעיף 7.2",כמות_ייצור_חשמל)</f>
        <v>תא זה יעודכן אוטומטית עם מילוי סעיף 7.2</v>
      </c>
    </row>
    <row r="52" spans="1:304 16384:16384" s="133" customFormat="1" ht="15" hidden="1" outlineLevel="1">
      <c r="A52" s="174"/>
      <c r="B52" s="256"/>
      <c r="C52" s="406"/>
      <c r="D52" s="265"/>
      <c r="E52" s="625"/>
    </row>
    <row r="53" spans="1:304 16384:16384" s="133" customFormat="1" ht="30" hidden="1" outlineLevel="1">
      <c r="A53" s="174"/>
      <c r="B53" s="223" t="s">
        <v>244</v>
      </c>
      <c r="C53" s="626"/>
      <c r="D53" s="242" t="s">
        <v>244</v>
      </c>
      <c r="E53" s="627"/>
    </row>
    <row r="54" spans="1:304 16384:16384" s="133" customFormat="1" ht="15" hidden="1" outlineLevel="1">
      <c r="A54" s="174"/>
      <c r="B54" s="223" t="s">
        <v>131</v>
      </c>
      <c r="C54" s="626"/>
      <c r="D54" s="223" t="s">
        <v>131</v>
      </c>
      <c r="E54" s="627"/>
    </row>
    <row r="55" spans="1:304 16384:16384" s="133" customFormat="1" ht="15.75" collapsed="1" thickBot="1">
      <c r="A55" s="174"/>
      <c r="B55" s="256"/>
      <c r="C55" s="624"/>
      <c r="D55" s="256"/>
      <c r="E55" s="601"/>
    </row>
    <row r="56" spans="1:304 16384:16384" s="133" customFormat="1" ht="62.25" customHeight="1" thickBot="1">
      <c r="A56" s="174"/>
      <c r="B56" s="254" t="s">
        <v>407</v>
      </c>
      <c r="C56" s="239" t="str">
        <f>IF(כמות_ייצור_חשמל=0,"תא זה יעודכן אוטומטית עם מילוי סעיף 7.2",כמות_ייצור_חשמל*tCO2e_KWhחשמל*20)</f>
        <v>תא זה יעודכן אוטומטית עם מילוי סעיף 7.2</v>
      </c>
      <c r="D56" s="628" t="s">
        <v>246</v>
      </c>
      <c r="E56" s="239" t="str">
        <f>IF(כמות_ייצור_חשמל=0,"תא זה יעודכן אוטומטית עם מילוי סעיף 7.2",כמות_ייצור_חשמל*20)</f>
        <v>תא זה יעודכן אוטומטית עם מילוי סעיף 7.2</v>
      </c>
    </row>
    <row r="57" spans="1:304 16384:16384" s="133" customFormat="1" ht="15" hidden="1" outlineLevel="1">
      <c r="A57" s="174"/>
      <c r="B57" s="256"/>
      <c r="C57" s="406"/>
      <c r="D57" s="265"/>
      <c r="E57" s="625"/>
    </row>
    <row r="58" spans="1:304 16384:16384" s="133" customFormat="1" ht="30" hidden="1" outlineLevel="1">
      <c r="A58" s="174"/>
      <c r="B58" s="223" t="s">
        <v>244</v>
      </c>
      <c r="C58" s="626"/>
      <c r="D58" s="242" t="s">
        <v>244</v>
      </c>
      <c r="E58" s="627"/>
    </row>
    <row r="59" spans="1:304 16384:16384" s="133" customFormat="1" ht="15" hidden="1" outlineLevel="1">
      <c r="A59" s="174"/>
      <c r="B59" s="223" t="s">
        <v>131</v>
      </c>
      <c r="C59" s="626"/>
      <c r="D59" s="223" t="s">
        <v>131</v>
      </c>
      <c r="E59" s="627"/>
    </row>
    <row r="60" spans="1:304 16384:16384" s="133" customFormat="1" ht="15" hidden="1" outlineLevel="1">
      <c r="A60" s="174"/>
      <c r="B60" s="223"/>
      <c r="C60" s="174"/>
      <c r="D60" s="223"/>
      <c r="E60" s="174"/>
      <c r="XFD60" s="223"/>
    </row>
    <row r="61" spans="1:304 16384:16384" ht="30.75" collapsed="1" thickBot="1">
      <c r="B61" s="736" t="s">
        <v>587</v>
      </c>
      <c r="C61" s="737" t="s">
        <v>597</v>
      </c>
      <c r="D61" s="737" t="s">
        <v>599</v>
      </c>
      <c r="E61" s="738" t="s">
        <v>598</v>
      </c>
      <c r="G61" s="739"/>
    </row>
    <row r="62" spans="1:304 16384:16384" ht="15" thickBot="1">
      <c r="C62" s="740" t="str">
        <f>IF(AND(D38&gt;0,'1. פרטים כלליים ועלויות'!E81&gt;0),IRR('10. קבועים'!A775:U775),"0.0%")</f>
        <v>0.0%</v>
      </c>
      <c r="D62" s="741">
        <f>IF(OR(D38=0,C46=0),0,IF('1. פרטים כלליים ועלויות'!E81&gt;0,C46/'1. פרטים כלליים ועלויות'!E81,IF('1. פרטים כלליים ועלויות'!E85&gt;0,C46/'1. פרטים כלליים ועלויות'!E85,0)))</f>
        <v>0</v>
      </c>
      <c r="E62" s="742">
        <f>IF(C46&gt;0,NPV(7,'10. קבועים'!A775,'10. קבועים'!B775:U775),0)</f>
        <v>0</v>
      </c>
    </row>
    <row r="64" spans="1:304 16384:16384" s="133" customFormat="1" ht="15" hidden="1" outlineLevel="1">
      <c r="B64" s="223" t="s">
        <v>131</v>
      </c>
      <c r="C64" s="626"/>
      <c r="D64" s="223"/>
      <c r="E64" s="625"/>
    </row>
    <row r="65" spans="1:301" s="135" customFormat="1" hidden="1" outlineLevel="1">
      <c r="A65" s="174"/>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74"/>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3"/>
      <c r="CU65" s="133"/>
      <c r="CV65" s="133"/>
      <c r="CW65" s="133"/>
      <c r="CX65" s="133"/>
      <c r="CY65" s="133"/>
      <c r="CZ65" s="133"/>
      <c r="DA65" s="133"/>
      <c r="DB65" s="133"/>
      <c r="DC65" s="133"/>
      <c r="DD65" s="133"/>
      <c r="DE65" s="133"/>
      <c r="DF65" s="133"/>
      <c r="DG65" s="133"/>
      <c r="DH65" s="133"/>
      <c r="DI65" s="133"/>
      <c r="DJ65" s="133"/>
      <c r="DK65" s="133"/>
      <c r="DL65" s="133"/>
      <c r="DM65" s="133"/>
      <c r="DN65" s="133"/>
      <c r="DO65" s="133"/>
      <c r="DP65" s="133"/>
      <c r="DQ65" s="133"/>
      <c r="DR65" s="133"/>
      <c r="DS65" s="133"/>
      <c r="DT65" s="133"/>
      <c r="DU65" s="133"/>
      <c r="DV65" s="133"/>
      <c r="DW65" s="133"/>
      <c r="DX65" s="133"/>
      <c r="DY65" s="133"/>
      <c r="DZ65" s="133"/>
      <c r="EA65" s="133"/>
      <c r="EB65" s="133"/>
      <c r="EC65" s="133"/>
      <c r="ED65" s="133"/>
      <c r="EE65" s="133"/>
      <c r="EF65" s="133"/>
      <c r="EG65" s="133"/>
      <c r="EH65" s="133"/>
      <c r="EI65" s="133"/>
      <c r="EJ65" s="133"/>
      <c r="EK65" s="133"/>
      <c r="EL65" s="133"/>
      <c r="EM65" s="133"/>
      <c r="EN65" s="133"/>
      <c r="EO65" s="133"/>
      <c r="EP65" s="133"/>
      <c r="EQ65" s="133"/>
      <c r="ER65" s="133"/>
      <c r="ES65" s="133"/>
      <c r="ET65" s="133"/>
      <c r="EU65" s="133"/>
      <c r="EV65" s="133"/>
      <c r="EW65" s="133"/>
      <c r="EX65" s="133"/>
      <c r="EY65" s="133"/>
      <c r="EZ65" s="133"/>
      <c r="FA65" s="133"/>
      <c r="FB65" s="133"/>
      <c r="FC65" s="133"/>
      <c r="FD65" s="133"/>
      <c r="FE65" s="133"/>
      <c r="FF65" s="133"/>
      <c r="FG65" s="133"/>
      <c r="FH65" s="133"/>
      <c r="FI65" s="133"/>
      <c r="FJ65" s="133"/>
      <c r="FK65" s="133"/>
      <c r="FL65" s="133"/>
      <c r="FM65" s="133"/>
      <c r="FN65" s="133"/>
      <c r="FO65" s="133"/>
      <c r="FP65" s="133"/>
      <c r="FQ65" s="133"/>
      <c r="FR65" s="133"/>
      <c r="FS65" s="133"/>
      <c r="FT65" s="133"/>
      <c r="FU65" s="133"/>
      <c r="FV65" s="133"/>
      <c r="FW65" s="133"/>
      <c r="FX65" s="133"/>
      <c r="FY65" s="133"/>
      <c r="FZ65" s="133"/>
      <c r="GA65" s="133"/>
      <c r="GB65" s="133"/>
      <c r="GC65" s="133"/>
      <c r="GD65" s="133"/>
    </row>
    <row r="66" spans="1:301" s="133" customFormat="1" ht="18" collapsed="1">
      <c r="A66" s="132"/>
      <c r="B66" s="178" t="s">
        <v>741</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130"/>
      <c r="GB66" s="130"/>
      <c r="GC66" s="130"/>
      <c r="GD66" s="130"/>
      <c r="GE66" s="130"/>
      <c r="GF66" s="130"/>
      <c r="GG66" s="130"/>
      <c r="GH66" s="130"/>
      <c r="GI66" s="130"/>
      <c r="GJ66" s="130"/>
      <c r="GK66" s="130"/>
      <c r="GL66" s="130"/>
      <c r="GM66" s="130"/>
      <c r="GN66" s="130"/>
      <c r="GO66" s="130"/>
      <c r="GP66" s="130"/>
      <c r="GQ66" s="130"/>
      <c r="GR66" s="130"/>
      <c r="GS66" s="130"/>
      <c r="GT66" s="130"/>
      <c r="GU66" s="130"/>
      <c r="GV66" s="130"/>
      <c r="GW66" s="130"/>
      <c r="GX66" s="130"/>
      <c r="GY66" s="130"/>
      <c r="GZ66" s="130"/>
      <c r="HA66" s="130"/>
      <c r="HB66" s="130"/>
      <c r="HC66" s="130"/>
      <c r="HD66" s="130"/>
      <c r="HE66" s="130"/>
      <c r="HF66" s="130"/>
      <c r="HG66" s="130"/>
      <c r="HH66" s="130"/>
      <c r="HI66" s="130"/>
      <c r="HJ66" s="130"/>
      <c r="HK66" s="130"/>
      <c r="HL66" s="130"/>
      <c r="HM66" s="130"/>
      <c r="HN66" s="130"/>
      <c r="HO66" s="130"/>
      <c r="HP66" s="130"/>
      <c r="HQ66" s="130"/>
      <c r="HR66" s="130"/>
      <c r="HS66" s="130"/>
      <c r="HT66" s="130"/>
      <c r="HU66" s="130"/>
      <c r="HV66" s="130"/>
      <c r="HW66" s="130"/>
      <c r="HX66" s="130"/>
      <c r="HY66" s="130"/>
      <c r="HZ66" s="130"/>
      <c r="IA66" s="130"/>
      <c r="IB66" s="130"/>
      <c r="IC66" s="130"/>
      <c r="ID66" s="130"/>
      <c r="IE66" s="130"/>
      <c r="IF66" s="130"/>
      <c r="IG66" s="130"/>
      <c r="IH66" s="130"/>
      <c r="II66" s="130"/>
      <c r="IJ66" s="130"/>
      <c r="IK66" s="130"/>
      <c r="IL66" s="130"/>
      <c r="IM66" s="130"/>
      <c r="IN66" s="130"/>
      <c r="IO66" s="130"/>
      <c r="IP66" s="130"/>
      <c r="IQ66" s="130"/>
      <c r="IR66" s="130"/>
      <c r="IS66" s="130"/>
      <c r="IT66" s="130"/>
      <c r="IU66" s="130"/>
      <c r="IV66" s="130"/>
      <c r="IW66" s="130"/>
      <c r="IX66" s="130"/>
      <c r="IY66" s="130"/>
      <c r="IZ66" s="130"/>
      <c r="JA66" s="130"/>
      <c r="JB66" s="130"/>
      <c r="JC66" s="130"/>
      <c r="JD66" s="130"/>
      <c r="JE66" s="130"/>
      <c r="JF66" s="130"/>
      <c r="JG66" s="130"/>
      <c r="JH66" s="130"/>
      <c r="JI66" s="130"/>
      <c r="JJ66" s="130"/>
      <c r="JK66" s="130"/>
      <c r="JL66" s="130"/>
      <c r="JM66" s="130"/>
      <c r="JN66" s="130"/>
      <c r="JO66" s="130"/>
      <c r="JP66" s="130"/>
      <c r="JQ66" s="130"/>
      <c r="JR66" s="130"/>
      <c r="JS66" s="130"/>
      <c r="JT66" s="130"/>
      <c r="JU66" s="130"/>
      <c r="JV66" s="130"/>
      <c r="JW66" s="130"/>
      <c r="JX66" s="130"/>
      <c r="JY66" s="130"/>
      <c r="JZ66" s="130"/>
      <c r="KA66" s="130"/>
      <c r="KB66" s="130"/>
      <c r="KC66" s="130"/>
      <c r="KD66" s="130"/>
      <c r="KE66" s="130"/>
      <c r="KF66" s="130"/>
      <c r="KG66" s="130"/>
      <c r="KH66" s="130"/>
      <c r="KI66" s="130"/>
      <c r="KJ66" s="130"/>
      <c r="KK66" s="130"/>
      <c r="KL66" s="130"/>
      <c r="KM66" s="130"/>
      <c r="KN66" s="130"/>
      <c r="KO66" s="130"/>
    </row>
    <row r="67" spans="1:301" s="133" customFormat="1">
      <c r="A67" s="174"/>
    </row>
    <row r="68" spans="1:301" s="133" customFormat="1" ht="15">
      <c r="A68" s="174"/>
      <c r="B68" s="137" t="s">
        <v>43</v>
      </c>
    </row>
    <row r="69" spans="1:301" s="133" customFormat="1">
      <c r="A69" s="174"/>
      <c r="B69" s="133" t="s">
        <v>566</v>
      </c>
    </row>
    <row r="70" spans="1:301" s="133" customFormat="1">
      <c r="A70" s="174"/>
    </row>
    <row r="71" spans="1:301" s="133" customFormat="1" ht="239.25" customHeight="1">
      <c r="A71" s="174">
        <v>7.4</v>
      </c>
      <c r="B71" s="186" t="s">
        <v>2729</v>
      </c>
      <c r="C71" s="1081"/>
      <c r="D71" s="1081"/>
      <c r="E71" s="1043" t="s">
        <v>2746</v>
      </c>
      <c r="F71" s="1043"/>
      <c r="G71" s="1043"/>
    </row>
    <row r="72" spans="1:301" s="133" customFormat="1">
      <c r="A72" s="174"/>
    </row>
    <row r="73" spans="1:301" s="133" customFormat="1" ht="15" hidden="1" outlineLevel="1">
      <c r="A73" s="174"/>
      <c r="B73" s="192" t="s">
        <v>130</v>
      </c>
      <c r="C73" s="192" t="s">
        <v>132</v>
      </c>
      <c r="D73" s="192" t="s">
        <v>133</v>
      </c>
      <c r="E73" s="267" t="s">
        <v>131</v>
      </c>
      <c r="BN73" s="174"/>
    </row>
    <row r="74" spans="1:301" s="133" customFormat="1" hidden="1" outlineLevel="1">
      <c r="A74" s="174"/>
      <c r="B74" s="1045"/>
      <c r="C74" s="1046"/>
      <c r="D74" s="1045"/>
      <c r="E74" s="1045"/>
      <c r="BN74" s="174"/>
    </row>
    <row r="75" spans="1:301" s="133" customFormat="1" hidden="1" outlineLevel="1">
      <c r="A75" s="174"/>
      <c r="B75" s="1045"/>
      <c r="C75" s="1046"/>
      <c r="D75" s="1045"/>
      <c r="E75" s="1045"/>
      <c r="BN75" s="174"/>
    </row>
    <row r="76" spans="1:301" s="133" customFormat="1" hidden="1" outlineLevel="1">
      <c r="A76" s="174"/>
      <c r="B76" s="1045"/>
      <c r="C76" s="1046"/>
      <c r="D76" s="1045"/>
      <c r="E76" s="1045"/>
      <c r="BN76" s="174"/>
    </row>
    <row r="77" spans="1:301" s="133" customFormat="1" hidden="1" outlineLevel="1">
      <c r="A77" s="174"/>
      <c r="B77" s="1045"/>
      <c r="C77" s="1046"/>
      <c r="D77" s="1045"/>
      <c r="E77" s="1045"/>
      <c r="BN77" s="174"/>
    </row>
    <row r="78" spans="1:301" s="133" customFormat="1" hidden="1" outlineLevel="1">
      <c r="A78" s="174"/>
      <c r="B78" s="269"/>
      <c r="D78" s="269"/>
      <c r="E78" s="269"/>
      <c r="BN78" s="174"/>
    </row>
    <row r="79" spans="1:301" s="133" customFormat="1" ht="15" collapsed="1">
      <c r="A79" s="174">
        <v>7.5</v>
      </c>
      <c r="B79" s="137" t="s">
        <v>13</v>
      </c>
    </row>
    <row r="80" spans="1:301" s="133" customFormat="1">
      <c r="A80" s="174"/>
    </row>
    <row r="81" spans="1:191" s="133" customFormat="1">
      <c r="A81" s="174"/>
      <c r="B81" s="188" t="s">
        <v>36</v>
      </c>
      <c r="C81" s="188" t="s">
        <v>12</v>
      </c>
      <c r="D81" s="188" t="s">
        <v>14</v>
      </c>
      <c r="E81" s="188" t="s">
        <v>32</v>
      </c>
    </row>
    <row r="82" spans="1:191" s="133" customFormat="1">
      <c r="A82" s="174"/>
      <c r="B82" s="268" t="s">
        <v>235</v>
      </c>
      <c r="C82" s="227"/>
      <c r="D82" s="227"/>
      <c r="E82" s="227"/>
    </row>
    <row r="83" spans="1:191" s="133" customFormat="1">
      <c r="A83" s="174"/>
      <c r="B83" s="248" t="s">
        <v>31</v>
      </c>
    </row>
    <row r="84" spans="1:191" s="133" customFormat="1" ht="15" hidden="1" customHeight="1" outlineLevel="1"/>
    <row r="85" spans="1:191" s="133" customFormat="1" ht="15" hidden="1" customHeight="1" outlineLevel="1">
      <c r="B85" s="192" t="s">
        <v>130</v>
      </c>
      <c r="C85" s="192" t="s">
        <v>132</v>
      </c>
      <c r="D85" s="192" t="s">
        <v>133</v>
      </c>
      <c r="E85" s="267" t="s">
        <v>131</v>
      </c>
      <c r="BN85" s="174"/>
    </row>
    <row r="86" spans="1:191" s="133" customFormat="1" ht="15" hidden="1" customHeight="1" outlineLevel="1">
      <c r="B86" s="1045"/>
      <c r="C86" s="1046"/>
      <c r="D86" s="1045"/>
      <c r="E86" s="1045"/>
      <c r="BN86" s="174"/>
    </row>
    <row r="87" spans="1:191" s="133" customFormat="1" ht="15" hidden="1" customHeight="1" outlineLevel="1">
      <c r="B87" s="1045"/>
      <c r="C87" s="1046"/>
      <c r="D87" s="1045"/>
      <c r="E87" s="1045"/>
      <c r="BN87" s="174"/>
    </row>
    <row r="88" spans="1:191" s="133" customFormat="1" ht="15" hidden="1" customHeight="1" outlineLevel="1">
      <c r="B88" s="1045"/>
      <c r="C88" s="1046"/>
      <c r="D88" s="1045"/>
      <c r="E88" s="1045"/>
      <c r="BN88" s="174"/>
    </row>
    <row r="89" spans="1:191" s="133" customFormat="1" ht="15" hidden="1" customHeight="1" outlineLevel="1">
      <c r="B89" s="1045"/>
      <c r="C89" s="1046"/>
      <c r="D89" s="1045"/>
      <c r="E89" s="1045"/>
      <c r="BN89" s="174"/>
    </row>
    <row r="90" spans="1:191" s="133" customFormat="1" ht="15" hidden="1" customHeight="1" outlineLevel="1">
      <c r="B90" s="269"/>
      <c r="D90" s="269"/>
      <c r="E90" s="269"/>
      <c r="BN90" s="174"/>
    </row>
    <row r="91" spans="1:191" s="133" customFormat="1" ht="15" hidden="1" customHeight="1" outlineLevel="1">
      <c r="B91" s="137" t="s">
        <v>137</v>
      </c>
      <c r="BN91" s="174"/>
    </row>
    <row r="92" spans="1:191" s="133" customFormat="1" ht="15" hidden="1" customHeight="1" outlineLevel="1">
      <c r="B92" s="114"/>
      <c r="BN92" s="174"/>
    </row>
    <row r="93" spans="1:191" s="270" customFormat="1" ht="15" collapsed="1" thickBot="1">
      <c r="BN93" s="271"/>
    </row>
    <row r="94" spans="1:191" s="114" customFormat="1" ht="83.25" customHeight="1">
      <c r="A94" s="1060" t="s">
        <v>2747</v>
      </c>
      <c r="B94" s="1060"/>
      <c r="C94" s="1060"/>
      <c r="D94" s="1060"/>
      <c r="BM94" s="170"/>
    </row>
    <row r="95" spans="1:191" s="135" customFormat="1" ht="48" customHeight="1">
      <c r="A95" s="174"/>
      <c r="B95" s="1043" t="s">
        <v>528</v>
      </c>
      <c r="C95" s="104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3"/>
      <c r="AS95" s="133"/>
      <c r="AT95" s="133"/>
      <c r="AU95" s="133"/>
      <c r="AV95" s="133"/>
      <c r="AW95" s="133"/>
      <c r="AX95" s="133"/>
      <c r="AY95" s="133"/>
      <c r="AZ95" s="133"/>
      <c r="BA95" s="133"/>
      <c r="BB95" s="133"/>
      <c r="BC95" s="133"/>
      <c r="BD95" s="133"/>
      <c r="BE95" s="133"/>
      <c r="BF95" s="133"/>
      <c r="BG95" s="133"/>
      <c r="BH95" s="133"/>
      <c r="BI95" s="133"/>
      <c r="BJ95" s="133"/>
      <c r="BK95" s="133"/>
      <c r="BL95" s="133"/>
      <c r="BM95" s="133"/>
      <c r="BN95" s="133"/>
      <c r="BO95" s="174"/>
      <c r="BP95" s="133"/>
      <c r="BQ95" s="133"/>
      <c r="BR95" s="133"/>
      <c r="BS95" s="133"/>
      <c r="BT95" s="133"/>
      <c r="BU95" s="133"/>
      <c r="BV95" s="133"/>
      <c r="BW95" s="133"/>
      <c r="BX95" s="133"/>
      <c r="BY95" s="133"/>
      <c r="BZ95" s="133"/>
      <c r="CA95" s="133"/>
      <c r="CB95" s="133"/>
      <c r="CC95" s="133"/>
      <c r="CD95" s="133"/>
      <c r="CE95" s="133"/>
      <c r="CF95" s="133"/>
      <c r="CG95" s="133"/>
      <c r="CH95" s="133"/>
      <c r="CI95" s="133"/>
      <c r="CJ95" s="133"/>
      <c r="CK95" s="133"/>
      <c r="CL95" s="133"/>
      <c r="CM95" s="133"/>
      <c r="CN95" s="133"/>
      <c r="CO95" s="133"/>
      <c r="CP95" s="133"/>
      <c r="CQ95" s="133"/>
      <c r="CR95" s="133"/>
      <c r="CS95" s="133"/>
      <c r="CT95" s="133"/>
      <c r="CU95" s="133"/>
      <c r="CV95" s="133"/>
      <c r="CW95" s="133"/>
      <c r="CX95" s="133"/>
      <c r="CY95" s="133"/>
      <c r="CZ95" s="133"/>
      <c r="DA95" s="133"/>
      <c r="DB95" s="133"/>
      <c r="DC95" s="133"/>
      <c r="DD95" s="133"/>
      <c r="DE95" s="133"/>
      <c r="DF95" s="133"/>
      <c r="DG95" s="133"/>
      <c r="DH95" s="133"/>
      <c r="DI95" s="133"/>
      <c r="DJ95" s="133"/>
      <c r="DK95" s="133"/>
      <c r="DL95" s="133"/>
      <c r="DM95" s="133"/>
      <c r="DN95" s="133"/>
      <c r="DO95" s="133"/>
      <c r="DP95" s="133"/>
      <c r="DQ95" s="133"/>
      <c r="DR95" s="133"/>
      <c r="DS95" s="133"/>
      <c r="DT95" s="133"/>
      <c r="DU95" s="133"/>
      <c r="DV95" s="133"/>
      <c r="DW95" s="133"/>
      <c r="DX95" s="133"/>
      <c r="DY95" s="133"/>
      <c r="DZ95" s="133"/>
      <c r="EA95" s="133"/>
      <c r="EB95" s="133"/>
      <c r="EC95" s="133"/>
      <c r="ED95" s="133"/>
      <c r="EE95" s="133"/>
      <c r="EF95" s="133"/>
      <c r="EG95" s="133"/>
      <c r="EH95" s="133"/>
      <c r="EI95" s="133"/>
      <c r="EJ95" s="133"/>
      <c r="EK95" s="133"/>
      <c r="EL95" s="133"/>
      <c r="EM95" s="133"/>
      <c r="EN95" s="133"/>
      <c r="EO95" s="133"/>
      <c r="EP95" s="133"/>
      <c r="EQ95" s="133"/>
      <c r="ER95" s="133"/>
      <c r="ES95" s="133"/>
      <c r="ET95" s="133"/>
      <c r="EU95" s="133"/>
      <c r="EV95" s="133"/>
      <c r="EW95" s="133"/>
      <c r="EX95" s="133"/>
      <c r="EY95" s="133"/>
      <c r="EZ95" s="133"/>
      <c r="FA95" s="133"/>
      <c r="FB95" s="133"/>
      <c r="FC95" s="133"/>
      <c r="FD95" s="133"/>
      <c r="FE95" s="133"/>
      <c r="FF95" s="133"/>
      <c r="FG95" s="133"/>
      <c r="FH95" s="133"/>
      <c r="FI95" s="133"/>
      <c r="FJ95" s="133"/>
      <c r="FK95" s="133"/>
      <c r="FL95" s="133"/>
      <c r="FM95" s="133"/>
      <c r="FN95" s="133"/>
      <c r="FO95" s="133"/>
      <c r="FP95" s="133"/>
      <c r="FQ95" s="133"/>
      <c r="FR95" s="133"/>
      <c r="FS95" s="133"/>
      <c r="FT95" s="133"/>
      <c r="FU95" s="133"/>
      <c r="FV95" s="133"/>
      <c r="FW95" s="133"/>
      <c r="FX95" s="133"/>
      <c r="FY95" s="133"/>
      <c r="FZ95" s="133"/>
      <c r="GA95" s="133"/>
      <c r="GB95" s="133"/>
      <c r="GC95" s="133"/>
      <c r="GD95" s="133"/>
      <c r="GE95" s="133"/>
      <c r="GF95" s="133"/>
      <c r="GG95" s="133"/>
      <c r="GH95" s="133"/>
      <c r="GI95" s="133"/>
    </row>
    <row r="96" spans="1:191" s="135" customFormat="1" ht="28.5">
      <c r="A96" s="174">
        <v>7.6</v>
      </c>
      <c r="B96" s="226" t="s">
        <v>285</v>
      </c>
      <c r="C96" s="272"/>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74"/>
      <c r="BP96" s="133"/>
      <c r="BQ96" s="133"/>
      <c r="BR96" s="133"/>
      <c r="BS96" s="133"/>
      <c r="BT96" s="133"/>
      <c r="BU96" s="133"/>
      <c r="BV96" s="133"/>
      <c r="BW96" s="133"/>
      <c r="BX96" s="133"/>
      <c r="BY96" s="133"/>
      <c r="BZ96" s="133"/>
      <c r="CA96" s="133"/>
      <c r="CB96" s="133"/>
      <c r="CC96" s="133"/>
      <c r="CD96" s="133"/>
      <c r="CE96" s="133"/>
      <c r="CF96" s="133"/>
      <c r="CG96" s="133"/>
      <c r="CH96" s="133"/>
      <c r="CI96" s="133"/>
      <c r="CJ96" s="133"/>
      <c r="CK96" s="133"/>
      <c r="CL96" s="133"/>
      <c r="CM96" s="133"/>
      <c r="CN96" s="133"/>
      <c r="CO96" s="133"/>
      <c r="CP96" s="133"/>
      <c r="CQ96" s="133"/>
      <c r="CR96" s="133"/>
      <c r="CS96" s="133"/>
      <c r="CT96" s="133"/>
      <c r="CU96" s="133"/>
      <c r="CV96" s="133"/>
      <c r="CW96" s="133"/>
      <c r="CX96" s="133"/>
      <c r="CY96" s="133"/>
      <c r="CZ96" s="133"/>
      <c r="DA96" s="133"/>
      <c r="DB96" s="133"/>
      <c r="DC96" s="133"/>
      <c r="DD96" s="133"/>
      <c r="DE96" s="133"/>
      <c r="DF96" s="133"/>
      <c r="DG96" s="133"/>
      <c r="DH96" s="133"/>
      <c r="DI96" s="133"/>
      <c r="DJ96" s="133"/>
      <c r="DK96" s="133"/>
      <c r="DL96" s="133"/>
      <c r="DM96" s="133"/>
      <c r="DN96" s="133"/>
      <c r="DO96" s="133"/>
      <c r="DP96" s="133"/>
      <c r="DQ96" s="133"/>
      <c r="DR96" s="133"/>
      <c r="DS96" s="133"/>
      <c r="DT96" s="133"/>
      <c r="DU96" s="133"/>
      <c r="DV96" s="133"/>
      <c r="DW96" s="133"/>
      <c r="DX96" s="133"/>
      <c r="DY96" s="133"/>
      <c r="DZ96" s="133"/>
      <c r="EA96" s="133"/>
      <c r="EB96" s="133"/>
      <c r="EC96" s="133"/>
      <c r="ED96" s="133"/>
      <c r="EE96" s="133"/>
      <c r="EF96" s="133"/>
      <c r="EG96" s="133"/>
      <c r="EH96" s="133"/>
      <c r="EI96" s="133"/>
      <c r="EJ96" s="133"/>
      <c r="EK96" s="133"/>
      <c r="EL96" s="133"/>
      <c r="EM96" s="133"/>
      <c r="EN96" s="133"/>
      <c r="EO96" s="133"/>
      <c r="EP96" s="133"/>
      <c r="EQ96" s="133"/>
      <c r="ER96" s="133"/>
      <c r="ES96" s="133"/>
      <c r="ET96" s="133"/>
      <c r="EU96" s="133"/>
      <c r="EV96" s="133"/>
      <c r="EW96" s="133"/>
      <c r="EX96" s="133"/>
      <c r="EY96" s="133"/>
      <c r="EZ96" s="133"/>
      <c r="FA96" s="133"/>
      <c r="FB96" s="133"/>
      <c r="FC96" s="133"/>
      <c r="FD96" s="133"/>
      <c r="FE96" s="133"/>
      <c r="FF96" s="133"/>
      <c r="FG96" s="133"/>
      <c r="FH96" s="133"/>
      <c r="FI96" s="133"/>
      <c r="FJ96" s="133"/>
      <c r="FK96" s="133"/>
      <c r="FL96" s="133"/>
      <c r="FM96" s="133"/>
      <c r="FN96" s="133"/>
      <c r="FO96" s="133"/>
      <c r="FP96" s="133"/>
      <c r="FQ96" s="133"/>
      <c r="FR96" s="133"/>
      <c r="FS96" s="133"/>
      <c r="FT96" s="133"/>
      <c r="FU96" s="133"/>
      <c r="FV96" s="133"/>
      <c r="FW96" s="133"/>
      <c r="FX96" s="133"/>
      <c r="FY96" s="133"/>
      <c r="FZ96" s="133"/>
      <c r="GA96" s="133"/>
      <c r="GB96" s="133"/>
      <c r="GC96" s="133"/>
      <c r="GD96" s="133"/>
      <c r="GE96" s="133"/>
      <c r="GF96" s="133"/>
      <c r="GG96" s="133"/>
      <c r="GH96" s="133"/>
      <c r="GI96" s="133"/>
    </row>
    <row r="97" spans="1:90" s="133" customFormat="1">
      <c r="A97" s="174"/>
      <c r="BJ97" s="174"/>
    </row>
    <row r="98" spans="1:90" s="133" customFormat="1" ht="18">
      <c r="A98" s="510"/>
      <c r="B98" s="274" t="s">
        <v>742</v>
      </c>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c r="BO98" s="273"/>
      <c r="BP98" s="273"/>
      <c r="BQ98" s="273"/>
      <c r="BR98" s="273"/>
      <c r="BS98" s="273"/>
      <c r="BT98" s="273"/>
      <c r="BU98" s="273"/>
      <c r="BV98" s="273"/>
      <c r="BW98" s="273"/>
      <c r="BX98" s="273"/>
      <c r="BY98" s="273"/>
      <c r="BZ98" s="273"/>
      <c r="CA98" s="273"/>
      <c r="CB98" s="273"/>
      <c r="CC98" s="273"/>
    </row>
    <row r="99" spans="1:90" s="133" customFormat="1">
      <c r="A99" s="174"/>
      <c r="BN99" s="174"/>
    </row>
    <row r="100" spans="1:90" s="133" customFormat="1" ht="15">
      <c r="A100" s="284" t="s">
        <v>550</v>
      </c>
      <c r="B100" s="276" t="s">
        <v>176</v>
      </c>
      <c r="C100" s="2"/>
      <c r="D100" s="2"/>
      <c r="E100" s="275"/>
      <c r="F100" s="275"/>
      <c r="G100" s="275"/>
      <c r="H100" s="275"/>
      <c r="I100" s="277"/>
      <c r="J100" s="2"/>
      <c r="K100" s="2"/>
      <c r="L100" s="2"/>
      <c r="M100" s="2"/>
      <c r="N100" s="2"/>
      <c r="O100" s="2"/>
      <c r="P100" s="278"/>
      <c r="Q100" s="2"/>
      <c r="R100" s="2"/>
      <c r="S100" s="2"/>
      <c r="T100" s="2"/>
      <c r="U100" s="2"/>
      <c r="V100" s="2"/>
      <c r="W100" s="278"/>
      <c r="X100" s="2"/>
      <c r="Y100" s="2"/>
      <c r="Z100" s="2"/>
      <c r="AA100" s="2"/>
      <c r="AB100" s="2"/>
      <c r="AC100" s="2"/>
      <c r="AD100" s="278"/>
      <c r="AE100" s="2"/>
      <c r="AF100" s="2"/>
      <c r="AG100" s="2"/>
      <c r="AH100" s="2"/>
      <c r="AI100" s="2"/>
      <c r="AJ100" s="2"/>
      <c r="AK100" s="278"/>
      <c r="AL100" s="2"/>
      <c r="AM100" s="2"/>
      <c r="AN100" s="2"/>
      <c r="AO100" s="2"/>
      <c r="AP100" s="2"/>
      <c r="AQ100" s="2"/>
      <c r="AR100" s="278"/>
      <c r="AS100" s="2"/>
      <c r="AT100" s="2"/>
      <c r="AU100" s="2"/>
      <c r="AV100" s="2"/>
      <c r="AW100" s="2"/>
      <c r="AX100" s="2"/>
      <c r="AY100" s="278"/>
      <c r="AZ100" s="2"/>
      <c r="BA100" s="2"/>
      <c r="BB100" s="2"/>
      <c r="BC100" s="2"/>
      <c r="BD100" s="2"/>
      <c r="BE100" s="2"/>
      <c r="BF100" s="278"/>
      <c r="BG100" s="2"/>
      <c r="BH100" s="2"/>
      <c r="BI100" s="2"/>
      <c r="BJ100" s="2"/>
      <c r="BK100" s="2"/>
      <c r="BL100" s="2"/>
      <c r="BM100" s="278"/>
      <c r="BN100" s="2"/>
      <c r="BO100" s="2"/>
      <c r="BP100" s="2"/>
      <c r="BQ100" s="2"/>
      <c r="BR100" s="2"/>
      <c r="BS100" s="2"/>
      <c r="BT100" s="2"/>
      <c r="BU100" s="2"/>
      <c r="BV100" s="2"/>
      <c r="BW100" s="2"/>
      <c r="BX100" s="2"/>
      <c r="BY100" s="2"/>
      <c r="BZ100" s="2"/>
      <c r="CA100" s="2"/>
      <c r="CB100" s="2"/>
      <c r="CC100" s="2"/>
    </row>
    <row r="101" spans="1:90" s="133" customFormat="1">
      <c r="A101" s="284"/>
      <c r="B101" s="2"/>
      <c r="C101" s="2"/>
      <c r="D101" s="2"/>
      <c r="E101" s="275"/>
      <c r="F101" s="275"/>
      <c r="G101" s="275"/>
      <c r="H101" s="275"/>
      <c r="I101" s="277"/>
      <c r="J101" s="2"/>
      <c r="K101" s="2"/>
      <c r="L101" s="2"/>
      <c r="M101" s="2"/>
      <c r="N101" s="2"/>
      <c r="O101" s="2"/>
      <c r="P101" s="278"/>
      <c r="Q101" s="2"/>
      <c r="R101" s="2"/>
      <c r="S101" s="2"/>
      <c r="T101" s="2"/>
      <c r="U101" s="2"/>
      <c r="V101" s="2"/>
      <c r="W101" s="278"/>
      <c r="X101" s="2"/>
      <c r="Y101" s="2"/>
      <c r="Z101" s="2"/>
      <c r="AA101" s="2"/>
      <c r="AB101" s="2"/>
      <c r="AC101" s="2"/>
      <c r="AD101" s="278"/>
      <c r="AE101" s="2"/>
      <c r="AF101" s="2"/>
      <c r="AG101" s="2"/>
      <c r="AH101" s="2"/>
      <c r="AI101" s="2"/>
      <c r="AJ101" s="2"/>
      <c r="AK101" s="278"/>
      <c r="AL101" s="2"/>
      <c r="AM101" s="2"/>
      <c r="AN101" s="2"/>
      <c r="AO101" s="2"/>
      <c r="AP101" s="2"/>
      <c r="AQ101" s="2"/>
      <c r="AR101" s="278"/>
      <c r="AS101" s="2"/>
      <c r="AT101" s="2"/>
      <c r="AU101" s="2"/>
      <c r="AV101" s="2"/>
      <c r="AW101" s="2"/>
      <c r="AX101" s="2"/>
      <c r="AY101" s="278"/>
      <c r="AZ101" s="2"/>
      <c r="BA101" s="2"/>
      <c r="BB101" s="2"/>
      <c r="BC101" s="2"/>
      <c r="BD101" s="2"/>
      <c r="BE101" s="2"/>
      <c r="BF101" s="278"/>
      <c r="BG101" s="2"/>
      <c r="BH101" s="2"/>
      <c r="BI101" s="2"/>
      <c r="BJ101" s="2"/>
      <c r="BK101" s="2"/>
      <c r="BL101" s="2"/>
      <c r="BM101" s="278"/>
      <c r="BN101" s="2"/>
      <c r="BO101" s="2"/>
      <c r="BP101" s="2"/>
      <c r="BQ101" s="2"/>
      <c r="BR101" s="2"/>
      <c r="BS101" s="2"/>
      <c r="BT101" s="2"/>
      <c r="BU101" s="2"/>
      <c r="BV101" s="2"/>
      <c r="BW101" s="2"/>
      <c r="BX101" s="2"/>
      <c r="BY101" s="2"/>
      <c r="BZ101" s="2"/>
      <c r="CA101" s="2"/>
      <c r="CB101" s="2"/>
      <c r="CC101" s="2"/>
    </row>
    <row r="102" spans="1:90" s="133" customFormat="1" ht="28.5">
      <c r="A102" s="284"/>
      <c r="B102" s="279" t="s">
        <v>177</v>
      </c>
      <c r="C102" s="272"/>
      <c r="D102" s="279" t="s">
        <v>178</v>
      </c>
      <c r="E102" s="272"/>
      <c r="F102" s="275"/>
      <c r="G102" s="275"/>
      <c r="H102" s="275"/>
      <c r="I102" s="275"/>
      <c r="J102" s="5"/>
      <c r="K102" s="2"/>
      <c r="L102" s="281"/>
      <c r="M102" s="5"/>
      <c r="N102" s="2"/>
      <c r="O102" s="5"/>
      <c r="P102" s="2"/>
      <c r="Q102" s="5"/>
      <c r="R102" s="2"/>
      <c r="S102" s="281"/>
      <c r="T102" s="5"/>
      <c r="U102" s="2"/>
      <c r="V102" s="5"/>
      <c r="W102" s="2"/>
      <c r="X102" s="5"/>
      <c r="Y102" s="2"/>
      <c r="Z102" s="281"/>
      <c r="AA102" s="5"/>
      <c r="AB102" s="2"/>
      <c r="AC102" s="5"/>
      <c r="AD102" s="2"/>
      <c r="AE102" s="5"/>
      <c r="AF102" s="2"/>
      <c r="AG102" s="281"/>
      <c r="AH102" s="5"/>
      <c r="AI102" s="2"/>
      <c r="AJ102" s="5"/>
      <c r="AK102" s="2"/>
      <c r="AL102" s="5"/>
      <c r="AM102" s="2"/>
      <c r="AN102" s="281"/>
      <c r="AO102" s="5"/>
      <c r="AP102" s="5"/>
      <c r="AQ102" s="5"/>
      <c r="AR102" s="2"/>
      <c r="AS102" s="5"/>
      <c r="AT102" s="2"/>
      <c r="AU102" s="281"/>
      <c r="AV102" s="5"/>
      <c r="AW102" s="5"/>
      <c r="AX102" s="5"/>
      <c r="AY102" s="2"/>
      <c r="AZ102" s="5"/>
      <c r="BA102" s="2"/>
      <c r="BB102" s="281"/>
      <c r="BC102" s="5"/>
      <c r="BD102" s="5"/>
      <c r="BE102" s="5"/>
      <c r="BF102" s="2"/>
      <c r="BG102" s="5"/>
      <c r="BH102" s="2"/>
      <c r="BI102" s="281"/>
      <c r="BJ102" s="5"/>
      <c r="BK102" s="5"/>
      <c r="BL102" s="5"/>
      <c r="BM102" s="2"/>
      <c r="BN102" s="5"/>
      <c r="BO102" s="2"/>
      <c r="BP102" s="281"/>
      <c r="BQ102" s="5"/>
      <c r="BR102" s="5"/>
      <c r="BS102" s="5"/>
      <c r="BT102" s="2"/>
      <c r="BU102" s="2"/>
      <c r="BV102" s="2"/>
      <c r="BW102" s="2"/>
      <c r="BX102" s="2"/>
      <c r="BY102" s="2"/>
      <c r="BZ102" s="2"/>
      <c r="CA102" s="2"/>
      <c r="CB102" s="2"/>
      <c r="CC102" s="2"/>
    </row>
    <row r="103" spans="1:90" s="133" customFormat="1">
      <c r="A103" s="284"/>
      <c r="B103" s="277"/>
      <c r="C103" s="2"/>
      <c r="D103" s="2"/>
      <c r="E103" s="2"/>
      <c r="F103" s="275"/>
      <c r="G103" s="275"/>
      <c r="H103" s="275"/>
      <c r="I103" s="275"/>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81"/>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row>
    <row r="104" spans="1:90" s="133" customFormat="1">
      <c r="A104" s="284"/>
      <c r="B104" s="282" t="s">
        <v>179</v>
      </c>
      <c r="C104" s="283"/>
      <c r="D104" s="2"/>
      <c r="E104" s="2"/>
      <c r="F104" s="275"/>
      <c r="G104" s="275"/>
      <c r="H104" s="275"/>
      <c r="I104" s="275"/>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81"/>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row>
    <row r="105" spans="1:90" s="133" customFormat="1">
      <c r="A105" s="284"/>
      <c r="B105" s="277"/>
      <c r="C105" s="2"/>
      <c r="D105" s="2"/>
      <c r="E105" s="2"/>
      <c r="F105" s="275"/>
      <c r="G105" s="275"/>
      <c r="H105" s="275"/>
      <c r="I105" s="275"/>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81"/>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row>
    <row r="106" spans="1:90" s="133" customFormat="1" ht="15">
      <c r="A106" s="284" t="s">
        <v>554</v>
      </c>
      <c r="B106" s="276" t="s">
        <v>190</v>
      </c>
      <c r="C106" s="2"/>
      <c r="D106" s="2"/>
      <c r="E106" s="275"/>
      <c r="F106" s="275"/>
      <c r="G106" s="27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75"/>
      <c r="BM106" s="275"/>
      <c r="BN106" s="275"/>
      <c r="BO106" s="275"/>
      <c r="BP106" s="275"/>
      <c r="BQ106" s="275"/>
      <c r="BR106" s="275"/>
      <c r="BS106" s="275"/>
      <c r="BT106" s="275"/>
      <c r="BU106" s="275"/>
      <c r="BV106" s="275"/>
      <c r="BW106" s="275"/>
      <c r="BX106" s="275"/>
      <c r="BY106" s="275"/>
      <c r="BZ106" s="275"/>
      <c r="CA106" s="275"/>
      <c r="CB106" s="275"/>
      <c r="CC106" s="275"/>
      <c r="CD106" s="275"/>
      <c r="CE106" s="275"/>
      <c r="CF106" s="275"/>
      <c r="CG106" s="275"/>
      <c r="CH106" s="275"/>
      <c r="CI106" s="275"/>
      <c r="CJ106" s="275"/>
      <c r="CK106" s="275"/>
      <c r="CL106" s="275"/>
    </row>
    <row r="107" spans="1:90" s="133" customFormat="1">
      <c r="A107" s="284"/>
      <c r="B107" s="286"/>
      <c r="C107" s="2"/>
      <c r="D107" s="2"/>
      <c r="E107" s="275"/>
      <c r="F107" s="275"/>
      <c r="G107" s="27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row>
    <row r="108" spans="1:90" s="133" customFormat="1" ht="42.75">
      <c r="A108" s="284"/>
      <c r="B108" s="279" t="s">
        <v>191</v>
      </c>
      <c r="C108" s="272"/>
      <c r="D108" s="279" t="s">
        <v>178</v>
      </c>
      <c r="E108" s="272"/>
      <c r="F108" s="275"/>
      <c r="G108" s="27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75"/>
      <c r="BM108" s="275"/>
      <c r="BN108" s="275"/>
      <c r="BO108" s="275"/>
      <c r="BP108" s="275"/>
      <c r="BQ108" s="275"/>
      <c r="BR108" s="275"/>
      <c r="BS108" s="275"/>
      <c r="BT108" s="275"/>
      <c r="BU108" s="275"/>
      <c r="BV108" s="275"/>
      <c r="BW108" s="275"/>
      <c r="BX108" s="275"/>
      <c r="BY108" s="275"/>
      <c r="BZ108" s="275"/>
      <c r="CA108" s="275"/>
      <c r="CB108" s="275"/>
      <c r="CC108" s="275"/>
      <c r="CD108" s="275"/>
      <c r="CE108" s="275"/>
      <c r="CF108" s="275"/>
      <c r="CG108" s="275"/>
      <c r="CH108" s="275"/>
      <c r="CI108" s="275"/>
      <c r="CJ108" s="275"/>
      <c r="CK108" s="275"/>
      <c r="CL108" s="275"/>
    </row>
    <row r="109" spans="1:90" s="133" customFormat="1">
      <c r="A109" s="284"/>
      <c r="B109" s="277"/>
      <c r="C109" s="2"/>
      <c r="D109" s="2"/>
      <c r="E109" s="2"/>
      <c r="F109" s="275"/>
      <c r="G109" s="27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75"/>
      <c r="BM109" s="275"/>
      <c r="BN109" s="275"/>
      <c r="BO109" s="275"/>
      <c r="BP109" s="275"/>
      <c r="BQ109" s="275"/>
      <c r="BR109" s="275"/>
      <c r="BS109" s="275"/>
      <c r="BT109" s="275"/>
      <c r="BU109" s="275"/>
      <c r="BV109" s="275"/>
      <c r="BW109" s="275"/>
      <c r="BX109" s="275"/>
      <c r="BY109" s="275"/>
      <c r="BZ109" s="275"/>
      <c r="CA109" s="275"/>
      <c r="CB109" s="275"/>
      <c r="CC109" s="275"/>
      <c r="CD109" s="275"/>
      <c r="CE109" s="275"/>
      <c r="CF109" s="275"/>
      <c r="CG109" s="275"/>
      <c r="CH109" s="275"/>
      <c r="CI109" s="275"/>
      <c r="CJ109" s="275"/>
      <c r="CK109" s="275"/>
      <c r="CL109" s="275"/>
    </row>
    <row r="110" spans="1:90" s="133" customFormat="1">
      <c r="A110" s="284"/>
      <c r="B110" s="287" t="s">
        <v>179</v>
      </c>
      <c r="C110" s="283"/>
      <c r="D110" s="2"/>
      <c r="E110" s="2"/>
      <c r="F110" s="275"/>
      <c r="G110" s="27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5"/>
      <c r="BH110" s="285"/>
      <c r="BI110" s="285"/>
      <c r="BJ110" s="285"/>
      <c r="BK110" s="285"/>
      <c r="BL110" s="275"/>
      <c r="BM110" s="275"/>
      <c r="BN110" s="275"/>
      <c r="BO110" s="275"/>
      <c r="BP110" s="275"/>
      <c r="BQ110" s="275"/>
      <c r="BR110" s="275"/>
      <c r="BS110" s="275"/>
      <c r="BT110" s="275"/>
      <c r="BU110" s="275"/>
      <c r="BV110" s="275"/>
      <c r="BW110" s="275"/>
      <c r="BX110" s="275"/>
      <c r="BY110" s="275"/>
      <c r="BZ110" s="275"/>
      <c r="CA110" s="275"/>
      <c r="CB110" s="275"/>
      <c r="CC110" s="275"/>
      <c r="CD110" s="275"/>
      <c r="CE110" s="275"/>
      <c r="CF110" s="275"/>
      <c r="CG110" s="275"/>
      <c r="CH110" s="275"/>
      <c r="CI110" s="275"/>
      <c r="CJ110" s="275"/>
      <c r="CK110" s="275"/>
      <c r="CL110" s="275"/>
    </row>
    <row r="111" spans="1:90" s="133" customFormat="1">
      <c r="A111" s="281"/>
      <c r="B111" s="275"/>
      <c r="C111" s="275"/>
      <c r="D111" s="275"/>
      <c r="E111" s="275"/>
      <c r="F111" s="2"/>
      <c r="G111" s="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5"/>
      <c r="AQ111" s="285"/>
      <c r="AR111" s="285"/>
      <c r="AS111" s="285"/>
      <c r="AT111" s="285"/>
      <c r="AU111" s="285"/>
      <c r="AV111" s="285"/>
      <c r="AW111" s="285"/>
      <c r="AX111" s="285"/>
      <c r="AY111" s="285"/>
      <c r="AZ111" s="285"/>
      <c r="BA111" s="285"/>
      <c r="BB111" s="285"/>
      <c r="BC111" s="285"/>
      <c r="BD111" s="285"/>
      <c r="BE111" s="285"/>
      <c r="BF111" s="285"/>
      <c r="BG111" s="285"/>
      <c r="BH111" s="285"/>
      <c r="BI111" s="285"/>
      <c r="BJ111" s="285"/>
      <c r="BK111" s="285"/>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row>
    <row r="112" spans="1:90" s="133" customFormat="1" ht="15">
      <c r="A112" s="284" t="s">
        <v>555</v>
      </c>
      <c r="B112" s="288" t="s">
        <v>180</v>
      </c>
      <c r="C112" s="289" t="s">
        <v>181</v>
      </c>
      <c r="D112" s="2" t="s">
        <v>182</v>
      </c>
      <c r="E112" s="2" t="s">
        <v>183</v>
      </c>
      <c r="F112" s="275"/>
      <c r="G112" s="275"/>
      <c r="H112" s="275"/>
      <c r="I112" s="275"/>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81"/>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row>
    <row r="113" spans="1:156" s="133" customFormat="1" ht="28.5">
      <c r="A113" s="284"/>
      <c r="B113" s="4" t="s">
        <v>184</v>
      </c>
      <c r="C113" s="632" t="str">
        <f>IF(D123=0,"תא זה יתעדכן עם מילוי תקופת הדיווח",DATE(D123,E123,F123))</f>
        <v>תא זה יתעדכן עם מילוי תקופת הדיווח</v>
      </c>
      <c r="D113" s="632" t="str">
        <f>IF(D124=0,"תא זה יתעדכן עם מילוי תקופת הדיווח",DATE(D124,E124,F124))</f>
        <v>תא זה יתעדכן עם מילוי תקופת הדיווח</v>
      </c>
      <c r="E113" s="504" t="str">
        <f>IF(D150&gt;0,D150,"תא זה יתעדכן עם מילוי נתוני תקופת הדיווח")</f>
        <v>תא זה יתעדכן עם מילוי נתוני תקופת הדיווח</v>
      </c>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84"/>
      <c r="AJ113" s="275"/>
      <c r="AK113" s="275"/>
      <c r="AL113" s="275"/>
      <c r="AM113" s="275"/>
      <c r="AN113" s="275"/>
      <c r="AO113" s="275"/>
      <c r="AP113" s="275"/>
      <c r="AQ113" s="275"/>
      <c r="AR113" s="275"/>
      <c r="AS113" s="275"/>
      <c r="AT113" s="275"/>
      <c r="AU113" s="275"/>
      <c r="AV113" s="275"/>
      <c r="AW113" s="275"/>
      <c r="AX113" s="275"/>
      <c r="AY113" s="275"/>
      <c r="AZ113" s="275"/>
      <c r="BA113" s="275"/>
      <c r="BB113" s="275"/>
      <c r="BC113" s="275"/>
      <c r="BD113" s="275"/>
      <c r="BE113" s="275"/>
      <c r="BF113" s="275"/>
      <c r="BG113" s="275"/>
      <c r="BH113" s="275"/>
      <c r="BI113" s="275"/>
      <c r="BJ113" s="275"/>
      <c r="BK113" s="275"/>
      <c r="BL113" s="275"/>
      <c r="BM113" s="275"/>
      <c r="BN113" s="275"/>
      <c r="BO113" s="275"/>
      <c r="BP113" s="275"/>
      <c r="BQ113" s="275"/>
      <c r="BR113" s="275"/>
      <c r="BS113" s="275"/>
      <c r="BT113" s="275"/>
      <c r="BU113" s="275"/>
      <c r="BV113" s="275"/>
      <c r="BW113" s="275"/>
      <c r="BX113" s="275"/>
      <c r="BY113" s="275"/>
      <c r="BZ113" s="275"/>
      <c r="CA113" s="275"/>
      <c r="CB113" s="275"/>
      <c r="CC113" s="275"/>
    </row>
    <row r="114" spans="1:156" s="133" customFormat="1" ht="28.5">
      <c r="A114" s="284"/>
      <c r="B114" s="4" t="s">
        <v>185</v>
      </c>
      <c r="C114" s="632" t="str">
        <f>IF(D163=0,"תא זה יתעדכן עם מילוי תקופת הדיווח",DATE(D163,E163,F163))</f>
        <v>תא זה יתעדכן עם מילוי תקופת הדיווח</v>
      </c>
      <c r="D114" s="632" t="str">
        <f>IF(D165=0,"תא זה יתעדכן עם מילוי תקופת הדיווח",DATE(D165,E165,F165))</f>
        <v>תא זה יתעדכן עם מילוי תקופת הדיווח</v>
      </c>
      <c r="E114" s="504" t="str">
        <f>IF(D184&gt;0,D184,"תא זה יתעדכן עם מילוי נתוני תקופת הדיווח")</f>
        <v>תא זה יתעדכן עם מילוי נתוני תקופת הדיווח</v>
      </c>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84"/>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5"/>
      <c r="BJ114" s="275"/>
      <c r="BK114" s="275"/>
      <c r="BL114" s="275"/>
      <c r="BM114" s="275"/>
      <c r="BN114" s="275"/>
      <c r="BO114" s="275"/>
      <c r="BP114" s="275"/>
      <c r="BQ114" s="275"/>
      <c r="BR114" s="275"/>
      <c r="BS114" s="275"/>
      <c r="BT114" s="275"/>
      <c r="BU114" s="275"/>
      <c r="BV114" s="275"/>
      <c r="BW114" s="275"/>
      <c r="BX114" s="275"/>
      <c r="BY114" s="275"/>
      <c r="BZ114" s="275"/>
      <c r="CA114" s="275"/>
      <c r="CB114" s="275"/>
      <c r="CC114" s="275"/>
    </row>
    <row r="115" spans="1:156" s="133" customFormat="1" ht="33" customHeight="1">
      <c r="A115" s="284"/>
      <c r="B115" s="4" t="s">
        <v>186</v>
      </c>
      <c r="C115" s="632" t="str">
        <f>IF(D196=0,"תא זה יתעדכן עם מילוי תקופת הדיווח",DATE(D196,E196,F196))</f>
        <v>תא זה יתעדכן עם מילוי תקופת הדיווח</v>
      </c>
      <c r="D115" s="632" t="str">
        <f>IF(D197=0,"תא זה יתעדכן עם מילוי תקופת הדיווח",DATE(D197,E197,F197))</f>
        <v>תא זה יתעדכן עם מילוי תקופת הדיווח</v>
      </c>
      <c r="E115" s="504" t="str">
        <f>IF(D216&gt;0,D216,"תא זה יתעדכן עם מילוי נתוני תקופת הדיווח")</f>
        <v>תא זה יתעדכן עם מילוי נתוני תקופת הדיווח</v>
      </c>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84"/>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5"/>
      <c r="BP115" s="275"/>
      <c r="BQ115" s="275"/>
      <c r="BR115" s="275"/>
      <c r="BS115" s="275"/>
      <c r="BT115" s="275"/>
      <c r="BU115" s="275"/>
      <c r="BV115" s="275"/>
      <c r="BW115" s="275"/>
      <c r="BX115" s="275"/>
      <c r="BY115" s="275"/>
      <c r="BZ115" s="275"/>
      <c r="CA115" s="275"/>
      <c r="CB115" s="275"/>
      <c r="CC115" s="275"/>
    </row>
    <row r="116" spans="1:156" s="133" customFormat="1">
      <c r="A116" s="284"/>
      <c r="B116" s="295"/>
      <c r="C116" s="289"/>
      <c r="D116" s="289" t="s">
        <v>187</v>
      </c>
      <c r="E116" s="504">
        <f>SUM(E113:E115)</f>
        <v>0</v>
      </c>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84"/>
      <c r="AJ116" s="275"/>
      <c r="AK116" s="275"/>
      <c r="AL116" s="275"/>
      <c r="AM116" s="275"/>
      <c r="AN116" s="275"/>
      <c r="AO116" s="275"/>
      <c r="AP116" s="275"/>
      <c r="AQ116" s="275"/>
      <c r="AR116" s="275"/>
      <c r="AS116" s="275"/>
      <c r="AT116" s="275"/>
      <c r="AU116" s="275"/>
      <c r="AV116" s="275"/>
      <c r="AW116" s="275"/>
      <c r="AX116" s="275"/>
      <c r="AY116" s="275"/>
      <c r="AZ116" s="275"/>
      <c r="BA116" s="275"/>
      <c r="BB116" s="275"/>
      <c r="BC116" s="275"/>
      <c r="BD116" s="275"/>
      <c r="BE116" s="275"/>
      <c r="BF116" s="275"/>
      <c r="BG116" s="275"/>
      <c r="BH116" s="275"/>
      <c r="BI116" s="275"/>
      <c r="BJ116" s="275"/>
      <c r="BK116" s="275"/>
      <c r="BL116" s="275"/>
      <c r="BM116" s="275"/>
      <c r="BN116" s="275"/>
      <c r="BO116" s="275"/>
      <c r="BP116" s="275"/>
      <c r="BQ116" s="275"/>
      <c r="BR116" s="275"/>
      <c r="BS116" s="275"/>
      <c r="BT116" s="275"/>
      <c r="BU116" s="275"/>
      <c r="BV116" s="275"/>
      <c r="BW116" s="275"/>
      <c r="BX116" s="275"/>
      <c r="BY116" s="275"/>
      <c r="BZ116" s="275"/>
      <c r="CA116" s="275"/>
      <c r="CB116" s="275"/>
      <c r="CC116" s="275"/>
      <c r="CD116" s="275"/>
      <c r="CE116" s="275"/>
      <c r="CF116" s="275"/>
      <c r="CG116" s="275"/>
      <c r="CH116" s="275"/>
      <c r="CI116" s="275"/>
      <c r="CJ116" s="275"/>
      <c r="CK116" s="275"/>
      <c r="CL116" s="275"/>
      <c r="CM116" s="275"/>
      <c r="CN116" s="275"/>
      <c r="CO116" s="275"/>
      <c r="CP116" s="275"/>
      <c r="CQ116" s="275"/>
      <c r="CR116" s="275"/>
      <c r="CS116" s="275"/>
      <c r="CT116" s="275"/>
      <c r="CU116" s="275"/>
      <c r="CV116" s="275"/>
      <c r="CW116" s="275"/>
      <c r="CX116" s="275"/>
      <c r="CY116" s="275"/>
      <c r="CZ116" s="275"/>
      <c r="DA116" s="275"/>
      <c r="DB116" s="275"/>
      <c r="DC116" s="275"/>
      <c r="DD116" s="275"/>
      <c r="DE116" s="275"/>
      <c r="DF116" s="275"/>
      <c r="DG116" s="275"/>
      <c r="DH116" s="275"/>
      <c r="DI116" s="275"/>
      <c r="DJ116" s="275"/>
      <c r="DK116" s="275"/>
      <c r="DL116" s="275"/>
      <c r="DM116" s="275"/>
      <c r="DN116" s="275"/>
      <c r="DO116" s="275"/>
      <c r="DP116" s="275"/>
      <c r="DQ116" s="275"/>
      <c r="DR116" s="275"/>
      <c r="DS116" s="275"/>
      <c r="DT116" s="275"/>
      <c r="DU116" s="275"/>
      <c r="DV116" s="275"/>
      <c r="DW116" s="275"/>
      <c r="DX116" s="275"/>
      <c r="DY116" s="275"/>
      <c r="DZ116" s="275"/>
      <c r="EA116" s="275"/>
      <c r="EB116" s="275"/>
      <c r="EC116" s="275"/>
      <c r="ED116" s="275"/>
      <c r="EE116" s="275"/>
      <c r="EF116" s="275"/>
      <c r="EG116" s="275"/>
      <c r="EH116" s="275"/>
      <c r="EI116" s="275"/>
      <c r="EJ116" s="275"/>
      <c r="EK116" s="275"/>
      <c r="EL116" s="275"/>
      <c r="EM116" s="275"/>
      <c r="EN116" s="275"/>
      <c r="EO116" s="275"/>
      <c r="EP116" s="275"/>
      <c r="EQ116" s="275"/>
      <c r="ER116" s="275"/>
      <c r="ES116" s="275"/>
      <c r="ET116" s="275"/>
      <c r="EU116" s="275"/>
      <c r="EV116" s="275"/>
      <c r="EW116" s="275"/>
      <c r="EX116" s="275"/>
      <c r="EY116" s="275"/>
      <c r="EZ116" s="275"/>
    </row>
    <row r="117" spans="1:156" s="133" customFormat="1">
      <c r="A117" s="281"/>
      <c r="B117" s="2"/>
      <c r="C117" s="2"/>
      <c r="D117" s="5"/>
      <c r="E117" s="2"/>
      <c r="F117" s="2"/>
      <c r="G117" s="2"/>
      <c r="H117" s="5"/>
      <c r="I117" s="2"/>
      <c r="J117" s="2"/>
      <c r="K117" s="5"/>
      <c r="L117" s="2"/>
      <c r="M117" s="2"/>
      <c r="N117" s="2"/>
      <c r="O117" s="5"/>
      <c r="P117" s="2"/>
      <c r="Q117" s="2"/>
      <c r="R117" s="5"/>
      <c r="S117" s="2"/>
      <c r="T117" s="2"/>
      <c r="U117" s="2"/>
      <c r="V117" s="5"/>
      <c r="W117" s="2"/>
      <c r="X117" s="2"/>
      <c r="Y117" s="5"/>
      <c r="Z117" s="2"/>
      <c r="AA117" s="2"/>
      <c r="AB117" s="2"/>
      <c r="AC117" s="5"/>
      <c r="AD117" s="2"/>
      <c r="AE117" s="2"/>
      <c r="AF117" s="5"/>
      <c r="AG117" s="2"/>
      <c r="AH117" s="2"/>
      <c r="AI117" s="2"/>
      <c r="AJ117" s="5"/>
      <c r="AK117" s="2"/>
      <c r="AL117" s="2"/>
      <c r="AM117" s="5"/>
      <c r="AN117" s="2"/>
      <c r="AO117" s="2"/>
      <c r="AP117" s="2"/>
      <c r="AQ117" s="5"/>
      <c r="AR117" s="2"/>
      <c r="AS117" s="2"/>
      <c r="AT117" s="5"/>
      <c r="AU117" s="2"/>
      <c r="AV117" s="2"/>
      <c r="AW117" s="2"/>
      <c r="AX117" s="5"/>
      <c r="AY117" s="2"/>
      <c r="AZ117" s="2"/>
      <c r="BA117" s="5"/>
      <c r="BB117" s="2"/>
      <c r="BC117" s="2"/>
      <c r="BD117" s="2"/>
      <c r="BE117" s="5"/>
      <c r="BF117" s="2"/>
      <c r="BG117" s="2"/>
      <c r="BH117" s="5"/>
      <c r="BI117" s="2"/>
      <c r="BJ117" s="2"/>
      <c r="BK117" s="2"/>
      <c r="BL117" s="5"/>
      <c r="BM117" s="2"/>
      <c r="BN117" s="2"/>
      <c r="BO117" s="5"/>
      <c r="BP117" s="2"/>
      <c r="BQ117" s="2"/>
      <c r="BR117" s="2"/>
      <c r="BS117" s="5"/>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row>
    <row r="118" spans="1:156" s="133" customFormat="1" ht="18">
      <c r="A118" s="513"/>
      <c r="B118" s="299" t="s">
        <v>743</v>
      </c>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c r="AN118" s="298"/>
      <c r="AO118" s="298"/>
      <c r="AP118" s="298"/>
      <c r="AQ118" s="298"/>
      <c r="AR118" s="298"/>
      <c r="AS118" s="298"/>
      <c r="AT118" s="298"/>
      <c r="AU118" s="298"/>
      <c r="AV118" s="298"/>
      <c r="AW118" s="298"/>
      <c r="AX118" s="298"/>
      <c r="AY118" s="298"/>
      <c r="AZ118" s="298"/>
      <c r="BA118" s="298"/>
      <c r="BB118" s="298"/>
      <c r="BC118" s="298"/>
      <c r="BD118" s="298"/>
      <c r="BE118" s="298"/>
      <c r="BF118" s="298"/>
      <c r="BG118" s="298"/>
      <c r="BH118" s="298"/>
      <c r="BI118" s="298"/>
      <c r="BJ118" s="298"/>
      <c r="BK118" s="298"/>
      <c r="BL118" s="298"/>
      <c r="BM118" s="298"/>
      <c r="BN118" s="298"/>
      <c r="BO118" s="298"/>
      <c r="BP118" s="298"/>
      <c r="BQ118" s="298"/>
      <c r="BR118" s="298"/>
      <c r="BS118" s="298"/>
      <c r="BT118" s="298"/>
      <c r="BU118" s="298"/>
      <c r="BV118" s="298"/>
      <c r="BW118" s="298"/>
      <c r="BX118" s="298"/>
      <c r="BY118" s="298"/>
      <c r="BZ118" s="298"/>
      <c r="CA118" s="298"/>
      <c r="CB118" s="298"/>
      <c r="CC118" s="298"/>
      <c r="CD118" s="298"/>
      <c r="CE118" s="298"/>
      <c r="CF118" s="298"/>
      <c r="CG118" s="298"/>
      <c r="CH118" s="298"/>
      <c r="CI118" s="298"/>
      <c r="CJ118" s="298"/>
      <c r="CK118" s="298"/>
      <c r="CL118" s="298"/>
    </row>
    <row r="119" spans="1:156" s="133" customFormat="1">
      <c r="A119" s="284"/>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c r="BA119" s="275"/>
      <c r="BB119" s="275"/>
      <c r="BC119" s="275"/>
      <c r="BD119" s="275"/>
      <c r="BE119" s="275"/>
      <c r="BF119" s="275"/>
      <c r="BG119" s="275"/>
      <c r="BH119" s="275"/>
      <c r="BI119" s="275"/>
      <c r="BJ119" s="275"/>
      <c r="BK119" s="275"/>
      <c r="BL119" s="275"/>
      <c r="BM119" s="275"/>
      <c r="BN119" s="275"/>
      <c r="BO119" s="275"/>
      <c r="BP119" s="275"/>
      <c r="BQ119" s="275"/>
      <c r="BR119" s="275"/>
      <c r="BS119" s="275"/>
      <c r="BT119" s="275"/>
      <c r="BU119" s="275"/>
      <c r="BV119" s="275"/>
      <c r="BW119" s="275"/>
      <c r="BX119" s="275"/>
      <c r="BY119" s="275"/>
      <c r="BZ119" s="275"/>
      <c r="CA119" s="275"/>
      <c r="CB119" s="275"/>
      <c r="CC119" s="275"/>
      <c r="CD119" s="275"/>
      <c r="CE119" s="275"/>
      <c r="CF119" s="275"/>
      <c r="CG119" s="275"/>
      <c r="CH119" s="275"/>
      <c r="CI119" s="275"/>
      <c r="CJ119" s="275"/>
      <c r="CK119" s="275"/>
      <c r="CL119" s="275"/>
    </row>
    <row r="120" spans="1:156" s="356" customFormat="1" ht="27.75">
      <c r="A120" s="743">
        <v>7.7</v>
      </c>
      <c r="B120" s="301" t="s">
        <v>192</v>
      </c>
      <c r="C120" s="352"/>
      <c r="D120" s="353"/>
      <c r="E120" s="354"/>
      <c r="F120" s="352"/>
      <c r="G120" s="352"/>
      <c r="H120" s="352"/>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55"/>
      <c r="AE120" s="355"/>
      <c r="AF120" s="355"/>
      <c r="AG120" s="355"/>
      <c r="AH120" s="355"/>
      <c r="AI120" s="355"/>
      <c r="AJ120" s="355"/>
      <c r="AK120" s="355"/>
      <c r="AL120" s="355"/>
      <c r="AM120" s="355"/>
      <c r="AN120" s="355"/>
      <c r="AO120" s="355"/>
      <c r="AP120" s="355"/>
      <c r="AQ120" s="355"/>
      <c r="AR120" s="355"/>
      <c r="AS120" s="355"/>
      <c r="AT120" s="355"/>
      <c r="AU120" s="355"/>
      <c r="AV120" s="355"/>
      <c r="AW120" s="355"/>
      <c r="AX120" s="355"/>
      <c r="AY120" s="355"/>
      <c r="AZ120" s="355"/>
      <c r="BA120" s="355"/>
      <c r="BB120" s="355"/>
      <c r="BC120" s="355"/>
      <c r="BD120" s="355"/>
      <c r="BE120" s="355"/>
      <c r="BF120" s="355"/>
      <c r="BG120" s="355"/>
      <c r="BH120" s="355"/>
      <c r="BI120" s="355"/>
      <c r="BJ120" s="355"/>
      <c r="BK120" s="355"/>
      <c r="BL120" s="355"/>
      <c r="BM120" s="355"/>
      <c r="BN120" s="355"/>
      <c r="BO120" s="355"/>
      <c r="BP120" s="355"/>
      <c r="BQ120" s="355"/>
      <c r="BR120" s="355"/>
      <c r="BS120" s="355"/>
      <c r="BT120" s="355"/>
      <c r="BU120" s="355"/>
      <c r="BV120" s="355"/>
      <c r="BW120" s="355"/>
      <c r="BX120" s="355"/>
      <c r="BY120" s="355"/>
      <c r="BZ120" s="352"/>
      <c r="CA120" s="352"/>
      <c r="CB120" s="352"/>
      <c r="CC120" s="352"/>
      <c r="CD120" s="352"/>
      <c r="CE120" s="352"/>
      <c r="CF120" s="352"/>
      <c r="CG120" s="352"/>
      <c r="CH120" s="352"/>
      <c r="CI120" s="352"/>
      <c r="CJ120" s="352"/>
      <c r="CK120" s="352"/>
      <c r="CL120" s="352"/>
    </row>
    <row r="121" spans="1:156" s="133" customFormat="1" ht="27.75">
      <c r="A121" s="744"/>
      <c r="B121" s="424"/>
      <c r="C121" s="275"/>
      <c r="D121" s="358"/>
      <c r="E121" s="2"/>
      <c r="F121" s="275"/>
      <c r="G121" s="275"/>
      <c r="H121" s="27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5"/>
      <c r="BH121" s="315"/>
      <c r="BI121" s="315"/>
      <c r="BJ121" s="315"/>
      <c r="BK121" s="315"/>
      <c r="BL121" s="315"/>
      <c r="BM121" s="315"/>
      <c r="BN121" s="315"/>
      <c r="BO121" s="315"/>
      <c r="BP121" s="315"/>
      <c r="BQ121" s="315"/>
      <c r="BR121" s="315"/>
      <c r="BS121" s="315"/>
      <c r="BT121" s="315"/>
      <c r="BU121" s="315"/>
      <c r="BV121" s="315"/>
      <c r="BW121" s="315"/>
      <c r="BX121" s="315"/>
      <c r="BY121" s="315"/>
      <c r="BZ121" s="275"/>
      <c r="CA121" s="275"/>
      <c r="CB121" s="275"/>
      <c r="CC121" s="275"/>
      <c r="CD121" s="275"/>
      <c r="CE121" s="275"/>
      <c r="CF121" s="275"/>
      <c r="CG121" s="275"/>
      <c r="CH121" s="275"/>
      <c r="CI121" s="275"/>
      <c r="CJ121" s="275"/>
      <c r="CK121" s="275"/>
      <c r="CL121" s="275"/>
    </row>
    <row r="122" spans="1:156" s="133" customFormat="1" ht="15">
      <c r="A122" s="284"/>
      <c r="B122" s="313" t="s">
        <v>193</v>
      </c>
      <c r="C122" s="280"/>
      <c r="D122" s="314" t="s">
        <v>53</v>
      </c>
      <c r="E122" s="314" t="s">
        <v>54</v>
      </c>
      <c r="F122" s="5" t="s">
        <v>175</v>
      </c>
      <c r="G122" s="5"/>
      <c r="H122" s="27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5"/>
      <c r="AY122" s="315"/>
      <c r="AZ122" s="315"/>
      <c r="BA122" s="315"/>
      <c r="BB122" s="315"/>
      <c r="BC122" s="315"/>
      <c r="BD122" s="315"/>
      <c r="BE122" s="315"/>
      <c r="BF122" s="315"/>
      <c r="BG122" s="315"/>
      <c r="BH122" s="315"/>
      <c r="BI122" s="315"/>
      <c r="BJ122" s="315"/>
      <c r="BK122" s="315"/>
      <c r="BL122" s="315"/>
      <c r="BM122" s="315"/>
      <c r="BN122" s="315"/>
      <c r="BO122" s="315"/>
      <c r="BP122" s="315"/>
      <c r="BQ122" s="315"/>
      <c r="BR122" s="315"/>
      <c r="BS122" s="315"/>
      <c r="BT122" s="315"/>
      <c r="BU122" s="315"/>
      <c r="BV122" s="315"/>
      <c r="BW122" s="315"/>
      <c r="BX122" s="315"/>
      <c r="BY122" s="315"/>
      <c r="BZ122" s="275"/>
      <c r="CA122" s="275"/>
      <c r="CB122" s="275"/>
      <c r="CC122" s="275"/>
      <c r="CD122" s="275"/>
      <c r="CE122" s="275"/>
      <c r="CF122" s="275"/>
      <c r="CG122" s="275"/>
      <c r="CH122" s="275"/>
      <c r="CI122" s="275"/>
      <c r="CJ122" s="275"/>
      <c r="CK122" s="275"/>
      <c r="CL122" s="275"/>
    </row>
    <row r="123" spans="1:156" s="133" customFormat="1" ht="28.5">
      <c r="A123" s="284"/>
      <c r="B123" s="316" t="s">
        <v>194</v>
      </c>
      <c r="C123" s="279" t="s">
        <v>181</v>
      </c>
      <c r="D123" s="283"/>
      <c r="E123" s="283"/>
      <c r="F123" s="283"/>
      <c r="G123" s="5"/>
      <c r="H123" s="275"/>
      <c r="I123" s="315"/>
      <c r="J123" s="315"/>
      <c r="K123" s="315"/>
      <c r="L123" s="315"/>
      <c r="M123" s="315"/>
      <c r="N123" s="315"/>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315"/>
      <c r="BB123" s="315"/>
      <c r="BC123" s="315"/>
      <c r="BD123" s="315"/>
      <c r="BE123" s="315"/>
      <c r="BF123" s="315"/>
      <c r="BG123" s="315"/>
      <c r="BH123" s="315"/>
      <c r="BI123" s="315"/>
      <c r="BJ123" s="315"/>
      <c r="BK123" s="315"/>
      <c r="BL123" s="315"/>
      <c r="BM123" s="315"/>
      <c r="BN123" s="315"/>
      <c r="BO123" s="315"/>
      <c r="BP123" s="315"/>
      <c r="BQ123" s="315"/>
      <c r="BR123" s="315"/>
      <c r="BS123" s="315"/>
      <c r="BT123" s="315"/>
      <c r="BU123" s="315"/>
      <c r="BV123" s="315"/>
      <c r="BW123" s="315"/>
      <c r="BX123" s="315"/>
      <c r="BY123" s="315"/>
      <c r="BZ123" s="275"/>
      <c r="CA123" s="275"/>
      <c r="CB123" s="275"/>
      <c r="CC123" s="275"/>
      <c r="CD123" s="275"/>
      <c r="CE123" s="275"/>
      <c r="CF123" s="275"/>
      <c r="CG123" s="275"/>
      <c r="CH123" s="275"/>
      <c r="CI123" s="275"/>
      <c r="CJ123" s="275"/>
      <c r="CK123" s="275"/>
      <c r="CL123" s="275"/>
    </row>
    <row r="124" spans="1:156" s="133" customFormat="1">
      <c r="A124" s="284"/>
      <c r="B124" s="289"/>
      <c r="C124" s="317" t="s">
        <v>182</v>
      </c>
      <c r="D124" s="283"/>
      <c r="E124" s="283"/>
      <c r="F124" s="283"/>
      <c r="G124" s="5"/>
      <c r="H124" s="275"/>
      <c r="I124" s="315"/>
      <c r="J124" s="315"/>
      <c r="K124" s="315"/>
      <c r="L124" s="315"/>
      <c r="M124" s="315"/>
      <c r="N124" s="315"/>
      <c r="O124" s="315"/>
      <c r="P124" s="315"/>
      <c r="Q124" s="315"/>
      <c r="R124" s="315"/>
      <c r="S124" s="315"/>
      <c r="T124" s="315"/>
      <c r="U124" s="315"/>
      <c r="V124" s="315"/>
      <c r="W124" s="315"/>
      <c r="X124" s="315"/>
      <c r="Y124" s="315"/>
      <c r="Z124" s="315"/>
      <c r="AA124" s="315"/>
      <c r="AB124" s="315"/>
      <c r="AC124" s="315"/>
      <c r="AD124" s="315"/>
      <c r="AE124" s="315"/>
      <c r="AF124" s="315"/>
      <c r="AG124" s="315"/>
      <c r="AH124" s="315"/>
      <c r="AI124" s="315"/>
      <c r="AJ124" s="315"/>
      <c r="AK124" s="315"/>
      <c r="AL124" s="315"/>
      <c r="AM124" s="315"/>
      <c r="AN124" s="315"/>
      <c r="AO124" s="315"/>
      <c r="AP124" s="315"/>
      <c r="AQ124" s="315"/>
      <c r="AR124" s="315"/>
      <c r="AS124" s="315"/>
      <c r="AT124" s="315"/>
      <c r="AU124" s="315"/>
      <c r="AV124" s="315"/>
      <c r="AW124" s="315"/>
      <c r="AX124" s="315"/>
      <c r="AY124" s="315"/>
      <c r="AZ124" s="315"/>
      <c r="BA124" s="315"/>
      <c r="BB124" s="315"/>
      <c r="BC124" s="315"/>
      <c r="BD124" s="315"/>
      <c r="BE124" s="315"/>
      <c r="BF124" s="315"/>
      <c r="BG124" s="315"/>
      <c r="BH124" s="315"/>
      <c r="BI124" s="315"/>
      <c r="BJ124" s="315"/>
      <c r="BK124" s="315"/>
      <c r="BL124" s="315"/>
      <c r="BM124" s="315"/>
      <c r="BN124" s="315"/>
      <c r="BO124" s="315"/>
      <c r="BP124" s="315"/>
      <c r="BQ124" s="315"/>
      <c r="BR124" s="315"/>
      <c r="BS124" s="315"/>
      <c r="BT124" s="315"/>
      <c r="BU124" s="315"/>
      <c r="BV124" s="315"/>
      <c r="BW124" s="315"/>
      <c r="BX124" s="315"/>
      <c r="BY124" s="315"/>
      <c r="BZ124" s="275"/>
      <c r="CA124" s="275"/>
      <c r="CB124" s="275"/>
      <c r="CC124" s="275"/>
      <c r="CD124" s="275"/>
      <c r="CE124" s="275"/>
      <c r="CF124" s="275"/>
      <c r="CG124" s="275"/>
      <c r="CH124" s="275"/>
      <c r="CI124" s="275"/>
      <c r="CJ124" s="275"/>
      <c r="CK124" s="275"/>
      <c r="CL124" s="275"/>
    </row>
    <row r="125" spans="1:156" s="133" customFormat="1" ht="15">
      <c r="A125" s="284"/>
      <c r="B125" s="318" t="s">
        <v>195</v>
      </c>
      <c r="C125" s="319"/>
      <c r="D125" s="320" t="s">
        <v>196</v>
      </c>
      <c r="E125" s="320" t="s">
        <v>197</v>
      </c>
      <c r="F125" s="320" t="s">
        <v>198</v>
      </c>
      <c r="G125" s="321" t="s">
        <v>199</v>
      </c>
      <c r="H125" s="275"/>
      <c r="I125" s="315"/>
      <c r="J125" s="315"/>
      <c r="K125" s="315"/>
      <c r="L125" s="315"/>
      <c r="M125" s="315"/>
      <c r="N125" s="315"/>
      <c r="O125" s="315"/>
      <c r="P125" s="315"/>
      <c r="Q125" s="315"/>
      <c r="R125" s="315"/>
      <c r="S125" s="315"/>
      <c r="T125" s="315"/>
      <c r="U125" s="315"/>
      <c r="V125" s="315"/>
      <c r="W125" s="315"/>
      <c r="X125" s="315"/>
      <c r="Y125" s="315"/>
      <c r="Z125" s="315"/>
      <c r="AA125" s="315"/>
      <c r="AB125" s="315"/>
      <c r="AC125" s="315"/>
      <c r="AD125" s="315"/>
      <c r="AE125" s="315"/>
      <c r="AF125" s="315"/>
      <c r="AG125" s="315"/>
      <c r="AH125" s="315"/>
      <c r="AI125" s="315"/>
      <c r="AJ125" s="315"/>
      <c r="AK125" s="315"/>
      <c r="AL125" s="315"/>
      <c r="AM125" s="315"/>
      <c r="AN125" s="315"/>
      <c r="AO125" s="315"/>
      <c r="AP125" s="315"/>
      <c r="AQ125" s="315"/>
      <c r="AR125" s="315"/>
      <c r="AS125" s="315"/>
      <c r="AT125" s="315"/>
      <c r="AU125" s="315"/>
      <c r="AV125" s="315"/>
      <c r="AW125" s="315"/>
      <c r="AX125" s="315"/>
      <c r="AY125" s="315"/>
      <c r="AZ125" s="315"/>
      <c r="BA125" s="315"/>
      <c r="BB125" s="315"/>
      <c r="BC125" s="315"/>
      <c r="BD125" s="315"/>
      <c r="BE125" s="315"/>
      <c r="BF125" s="315"/>
      <c r="BG125" s="315"/>
      <c r="BH125" s="315"/>
      <c r="BI125" s="315"/>
      <c r="BJ125" s="315"/>
      <c r="BK125" s="315"/>
      <c r="BL125" s="315"/>
      <c r="BM125" s="315"/>
      <c r="BN125" s="315"/>
      <c r="BO125" s="315"/>
      <c r="BP125" s="315"/>
      <c r="BQ125" s="315"/>
      <c r="BR125" s="315"/>
      <c r="BS125" s="315"/>
      <c r="BT125" s="315"/>
      <c r="BU125" s="315"/>
      <c r="BV125" s="315"/>
      <c r="BW125" s="315"/>
      <c r="BX125" s="315"/>
      <c r="BY125" s="315"/>
      <c r="BZ125" s="275"/>
      <c r="CA125" s="275"/>
      <c r="CB125" s="275"/>
      <c r="CC125" s="275"/>
      <c r="CD125" s="275"/>
      <c r="CE125" s="275"/>
      <c r="CF125" s="275"/>
      <c r="CG125" s="275"/>
      <c r="CH125" s="275"/>
      <c r="CI125" s="275"/>
      <c r="CJ125" s="275"/>
      <c r="CK125" s="275"/>
      <c r="CL125" s="275"/>
    </row>
    <row r="126" spans="1:156" s="133" customFormat="1" ht="42.75">
      <c r="A126" s="284"/>
      <c r="B126" s="5"/>
      <c r="C126" s="322" t="s">
        <v>200</v>
      </c>
      <c r="D126" s="283"/>
      <c r="E126" s="283"/>
      <c r="F126" s="283"/>
      <c r="G126" s="283"/>
      <c r="H126" s="27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5"/>
      <c r="AN126" s="315"/>
      <c r="AO126" s="315"/>
      <c r="AP126" s="315"/>
      <c r="AQ126" s="315"/>
      <c r="AR126" s="315"/>
      <c r="AS126" s="315"/>
      <c r="AT126" s="315"/>
      <c r="AU126" s="315"/>
      <c r="AV126" s="315"/>
      <c r="AW126" s="315"/>
      <c r="AX126" s="315"/>
      <c r="AY126" s="315"/>
      <c r="AZ126" s="315"/>
      <c r="BA126" s="315"/>
      <c r="BB126" s="315"/>
      <c r="BC126" s="315"/>
      <c r="BD126" s="315"/>
      <c r="BE126" s="315"/>
      <c r="BF126" s="315"/>
      <c r="BG126" s="315"/>
      <c r="BH126" s="315"/>
      <c r="BI126" s="315"/>
      <c r="BJ126" s="315"/>
      <c r="BK126" s="315"/>
      <c r="BL126" s="315"/>
      <c r="BM126" s="315"/>
      <c r="BN126" s="315"/>
      <c r="BO126" s="315"/>
      <c r="BP126" s="315"/>
      <c r="BQ126" s="315"/>
      <c r="BR126" s="315"/>
      <c r="BS126" s="315"/>
      <c r="BT126" s="315"/>
      <c r="BU126" s="315"/>
      <c r="BV126" s="315"/>
      <c r="BW126" s="315"/>
      <c r="BX126" s="315"/>
      <c r="BY126" s="315"/>
      <c r="BZ126" s="275"/>
      <c r="CA126" s="275"/>
      <c r="CB126" s="275"/>
      <c r="CC126" s="275"/>
      <c r="CD126" s="275"/>
      <c r="CE126" s="275"/>
      <c r="CF126" s="275"/>
      <c r="CG126" s="275"/>
      <c r="CH126" s="275"/>
      <c r="CI126" s="275"/>
      <c r="CJ126" s="275"/>
      <c r="CK126" s="275"/>
      <c r="CL126" s="275"/>
    </row>
    <row r="127" spans="1:156" s="133" customFormat="1">
      <c r="A127" s="284"/>
      <c r="B127" s="4"/>
      <c r="C127" s="323"/>
      <c r="D127" s="283"/>
      <c r="E127" s="283"/>
      <c r="F127" s="283"/>
      <c r="G127" s="283"/>
      <c r="H127" s="275"/>
      <c r="I127" s="315"/>
      <c r="J127" s="315"/>
      <c r="K127" s="315"/>
      <c r="L127" s="315"/>
      <c r="M127" s="315"/>
      <c r="N127" s="315"/>
      <c r="O127" s="315"/>
      <c r="P127" s="315"/>
      <c r="Q127" s="315"/>
      <c r="R127" s="315"/>
      <c r="S127" s="315"/>
      <c r="T127" s="315"/>
      <c r="U127" s="315"/>
      <c r="V127" s="315"/>
      <c r="W127" s="315"/>
      <c r="X127" s="315"/>
      <c r="Y127" s="315"/>
      <c r="Z127" s="315"/>
      <c r="AA127" s="315"/>
      <c r="AB127" s="315"/>
      <c r="AC127" s="315"/>
      <c r="AD127" s="315"/>
      <c r="AE127" s="315"/>
      <c r="AF127" s="315"/>
      <c r="AG127" s="315"/>
      <c r="AH127" s="315"/>
      <c r="AI127" s="315"/>
      <c r="AJ127" s="315"/>
      <c r="AK127" s="315"/>
      <c r="AL127" s="315"/>
      <c r="AM127" s="315"/>
      <c r="AN127" s="315"/>
      <c r="AO127" s="315"/>
      <c r="AP127" s="315"/>
      <c r="AQ127" s="315"/>
      <c r="AR127" s="315"/>
      <c r="AS127" s="315"/>
      <c r="AT127" s="315"/>
      <c r="AU127" s="315"/>
      <c r="AV127" s="315"/>
      <c r="AW127" s="315"/>
      <c r="AX127" s="315"/>
      <c r="AY127" s="315"/>
      <c r="AZ127" s="315"/>
      <c r="BA127" s="315"/>
      <c r="BB127" s="315"/>
      <c r="BC127" s="315"/>
      <c r="BD127" s="315"/>
      <c r="BE127" s="315"/>
      <c r="BF127" s="315"/>
      <c r="BG127" s="315"/>
      <c r="BH127" s="315"/>
      <c r="BI127" s="315"/>
      <c r="BJ127" s="315"/>
      <c r="BK127" s="315"/>
      <c r="BL127" s="315"/>
      <c r="BM127" s="315"/>
      <c r="BN127" s="315"/>
      <c r="BO127" s="315"/>
      <c r="BP127" s="315"/>
      <c r="BQ127" s="315"/>
      <c r="BR127" s="315"/>
      <c r="BS127" s="315"/>
      <c r="BT127" s="315"/>
      <c r="BU127" s="315"/>
      <c r="BV127" s="315"/>
      <c r="BW127" s="315"/>
      <c r="BX127" s="315"/>
      <c r="BY127" s="315"/>
      <c r="BZ127" s="275"/>
      <c r="CA127" s="275"/>
      <c r="CB127" s="275"/>
      <c r="CC127" s="275"/>
      <c r="CD127" s="275"/>
      <c r="CE127" s="275"/>
      <c r="CF127" s="275"/>
      <c r="CG127" s="275"/>
      <c r="CH127" s="275"/>
      <c r="CI127" s="275"/>
      <c r="CJ127" s="275"/>
      <c r="CK127" s="275"/>
      <c r="CL127" s="275"/>
    </row>
    <row r="128" spans="1:156" s="133" customFormat="1">
      <c r="A128" s="284"/>
      <c r="B128" s="289"/>
      <c r="C128" s="2"/>
      <c r="D128" s="2"/>
      <c r="E128" s="5"/>
      <c r="F128" s="5"/>
      <c r="G128" s="5"/>
      <c r="H128" s="275"/>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c r="AN128" s="315"/>
      <c r="AO128" s="315"/>
      <c r="AP128" s="315"/>
      <c r="AQ128" s="315"/>
      <c r="AR128" s="315"/>
      <c r="AS128" s="315"/>
      <c r="AT128" s="315"/>
      <c r="AU128" s="315"/>
      <c r="AV128" s="315"/>
      <c r="AW128" s="315"/>
      <c r="AX128" s="315"/>
      <c r="AY128" s="315"/>
      <c r="AZ128" s="315"/>
      <c r="BA128" s="315"/>
      <c r="BB128" s="315"/>
      <c r="BC128" s="315"/>
      <c r="BD128" s="315"/>
      <c r="BE128" s="315"/>
      <c r="BF128" s="315"/>
      <c r="BG128" s="315"/>
      <c r="BH128" s="315"/>
      <c r="BI128" s="315"/>
      <c r="BJ128" s="315"/>
      <c r="BK128" s="315"/>
      <c r="BL128" s="315"/>
      <c r="BM128" s="315"/>
      <c r="BN128" s="315"/>
      <c r="BO128" s="315"/>
      <c r="BP128" s="315"/>
      <c r="BQ128" s="315"/>
      <c r="BR128" s="315"/>
      <c r="BS128" s="315"/>
      <c r="BT128" s="315"/>
      <c r="BU128" s="315"/>
      <c r="BV128" s="315"/>
      <c r="BW128" s="315"/>
      <c r="BX128" s="315"/>
      <c r="BY128" s="315"/>
    </row>
    <row r="129" spans="1:77" s="135" customFormat="1" ht="15">
      <c r="A129" s="281"/>
      <c r="B129" s="313" t="s">
        <v>201</v>
      </c>
      <c r="C129" s="2"/>
      <c r="D129" s="2"/>
      <c r="E129" s="5"/>
      <c r="F129" s="5"/>
      <c r="G129" s="5"/>
      <c r="H129" s="27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5"/>
      <c r="AY129" s="285"/>
      <c r="AZ129" s="285"/>
      <c r="BA129" s="285"/>
      <c r="BB129" s="285"/>
      <c r="BC129" s="285"/>
      <c r="BD129" s="285"/>
      <c r="BE129" s="285"/>
      <c r="BF129" s="285"/>
      <c r="BG129" s="285"/>
      <c r="BH129" s="285"/>
      <c r="BI129" s="285"/>
      <c r="BJ129" s="285"/>
      <c r="BK129" s="285"/>
      <c r="BL129" s="285"/>
      <c r="BM129" s="285"/>
      <c r="BN129" s="285"/>
      <c r="BO129" s="285"/>
      <c r="BP129" s="285"/>
      <c r="BQ129" s="285"/>
      <c r="BR129" s="285"/>
      <c r="BS129" s="285"/>
      <c r="BT129" s="285"/>
      <c r="BU129" s="285"/>
      <c r="BV129" s="285"/>
      <c r="BW129" s="285"/>
      <c r="BX129" s="285"/>
      <c r="BY129" s="285"/>
    </row>
    <row r="130" spans="1:77" s="133" customFormat="1">
      <c r="A130" s="284"/>
      <c r="B130" s="289"/>
      <c r="C130" s="2"/>
      <c r="D130" s="2"/>
      <c r="E130" s="5"/>
      <c r="F130" s="5"/>
      <c r="G130" s="5"/>
      <c r="H130" s="27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315"/>
      <c r="BE130" s="315"/>
      <c r="BF130" s="315"/>
      <c r="BG130" s="315"/>
      <c r="BH130" s="315"/>
      <c r="BI130" s="315"/>
      <c r="BJ130" s="315"/>
      <c r="BK130" s="315"/>
      <c r="BL130" s="315"/>
      <c r="BM130" s="315"/>
      <c r="BN130" s="315"/>
      <c r="BO130" s="315"/>
      <c r="BP130" s="315"/>
      <c r="BQ130" s="315"/>
      <c r="BR130" s="315"/>
      <c r="BS130" s="315"/>
      <c r="BT130" s="315"/>
      <c r="BU130" s="315"/>
      <c r="BV130" s="315"/>
      <c r="BW130" s="315"/>
      <c r="BX130" s="315"/>
      <c r="BY130" s="315"/>
    </row>
    <row r="131" spans="1:77" s="133" customFormat="1">
      <c r="A131" s="284"/>
      <c r="B131" s="425" t="s">
        <v>585</v>
      </c>
      <c r="C131" s="2"/>
      <c r="D131" s="2"/>
      <c r="E131" s="5"/>
      <c r="F131" s="5"/>
      <c r="G131" s="5"/>
      <c r="H131" s="27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5"/>
      <c r="AY131" s="315"/>
      <c r="AZ131" s="315"/>
      <c r="BA131" s="315"/>
      <c r="BB131" s="315"/>
      <c r="BC131" s="315"/>
      <c r="BD131" s="315"/>
      <c r="BE131" s="315"/>
      <c r="BF131" s="315"/>
      <c r="BG131" s="315"/>
      <c r="BH131" s="315"/>
      <c r="BI131" s="315"/>
      <c r="BJ131" s="315"/>
      <c r="BK131" s="315"/>
      <c r="BL131" s="315"/>
      <c r="BM131" s="315"/>
      <c r="BN131" s="315"/>
      <c r="BO131" s="315"/>
      <c r="BP131" s="315"/>
      <c r="BQ131" s="315"/>
      <c r="BR131" s="315"/>
      <c r="BS131" s="315"/>
      <c r="BT131" s="315"/>
      <c r="BU131" s="315"/>
      <c r="BV131" s="315"/>
      <c r="BW131" s="315"/>
      <c r="BX131" s="315"/>
      <c r="BY131" s="315"/>
    </row>
    <row r="132" spans="1:77" ht="42.75">
      <c r="B132" s="636" t="s">
        <v>628</v>
      </c>
      <c r="C132" s="372" t="s">
        <v>220</v>
      </c>
      <c r="D132" s="730" t="s">
        <v>494</v>
      </c>
      <c r="E132" s="373" t="s">
        <v>2748</v>
      </c>
    </row>
    <row r="133" spans="1:77">
      <c r="B133" s="135"/>
      <c r="C133" s="375">
        <v>1</v>
      </c>
      <c r="D133" s="376"/>
      <c r="E133" s="232"/>
    </row>
    <row r="134" spans="1:77">
      <c r="C134" s="377">
        <v>2</v>
      </c>
      <c r="D134" s="376"/>
      <c r="E134" s="232"/>
    </row>
    <row r="135" spans="1:77">
      <c r="C135" s="377">
        <v>3</v>
      </c>
      <c r="D135" s="376"/>
      <c r="E135" s="232"/>
    </row>
    <row r="136" spans="1:77">
      <c r="C136" s="377">
        <v>4</v>
      </c>
      <c r="D136" s="376"/>
      <c r="E136" s="232"/>
    </row>
    <row r="137" spans="1:77">
      <c r="C137" s="377">
        <v>5</v>
      </c>
      <c r="D137" s="376"/>
      <c r="E137" s="232"/>
    </row>
    <row r="138" spans="1:77">
      <c r="C138" s="377">
        <v>6</v>
      </c>
      <c r="D138" s="376"/>
      <c r="E138" s="232"/>
    </row>
    <row r="139" spans="1:77">
      <c r="C139" s="377">
        <v>7</v>
      </c>
      <c r="D139" s="376"/>
      <c r="E139" s="232"/>
    </row>
    <row r="140" spans="1:77">
      <c r="C140" s="377">
        <v>8</v>
      </c>
      <c r="D140" s="376"/>
      <c r="E140" s="232"/>
    </row>
    <row r="141" spans="1:77">
      <c r="C141" s="377">
        <v>9</v>
      </c>
      <c r="D141" s="376"/>
      <c r="E141" s="232"/>
      <c r="F141" s="466"/>
    </row>
    <row r="142" spans="1:77">
      <c r="C142" s="378">
        <v>10</v>
      </c>
      <c r="D142" s="376"/>
      <c r="E142" s="232"/>
    </row>
    <row r="143" spans="1:77">
      <c r="C143" s="1083" t="s">
        <v>242</v>
      </c>
      <c r="D143" s="1084"/>
      <c r="E143" s="732">
        <f>SUM(E133:E142)</f>
        <v>0</v>
      </c>
    </row>
    <row r="144" spans="1:77">
      <c r="A144" s="269"/>
    </row>
    <row r="145" spans="1:16384" s="135" customFormat="1" ht="18.75" thickBot="1">
      <c r="A145" s="139"/>
      <c r="C145" s="426"/>
      <c r="D145" s="426"/>
      <c r="E145" s="426"/>
      <c r="F145" s="429"/>
      <c r="G145" s="429"/>
      <c r="H145" s="430"/>
      <c r="I145" s="2"/>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row>
    <row r="146" spans="1:16384" s="135" customFormat="1" ht="15">
      <c r="A146" s="139"/>
      <c r="B146" s="7" t="s">
        <v>203</v>
      </c>
      <c r="C146" s="432"/>
      <c r="D146" s="433" t="s">
        <v>204</v>
      </c>
      <c r="E146" s="434" t="s">
        <v>205</v>
      </c>
      <c r="F146" s="435" t="s">
        <v>206</v>
      </c>
      <c r="G146" s="436" t="s">
        <v>207</v>
      </c>
      <c r="I146" s="1040"/>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c r="BZ146" s="285"/>
    </row>
    <row r="147" spans="1:16384" s="135" customFormat="1" ht="72" thickBot="1">
      <c r="A147" s="139"/>
      <c r="C147" s="537" t="s">
        <v>210</v>
      </c>
      <c r="D147" s="445">
        <f>IF(E143=0,0,E143*tCO2e_KWhחשמל)</f>
        <v>0</v>
      </c>
      <c r="E147" s="745">
        <f>IF(E143&gt;0,$C$51,0)</f>
        <v>0</v>
      </c>
      <c r="F147" s="746">
        <f>IF(E147=0,0,-1*(1-D147/E147))</f>
        <v>0</v>
      </c>
      <c r="G147" s="447"/>
      <c r="H147" s="639" t="s">
        <v>208</v>
      </c>
      <c r="I147" s="1040"/>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c r="BV147" s="285"/>
      <c r="BW147" s="285"/>
      <c r="BX147" s="285"/>
      <c r="BY147" s="285"/>
      <c r="BZ147" s="285"/>
    </row>
    <row r="148" spans="1:16384" s="135" customFormat="1" ht="15.75" thickBot="1">
      <c r="A148" s="139"/>
      <c r="B148" s="289"/>
      <c r="C148" s="3"/>
      <c r="D148" s="345"/>
      <c r="E148" s="5"/>
      <c r="F148" s="346"/>
      <c r="G148" s="2"/>
      <c r="H148" s="2"/>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row>
    <row r="149" spans="1:16384" s="135" customFormat="1" ht="15">
      <c r="A149" s="139"/>
      <c r="B149" s="8" t="s">
        <v>218</v>
      </c>
      <c r="C149" s="448"/>
      <c r="D149" s="449" t="s">
        <v>204</v>
      </c>
      <c r="E149" s="450" t="s">
        <v>205</v>
      </c>
      <c r="F149" s="449" t="s">
        <v>206</v>
      </c>
      <c r="G149" s="451" t="s">
        <v>207</v>
      </c>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row>
    <row r="150" spans="1:16384" s="135" customFormat="1" ht="72" thickBot="1">
      <c r="A150" s="139"/>
      <c r="B150" s="289"/>
      <c r="C150" s="341" t="s">
        <v>441</v>
      </c>
      <c r="D150" s="445">
        <f>IF(E143=0,0,E143)</f>
        <v>0</v>
      </c>
      <c r="E150" s="445">
        <f>IF(E143&gt;0,$E$51,0)</f>
        <v>0</v>
      </c>
      <c r="F150" s="746">
        <f>IF(E150=0,0,-1*(1-D150/E150))</f>
        <v>0</v>
      </c>
      <c r="G150" s="447"/>
      <c r="H150" s="747" t="s">
        <v>208</v>
      </c>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5"/>
    </row>
    <row r="151" spans="1:16384" s="135" customFormat="1">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39"/>
      <c r="BN151" s="139"/>
      <c r="BO151" s="139"/>
      <c r="BP151" s="139"/>
      <c r="BQ151" s="139"/>
      <c r="BR151" s="139"/>
      <c r="BS151" s="139"/>
      <c r="BT151" s="139"/>
      <c r="BU151" s="139"/>
      <c r="BV151" s="139"/>
      <c r="BW151" s="139"/>
      <c r="BX151" s="139"/>
      <c r="BY151" s="139"/>
      <c r="BZ151" s="139"/>
      <c r="CA151" s="139"/>
      <c r="CB151" s="139"/>
      <c r="CC151" s="139"/>
      <c r="CD151" s="139"/>
      <c r="CE151" s="139"/>
      <c r="CF151" s="139"/>
      <c r="CG151" s="139"/>
      <c r="CH151" s="139"/>
      <c r="CI151" s="139"/>
      <c r="CJ151" s="139"/>
      <c r="CK151" s="139"/>
      <c r="CL151" s="139"/>
      <c r="CM151" s="139"/>
      <c r="CN151" s="139"/>
      <c r="CO151" s="139"/>
      <c r="CP151" s="139"/>
      <c r="CQ151" s="139"/>
      <c r="CR151" s="139"/>
      <c r="CS151" s="139"/>
      <c r="CT151" s="139"/>
      <c r="CU151" s="139"/>
      <c r="CV151" s="139"/>
      <c r="CW151" s="139"/>
      <c r="CX151" s="139"/>
      <c r="CY151" s="139"/>
      <c r="CZ151" s="139"/>
      <c r="DA151" s="139"/>
      <c r="DB151" s="139"/>
      <c r="DC151" s="139"/>
      <c r="DD151" s="139"/>
      <c r="DE151" s="139"/>
      <c r="DF151" s="139"/>
      <c r="DG151" s="139"/>
      <c r="DH151" s="139"/>
      <c r="DI151" s="139"/>
      <c r="DJ151" s="139"/>
      <c r="DK151" s="139"/>
      <c r="DL151" s="139"/>
      <c r="DM151" s="139"/>
      <c r="DN151" s="139"/>
      <c r="DO151" s="139"/>
      <c r="DP151" s="139"/>
      <c r="DQ151" s="139"/>
      <c r="DR151" s="139"/>
      <c r="DS151" s="139"/>
      <c r="DT151" s="139"/>
      <c r="DU151" s="139"/>
      <c r="DV151" s="139"/>
      <c r="DW151" s="139"/>
      <c r="DX151" s="139"/>
      <c r="DY151" s="139"/>
      <c r="DZ151" s="139"/>
      <c r="EA151" s="139"/>
      <c r="EB151" s="139"/>
      <c r="EC151" s="139"/>
      <c r="ED151" s="139"/>
      <c r="EE151" s="139"/>
      <c r="EF151" s="139"/>
      <c r="EG151" s="139"/>
      <c r="EH151" s="139"/>
      <c r="EI151" s="139"/>
      <c r="EJ151" s="139"/>
      <c r="EK151" s="139"/>
      <c r="EL151" s="139"/>
      <c r="EM151" s="139"/>
      <c r="EN151" s="139"/>
      <c r="EO151" s="139"/>
      <c r="EP151" s="139"/>
      <c r="EQ151" s="139"/>
      <c r="ER151" s="139"/>
      <c r="ES151" s="139"/>
      <c r="ET151" s="139"/>
      <c r="EU151" s="139"/>
      <c r="EV151" s="139"/>
      <c r="EW151" s="139"/>
      <c r="EX151" s="139"/>
      <c r="EY151" s="139"/>
      <c r="EZ151" s="139"/>
      <c r="FA151" s="139"/>
      <c r="FB151" s="139"/>
      <c r="FC151" s="139"/>
      <c r="FD151" s="139"/>
      <c r="FE151" s="139"/>
      <c r="FF151" s="139"/>
      <c r="FG151" s="139"/>
      <c r="FH151" s="139"/>
      <c r="FI151" s="139"/>
      <c r="FJ151" s="139"/>
      <c r="FK151" s="139"/>
      <c r="FL151" s="139"/>
      <c r="FM151" s="139"/>
      <c r="FN151" s="139"/>
      <c r="FO151" s="139"/>
      <c r="FP151" s="139"/>
      <c r="FQ151" s="139"/>
      <c r="FR151" s="139"/>
      <c r="FS151" s="139"/>
      <c r="FT151" s="139"/>
      <c r="FU151" s="139"/>
      <c r="FV151" s="139"/>
      <c r="FW151" s="139"/>
      <c r="FX151" s="139"/>
      <c r="FY151" s="139"/>
      <c r="FZ151" s="139"/>
      <c r="GA151" s="139"/>
      <c r="GB151" s="139"/>
      <c r="GC151" s="139"/>
      <c r="GD151" s="139"/>
      <c r="GE151" s="139"/>
      <c r="GF151" s="139"/>
      <c r="GG151" s="139"/>
      <c r="GH151" s="139"/>
      <c r="GI151" s="139"/>
      <c r="GJ151" s="139"/>
      <c r="GK151" s="139"/>
      <c r="GL151" s="139"/>
      <c r="GM151" s="139"/>
      <c r="GN151" s="139"/>
      <c r="GO151" s="139"/>
      <c r="GP151" s="139"/>
      <c r="GQ151" s="139"/>
      <c r="GR151" s="139"/>
      <c r="GS151" s="139"/>
      <c r="GT151" s="139"/>
      <c r="GU151" s="139"/>
      <c r="GV151" s="139"/>
      <c r="GW151" s="139"/>
      <c r="GX151" s="139"/>
      <c r="GY151" s="139"/>
      <c r="GZ151" s="139"/>
      <c r="HA151" s="139"/>
      <c r="HB151" s="139"/>
      <c r="HC151" s="139"/>
      <c r="HD151" s="139"/>
      <c r="HE151" s="139"/>
      <c r="HF151" s="139"/>
      <c r="HG151" s="139"/>
      <c r="HH151" s="139"/>
      <c r="HI151" s="139"/>
      <c r="HJ151" s="139"/>
      <c r="HK151" s="139"/>
      <c r="HL151" s="139"/>
      <c r="HM151" s="139"/>
      <c r="HN151" s="139"/>
      <c r="HO151" s="139"/>
      <c r="HP151" s="139"/>
      <c r="HQ151" s="139"/>
      <c r="HR151" s="139"/>
      <c r="HS151" s="139"/>
      <c r="HT151" s="139"/>
      <c r="HU151" s="139"/>
      <c r="HV151" s="139"/>
      <c r="HW151" s="139"/>
      <c r="HX151" s="139"/>
      <c r="HY151" s="139"/>
      <c r="HZ151" s="139"/>
      <c r="IA151" s="139"/>
      <c r="IB151" s="139"/>
      <c r="IC151" s="139"/>
      <c r="ID151" s="139"/>
      <c r="IE151" s="139"/>
      <c r="IF151" s="139"/>
      <c r="IG151" s="139"/>
      <c r="IH151" s="139"/>
      <c r="II151" s="139"/>
      <c r="IJ151" s="139"/>
      <c r="IK151" s="139"/>
      <c r="IL151" s="139"/>
      <c r="IM151" s="139"/>
      <c r="IN151" s="139"/>
      <c r="IO151" s="139"/>
      <c r="IP151" s="139"/>
      <c r="IQ151" s="139"/>
      <c r="IR151" s="139"/>
      <c r="IS151" s="139"/>
      <c r="IT151" s="139"/>
      <c r="IU151" s="139"/>
      <c r="IV151" s="139"/>
      <c r="IW151" s="139"/>
      <c r="IX151" s="139"/>
      <c r="IY151" s="139"/>
      <c r="IZ151" s="139"/>
      <c r="JA151" s="139"/>
      <c r="JB151" s="139"/>
      <c r="JC151" s="139"/>
      <c r="JD151" s="139"/>
      <c r="JE151" s="139"/>
      <c r="JF151" s="139"/>
      <c r="JG151" s="139"/>
      <c r="JH151" s="139"/>
      <c r="JI151" s="139"/>
      <c r="JJ151" s="139"/>
      <c r="JK151" s="139"/>
      <c r="JL151" s="139"/>
      <c r="JM151" s="139"/>
      <c r="JN151" s="139"/>
      <c r="JO151" s="139"/>
      <c r="JP151" s="139"/>
      <c r="JQ151" s="139"/>
      <c r="JR151" s="139"/>
      <c r="JS151" s="139"/>
      <c r="JT151" s="139"/>
      <c r="JU151" s="139"/>
      <c r="JV151" s="139"/>
      <c r="JW151" s="139"/>
      <c r="JX151" s="139"/>
      <c r="JY151" s="139"/>
      <c r="JZ151" s="139"/>
      <c r="KA151" s="139"/>
      <c r="KB151" s="139"/>
      <c r="KC151" s="139"/>
      <c r="KD151" s="139"/>
      <c r="KE151" s="139"/>
      <c r="KF151" s="139"/>
      <c r="KG151" s="139"/>
      <c r="KH151" s="139"/>
      <c r="KI151" s="139"/>
      <c r="KJ151" s="139"/>
      <c r="KK151" s="139"/>
      <c r="KL151" s="139"/>
      <c r="KM151" s="139"/>
      <c r="KN151" s="139"/>
      <c r="KO151" s="139"/>
      <c r="KP151" s="139"/>
      <c r="KQ151" s="139"/>
      <c r="KR151" s="139"/>
      <c r="KS151" s="139"/>
      <c r="KT151" s="139"/>
      <c r="KU151" s="139"/>
      <c r="KV151" s="139"/>
      <c r="KW151" s="139"/>
      <c r="KX151" s="139"/>
      <c r="KY151" s="139"/>
      <c r="KZ151" s="139"/>
      <c r="LA151" s="139"/>
      <c r="LB151" s="139"/>
      <c r="LC151" s="139"/>
      <c r="LD151" s="139"/>
      <c r="LE151" s="139"/>
      <c r="LF151" s="139"/>
      <c r="LG151" s="139"/>
      <c r="LH151" s="139"/>
      <c r="LI151" s="139"/>
      <c r="LJ151" s="139"/>
      <c r="LK151" s="139"/>
      <c r="LL151" s="139"/>
      <c r="LM151" s="139"/>
      <c r="LN151" s="139"/>
      <c r="LO151" s="139"/>
      <c r="LP151" s="139"/>
      <c r="LQ151" s="139"/>
      <c r="LR151" s="139"/>
      <c r="LS151" s="139"/>
      <c r="LT151" s="139"/>
      <c r="LU151" s="139"/>
      <c r="LV151" s="139"/>
      <c r="LW151" s="139"/>
      <c r="LX151" s="139"/>
      <c r="LY151" s="139"/>
      <c r="LZ151" s="139"/>
      <c r="MA151" s="139"/>
      <c r="MB151" s="139"/>
      <c r="MC151" s="139"/>
      <c r="MD151" s="139"/>
      <c r="ME151" s="139"/>
      <c r="MF151" s="139"/>
      <c r="MG151" s="139"/>
      <c r="MH151" s="139"/>
      <c r="MI151" s="139"/>
      <c r="MJ151" s="139"/>
      <c r="MK151" s="139"/>
      <c r="ML151" s="139"/>
      <c r="MM151" s="139"/>
      <c r="MN151" s="139"/>
      <c r="MO151" s="139"/>
      <c r="MP151" s="139"/>
      <c r="MQ151" s="139"/>
      <c r="MR151" s="139"/>
      <c r="MS151" s="139"/>
      <c r="MT151" s="139"/>
      <c r="MU151" s="139"/>
      <c r="MV151" s="139"/>
      <c r="MW151" s="139"/>
      <c r="MX151" s="139"/>
      <c r="MY151" s="139"/>
      <c r="MZ151" s="139"/>
      <c r="NA151" s="139"/>
      <c r="NB151" s="139"/>
      <c r="NC151" s="139"/>
      <c r="ND151" s="139"/>
      <c r="NE151" s="139"/>
      <c r="NF151" s="139"/>
      <c r="NG151" s="139"/>
      <c r="NH151" s="139"/>
      <c r="NI151" s="139"/>
      <c r="NJ151" s="139"/>
      <c r="NK151" s="139"/>
      <c r="NL151" s="139"/>
      <c r="NM151" s="139"/>
      <c r="NN151" s="139"/>
      <c r="NO151" s="139"/>
      <c r="NP151" s="139"/>
      <c r="NQ151" s="139"/>
      <c r="NR151" s="139"/>
      <c r="NS151" s="139"/>
      <c r="NT151" s="139"/>
      <c r="NU151" s="139"/>
      <c r="NV151" s="139"/>
      <c r="NW151" s="139"/>
      <c r="NX151" s="139"/>
      <c r="NY151" s="139"/>
      <c r="NZ151" s="139"/>
      <c r="OA151" s="139"/>
      <c r="OB151" s="139"/>
      <c r="OC151" s="139"/>
      <c r="OD151" s="139"/>
      <c r="OE151" s="139"/>
      <c r="OF151" s="139"/>
      <c r="OG151" s="139"/>
      <c r="OH151" s="139"/>
      <c r="OI151" s="139"/>
      <c r="OJ151" s="139"/>
      <c r="OK151" s="139"/>
      <c r="OL151" s="139"/>
      <c r="OM151" s="139"/>
      <c r="ON151" s="139"/>
      <c r="OO151" s="139"/>
      <c r="OP151" s="139"/>
      <c r="OQ151" s="139"/>
      <c r="OR151" s="139"/>
      <c r="OS151" s="139"/>
      <c r="OT151" s="139"/>
      <c r="OU151" s="139"/>
      <c r="OV151" s="139"/>
      <c r="OW151" s="139"/>
      <c r="OX151" s="139"/>
      <c r="OY151" s="139"/>
      <c r="OZ151" s="139"/>
      <c r="PA151" s="139"/>
      <c r="PB151" s="139"/>
      <c r="PC151" s="139"/>
      <c r="PD151" s="139"/>
      <c r="PE151" s="139"/>
      <c r="PF151" s="139"/>
      <c r="PG151" s="139"/>
      <c r="PH151" s="139"/>
      <c r="PI151" s="139"/>
      <c r="PJ151" s="139"/>
      <c r="PK151" s="139"/>
      <c r="PL151" s="139"/>
      <c r="PM151" s="139"/>
      <c r="PN151" s="139"/>
      <c r="PO151" s="139"/>
      <c r="PP151" s="139"/>
      <c r="PQ151" s="139"/>
      <c r="PR151" s="139"/>
      <c r="PS151" s="139"/>
      <c r="PT151" s="139"/>
      <c r="PU151" s="139"/>
      <c r="PV151" s="139"/>
      <c r="PW151" s="139"/>
      <c r="PX151" s="139"/>
      <c r="PY151" s="139"/>
      <c r="PZ151" s="139"/>
      <c r="QA151" s="139"/>
      <c r="QB151" s="139"/>
      <c r="QC151" s="139"/>
      <c r="QD151" s="139"/>
      <c r="QE151" s="139"/>
      <c r="QF151" s="139"/>
      <c r="QG151" s="139"/>
      <c r="QH151" s="139"/>
      <c r="QI151" s="139"/>
      <c r="QJ151" s="139"/>
      <c r="QK151" s="139"/>
      <c r="QL151" s="139"/>
      <c r="QM151" s="139"/>
      <c r="QN151" s="139"/>
      <c r="QO151" s="139"/>
      <c r="QP151" s="139"/>
      <c r="QQ151" s="139"/>
      <c r="QR151" s="139"/>
      <c r="QS151" s="139"/>
      <c r="QT151" s="139"/>
      <c r="QU151" s="139"/>
      <c r="QV151" s="139"/>
      <c r="QW151" s="139"/>
      <c r="QX151" s="139"/>
      <c r="QY151" s="139"/>
      <c r="QZ151" s="139"/>
      <c r="RA151" s="139"/>
      <c r="RB151" s="139"/>
      <c r="RC151" s="139"/>
      <c r="RD151" s="139"/>
      <c r="RE151" s="139"/>
      <c r="RF151" s="139"/>
      <c r="RG151" s="139"/>
      <c r="RH151" s="139"/>
      <c r="RI151" s="139"/>
      <c r="RJ151" s="139"/>
      <c r="RK151" s="139"/>
      <c r="RL151" s="139"/>
      <c r="RM151" s="139"/>
      <c r="RN151" s="139"/>
      <c r="RO151" s="139"/>
      <c r="RP151" s="139"/>
      <c r="RQ151" s="139"/>
      <c r="RR151" s="139"/>
      <c r="RS151" s="139"/>
      <c r="RT151" s="139"/>
      <c r="RU151" s="139"/>
      <c r="RV151" s="139"/>
      <c r="RW151" s="139"/>
      <c r="RX151" s="139"/>
      <c r="RY151" s="139"/>
      <c r="RZ151" s="139"/>
      <c r="SA151" s="139"/>
      <c r="SB151" s="139"/>
      <c r="SC151" s="139"/>
      <c r="SD151" s="139"/>
      <c r="SE151" s="139"/>
      <c r="SF151" s="139"/>
      <c r="SG151" s="139"/>
      <c r="SH151" s="139"/>
      <c r="SI151" s="139"/>
      <c r="SJ151" s="139"/>
      <c r="SK151" s="139"/>
      <c r="SL151" s="139"/>
      <c r="SM151" s="139"/>
      <c r="SN151" s="139"/>
      <c r="SO151" s="139"/>
      <c r="SP151" s="139"/>
      <c r="SQ151" s="139"/>
      <c r="SR151" s="139"/>
      <c r="SS151" s="139"/>
      <c r="ST151" s="139"/>
      <c r="SU151" s="139"/>
      <c r="SV151" s="139"/>
      <c r="SW151" s="139"/>
      <c r="SX151" s="139"/>
      <c r="SY151" s="139"/>
      <c r="SZ151" s="139"/>
      <c r="TA151" s="139"/>
      <c r="TB151" s="139"/>
      <c r="TC151" s="139"/>
      <c r="TD151" s="139"/>
      <c r="TE151" s="139"/>
      <c r="TF151" s="139"/>
      <c r="TG151" s="139"/>
      <c r="TH151" s="139"/>
      <c r="TI151" s="139"/>
      <c r="TJ151" s="139"/>
      <c r="TK151" s="139"/>
      <c r="TL151" s="139"/>
      <c r="TM151" s="139"/>
      <c r="TN151" s="139"/>
      <c r="TO151" s="139"/>
      <c r="TP151" s="139"/>
      <c r="TQ151" s="139"/>
      <c r="TR151" s="139"/>
      <c r="TS151" s="139"/>
      <c r="TT151" s="139"/>
      <c r="TU151" s="139"/>
      <c r="TV151" s="139"/>
      <c r="TW151" s="139"/>
      <c r="TX151" s="139"/>
      <c r="TY151" s="139"/>
      <c r="TZ151" s="139"/>
      <c r="UA151" s="139"/>
      <c r="UB151" s="139"/>
      <c r="UC151" s="139"/>
      <c r="UD151" s="139"/>
      <c r="UE151" s="139"/>
      <c r="UF151" s="139"/>
      <c r="UG151" s="139"/>
      <c r="UH151" s="139"/>
      <c r="UI151" s="139"/>
      <c r="UJ151" s="139"/>
      <c r="UK151" s="139"/>
      <c r="UL151" s="139"/>
      <c r="UM151" s="139"/>
      <c r="UN151" s="139"/>
      <c r="UO151" s="139"/>
      <c r="UP151" s="139"/>
      <c r="UQ151" s="139"/>
      <c r="UR151" s="139"/>
      <c r="US151" s="139"/>
      <c r="UT151" s="139"/>
      <c r="UU151" s="139"/>
      <c r="UV151" s="139"/>
      <c r="UW151" s="139"/>
      <c r="UX151" s="139"/>
      <c r="UY151" s="139"/>
      <c r="UZ151" s="139"/>
      <c r="VA151" s="139"/>
      <c r="VB151" s="139"/>
      <c r="VC151" s="139"/>
      <c r="VD151" s="139"/>
      <c r="VE151" s="139"/>
      <c r="VF151" s="139"/>
      <c r="VG151" s="139"/>
      <c r="VH151" s="139"/>
      <c r="VI151" s="139"/>
      <c r="VJ151" s="139"/>
      <c r="VK151" s="139"/>
      <c r="VL151" s="139"/>
      <c r="VM151" s="139"/>
      <c r="VN151" s="139"/>
      <c r="VO151" s="139"/>
      <c r="VP151" s="139"/>
      <c r="VQ151" s="139"/>
      <c r="VR151" s="139"/>
      <c r="VS151" s="139"/>
      <c r="VT151" s="139"/>
      <c r="VU151" s="139"/>
      <c r="VV151" s="139"/>
      <c r="VW151" s="139"/>
      <c r="VX151" s="139"/>
      <c r="VY151" s="139"/>
      <c r="VZ151" s="139"/>
      <c r="WA151" s="139"/>
      <c r="WB151" s="139"/>
      <c r="WC151" s="139"/>
      <c r="WD151" s="139"/>
      <c r="WE151" s="139"/>
      <c r="WF151" s="139"/>
      <c r="WG151" s="139"/>
      <c r="WH151" s="139"/>
      <c r="WI151" s="139"/>
      <c r="WJ151" s="139"/>
      <c r="WK151" s="139"/>
      <c r="WL151" s="139"/>
      <c r="WM151" s="139"/>
      <c r="WN151" s="139"/>
      <c r="WO151" s="139"/>
      <c r="WP151" s="139"/>
      <c r="WQ151" s="139"/>
      <c r="WR151" s="139"/>
      <c r="WS151" s="139"/>
      <c r="WT151" s="139"/>
      <c r="WU151" s="139"/>
      <c r="WV151" s="139"/>
      <c r="WW151" s="139"/>
      <c r="WX151" s="139"/>
      <c r="WY151" s="139"/>
      <c r="WZ151" s="139"/>
      <c r="XA151" s="139"/>
      <c r="XB151" s="139"/>
      <c r="XC151" s="139"/>
      <c r="XD151" s="139"/>
      <c r="XE151" s="139"/>
      <c r="XF151" s="139"/>
      <c r="XG151" s="139"/>
      <c r="XH151" s="139"/>
      <c r="XI151" s="139"/>
      <c r="XJ151" s="139"/>
      <c r="XK151" s="139"/>
      <c r="XL151" s="139"/>
      <c r="XM151" s="139"/>
      <c r="XN151" s="139"/>
      <c r="XO151" s="139"/>
      <c r="XP151" s="139"/>
      <c r="XQ151" s="139"/>
      <c r="XR151" s="139"/>
      <c r="XS151" s="139"/>
      <c r="XT151" s="139"/>
      <c r="XU151" s="139"/>
      <c r="XV151" s="139"/>
      <c r="XW151" s="139"/>
      <c r="XX151" s="139"/>
      <c r="XY151" s="139"/>
      <c r="XZ151" s="139"/>
      <c r="YA151" s="139"/>
      <c r="YB151" s="139"/>
      <c r="YC151" s="139"/>
      <c r="YD151" s="139"/>
      <c r="YE151" s="139"/>
      <c r="YF151" s="139"/>
      <c r="YG151" s="139"/>
      <c r="YH151" s="139"/>
      <c r="YI151" s="139"/>
      <c r="YJ151" s="139"/>
      <c r="YK151" s="139"/>
      <c r="YL151" s="139"/>
      <c r="YM151" s="139"/>
      <c r="YN151" s="139"/>
      <c r="YO151" s="139"/>
      <c r="YP151" s="139"/>
      <c r="YQ151" s="139"/>
      <c r="YR151" s="139"/>
      <c r="YS151" s="139"/>
      <c r="YT151" s="139"/>
      <c r="YU151" s="139"/>
      <c r="YV151" s="139"/>
      <c r="YW151" s="139"/>
      <c r="YX151" s="139"/>
      <c r="YY151" s="139"/>
      <c r="YZ151" s="139"/>
      <c r="ZA151" s="139"/>
      <c r="ZB151" s="139"/>
      <c r="ZC151" s="139"/>
      <c r="ZD151" s="139"/>
      <c r="ZE151" s="139"/>
      <c r="ZF151" s="139"/>
      <c r="ZG151" s="139"/>
      <c r="ZH151" s="139"/>
      <c r="ZI151" s="139"/>
      <c r="ZJ151" s="139"/>
      <c r="ZK151" s="139"/>
      <c r="ZL151" s="139"/>
      <c r="ZM151" s="139"/>
      <c r="ZN151" s="139"/>
      <c r="ZO151" s="139"/>
      <c r="ZP151" s="139"/>
      <c r="ZQ151" s="139"/>
      <c r="ZR151" s="139"/>
      <c r="ZS151" s="139"/>
      <c r="ZT151" s="139"/>
      <c r="ZU151" s="139"/>
      <c r="ZV151" s="139"/>
      <c r="ZW151" s="139"/>
      <c r="ZX151" s="139"/>
      <c r="ZY151" s="139"/>
      <c r="ZZ151" s="139"/>
      <c r="AAA151" s="139"/>
      <c r="AAB151" s="139"/>
      <c r="AAC151" s="139"/>
      <c r="AAD151" s="139"/>
      <c r="AAE151" s="139"/>
      <c r="AAF151" s="139"/>
      <c r="AAG151" s="139"/>
      <c r="AAH151" s="139"/>
      <c r="AAI151" s="139"/>
      <c r="AAJ151" s="139"/>
      <c r="AAK151" s="139"/>
      <c r="AAL151" s="139"/>
      <c r="AAM151" s="139"/>
      <c r="AAN151" s="139"/>
      <c r="AAO151" s="139"/>
      <c r="AAP151" s="139"/>
      <c r="AAQ151" s="139"/>
      <c r="AAR151" s="139"/>
      <c r="AAS151" s="139"/>
      <c r="AAT151" s="139"/>
      <c r="AAU151" s="139"/>
      <c r="AAV151" s="139"/>
      <c r="AAW151" s="139"/>
      <c r="AAX151" s="139"/>
      <c r="AAY151" s="139"/>
      <c r="AAZ151" s="139"/>
      <c r="ABA151" s="139"/>
      <c r="ABB151" s="139"/>
      <c r="ABC151" s="139"/>
      <c r="ABD151" s="139"/>
      <c r="ABE151" s="139"/>
      <c r="ABF151" s="139"/>
      <c r="ABG151" s="139"/>
      <c r="ABH151" s="139"/>
      <c r="ABI151" s="139"/>
      <c r="ABJ151" s="139"/>
      <c r="ABK151" s="139"/>
      <c r="ABL151" s="139"/>
      <c r="ABM151" s="139"/>
      <c r="ABN151" s="139"/>
      <c r="ABO151" s="139"/>
      <c r="ABP151" s="139"/>
      <c r="ABQ151" s="139"/>
      <c r="ABR151" s="139"/>
      <c r="ABS151" s="139"/>
      <c r="ABT151" s="139"/>
      <c r="ABU151" s="139"/>
      <c r="ABV151" s="139"/>
      <c r="ABW151" s="139"/>
      <c r="ABX151" s="139"/>
      <c r="ABY151" s="139"/>
      <c r="ABZ151" s="139"/>
      <c r="ACA151" s="139"/>
      <c r="ACB151" s="139"/>
      <c r="ACC151" s="139"/>
      <c r="ACD151" s="139"/>
      <c r="ACE151" s="139"/>
      <c r="ACF151" s="139"/>
      <c r="ACG151" s="139"/>
      <c r="ACH151" s="139"/>
      <c r="ACI151" s="139"/>
      <c r="ACJ151" s="139"/>
      <c r="ACK151" s="139"/>
      <c r="ACL151" s="139"/>
      <c r="ACM151" s="139"/>
      <c r="ACN151" s="139"/>
      <c r="ACO151" s="139"/>
      <c r="ACP151" s="139"/>
      <c r="ACQ151" s="139"/>
      <c r="ACR151" s="139"/>
      <c r="ACS151" s="139"/>
      <c r="ACT151" s="139"/>
      <c r="ACU151" s="139"/>
      <c r="ACV151" s="139"/>
      <c r="ACW151" s="139"/>
      <c r="ACX151" s="139"/>
      <c r="ACY151" s="139"/>
      <c r="ACZ151" s="139"/>
      <c r="ADA151" s="139"/>
      <c r="ADB151" s="139"/>
      <c r="ADC151" s="139"/>
      <c r="ADD151" s="139"/>
      <c r="ADE151" s="139"/>
      <c r="ADF151" s="139"/>
      <c r="ADG151" s="139"/>
      <c r="ADH151" s="139"/>
      <c r="ADI151" s="139"/>
      <c r="ADJ151" s="139"/>
      <c r="ADK151" s="139"/>
      <c r="ADL151" s="139"/>
      <c r="ADM151" s="139"/>
      <c r="ADN151" s="139"/>
      <c r="ADO151" s="139"/>
      <c r="ADP151" s="139"/>
      <c r="ADQ151" s="139"/>
      <c r="ADR151" s="139"/>
      <c r="ADS151" s="139"/>
      <c r="ADT151" s="139"/>
      <c r="ADU151" s="139"/>
      <c r="ADV151" s="139"/>
      <c r="ADW151" s="139"/>
      <c r="ADX151" s="139"/>
      <c r="ADY151" s="139"/>
      <c r="ADZ151" s="139"/>
      <c r="AEA151" s="139"/>
      <c r="AEB151" s="139"/>
      <c r="AEC151" s="139"/>
      <c r="AED151" s="139"/>
      <c r="AEE151" s="139"/>
      <c r="AEF151" s="139"/>
      <c r="AEG151" s="139"/>
      <c r="AEH151" s="139"/>
      <c r="AEI151" s="139"/>
      <c r="AEJ151" s="139"/>
      <c r="AEK151" s="139"/>
      <c r="AEL151" s="139"/>
      <c r="AEM151" s="139"/>
      <c r="AEN151" s="139"/>
      <c r="AEO151" s="139"/>
      <c r="AEP151" s="139"/>
      <c r="AEQ151" s="139"/>
      <c r="AER151" s="139"/>
      <c r="AES151" s="139"/>
      <c r="AET151" s="139"/>
      <c r="AEU151" s="139"/>
      <c r="AEV151" s="139"/>
      <c r="AEW151" s="139"/>
      <c r="AEX151" s="139"/>
      <c r="AEY151" s="139"/>
      <c r="AEZ151" s="139"/>
      <c r="AFA151" s="139"/>
      <c r="AFB151" s="139"/>
      <c r="AFC151" s="139"/>
      <c r="AFD151" s="139"/>
      <c r="AFE151" s="139"/>
      <c r="AFF151" s="139"/>
      <c r="AFG151" s="139"/>
      <c r="AFH151" s="139"/>
      <c r="AFI151" s="139"/>
      <c r="AFJ151" s="139"/>
      <c r="AFK151" s="139"/>
      <c r="AFL151" s="139"/>
      <c r="AFM151" s="139"/>
      <c r="AFN151" s="139"/>
      <c r="AFO151" s="139"/>
      <c r="AFP151" s="139"/>
      <c r="AFQ151" s="139"/>
      <c r="AFR151" s="139"/>
      <c r="AFS151" s="139"/>
      <c r="AFT151" s="139"/>
      <c r="AFU151" s="139"/>
      <c r="AFV151" s="139"/>
      <c r="AFW151" s="139"/>
      <c r="AFX151" s="139"/>
      <c r="AFY151" s="139"/>
      <c r="AFZ151" s="139"/>
      <c r="AGA151" s="139"/>
      <c r="AGB151" s="139"/>
      <c r="AGC151" s="139"/>
      <c r="AGD151" s="139"/>
      <c r="AGE151" s="139"/>
      <c r="AGF151" s="139"/>
      <c r="AGG151" s="139"/>
      <c r="AGH151" s="139"/>
      <c r="AGI151" s="139"/>
      <c r="AGJ151" s="139"/>
      <c r="AGK151" s="139"/>
      <c r="AGL151" s="139"/>
      <c r="AGM151" s="139"/>
      <c r="AGN151" s="139"/>
      <c r="AGO151" s="139"/>
      <c r="AGP151" s="139"/>
      <c r="AGQ151" s="139"/>
      <c r="AGR151" s="139"/>
      <c r="AGS151" s="139"/>
      <c r="AGT151" s="139"/>
      <c r="AGU151" s="139"/>
      <c r="AGV151" s="139"/>
      <c r="AGW151" s="139"/>
      <c r="AGX151" s="139"/>
      <c r="AGY151" s="139"/>
      <c r="AGZ151" s="139"/>
      <c r="AHA151" s="139"/>
      <c r="AHB151" s="139"/>
      <c r="AHC151" s="139"/>
      <c r="AHD151" s="139"/>
      <c r="AHE151" s="139"/>
      <c r="AHF151" s="139"/>
      <c r="AHG151" s="139"/>
      <c r="AHH151" s="139"/>
      <c r="AHI151" s="139"/>
      <c r="AHJ151" s="139"/>
      <c r="AHK151" s="139"/>
      <c r="AHL151" s="139"/>
      <c r="AHM151" s="139"/>
      <c r="AHN151" s="139"/>
      <c r="AHO151" s="139"/>
      <c r="AHP151" s="139"/>
      <c r="AHQ151" s="139"/>
      <c r="AHR151" s="139"/>
      <c r="AHS151" s="139"/>
      <c r="AHT151" s="139"/>
      <c r="AHU151" s="139"/>
      <c r="AHV151" s="139"/>
      <c r="AHW151" s="139"/>
      <c r="AHX151" s="139"/>
      <c r="AHY151" s="139"/>
      <c r="AHZ151" s="139"/>
      <c r="AIA151" s="139"/>
      <c r="AIB151" s="139"/>
      <c r="AIC151" s="139"/>
      <c r="AID151" s="139"/>
      <c r="AIE151" s="139"/>
      <c r="AIF151" s="139"/>
      <c r="AIG151" s="139"/>
      <c r="AIH151" s="139"/>
      <c r="AII151" s="139"/>
      <c r="AIJ151" s="139"/>
      <c r="AIK151" s="139"/>
      <c r="AIL151" s="139"/>
      <c r="AIM151" s="139"/>
      <c r="AIN151" s="139"/>
      <c r="AIO151" s="139"/>
      <c r="AIP151" s="139"/>
      <c r="AIQ151" s="139"/>
      <c r="AIR151" s="139"/>
      <c r="AIS151" s="139"/>
      <c r="AIT151" s="139"/>
      <c r="AIU151" s="139"/>
      <c r="AIV151" s="139"/>
      <c r="AIW151" s="139"/>
      <c r="AIX151" s="139"/>
      <c r="AIY151" s="139"/>
      <c r="AIZ151" s="139"/>
      <c r="AJA151" s="139"/>
      <c r="AJB151" s="139"/>
      <c r="AJC151" s="139"/>
      <c r="AJD151" s="139"/>
      <c r="AJE151" s="139"/>
      <c r="AJF151" s="139"/>
      <c r="AJG151" s="139"/>
      <c r="AJH151" s="139"/>
      <c r="AJI151" s="139"/>
      <c r="AJJ151" s="139"/>
      <c r="AJK151" s="139"/>
      <c r="AJL151" s="139"/>
      <c r="AJM151" s="139"/>
      <c r="AJN151" s="139"/>
      <c r="AJO151" s="139"/>
      <c r="AJP151" s="139"/>
      <c r="AJQ151" s="139"/>
      <c r="AJR151" s="139"/>
      <c r="AJS151" s="139"/>
      <c r="AJT151" s="139"/>
      <c r="AJU151" s="139"/>
      <c r="AJV151" s="139"/>
      <c r="AJW151" s="139"/>
      <c r="AJX151" s="139"/>
      <c r="AJY151" s="139"/>
      <c r="AJZ151" s="139"/>
      <c r="AKA151" s="139"/>
      <c r="AKB151" s="139"/>
      <c r="AKC151" s="139"/>
      <c r="AKD151" s="139"/>
      <c r="AKE151" s="139"/>
      <c r="AKF151" s="139"/>
      <c r="AKG151" s="139"/>
      <c r="AKH151" s="139"/>
      <c r="AKI151" s="139"/>
      <c r="AKJ151" s="139"/>
      <c r="AKK151" s="139"/>
      <c r="AKL151" s="139"/>
      <c r="AKM151" s="139"/>
      <c r="AKN151" s="139"/>
      <c r="AKO151" s="139"/>
      <c r="AKP151" s="139"/>
      <c r="AKQ151" s="139"/>
      <c r="AKR151" s="139"/>
      <c r="AKS151" s="139"/>
      <c r="AKT151" s="139"/>
      <c r="AKU151" s="139"/>
      <c r="AKV151" s="139"/>
      <c r="AKW151" s="139"/>
      <c r="AKX151" s="139"/>
      <c r="AKY151" s="139"/>
      <c r="AKZ151" s="139"/>
      <c r="ALA151" s="139"/>
      <c r="ALB151" s="139"/>
      <c r="ALC151" s="139"/>
      <c r="ALD151" s="139"/>
      <c r="ALE151" s="139"/>
      <c r="ALF151" s="139"/>
      <c r="ALG151" s="139"/>
      <c r="ALH151" s="139"/>
      <c r="ALI151" s="139"/>
      <c r="ALJ151" s="139"/>
      <c r="ALK151" s="139"/>
      <c r="ALL151" s="139"/>
      <c r="ALM151" s="139"/>
      <c r="ALN151" s="139"/>
      <c r="ALO151" s="139"/>
      <c r="ALP151" s="139"/>
      <c r="ALQ151" s="139"/>
      <c r="ALR151" s="139"/>
      <c r="ALS151" s="139"/>
      <c r="ALT151" s="139"/>
      <c r="ALU151" s="139"/>
      <c r="ALV151" s="139"/>
      <c r="ALW151" s="139"/>
      <c r="ALX151" s="139"/>
      <c r="ALY151" s="139"/>
      <c r="ALZ151" s="139"/>
      <c r="AMA151" s="139"/>
      <c r="AMB151" s="139"/>
      <c r="AMC151" s="139"/>
      <c r="AMD151" s="139"/>
      <c r="AME151" s="139"/>
      <c r="AMF151" s="139"/>
      <c r="AMG151" s="139"/>
      <c r="AMH151" s="139"/>
      <c r="AMI151" s="139"/>
      <c r="AMJ151" s="139"/>
      <c r="AMK151" s="139"/>
      <c r="AML151" s="139"/>
      <c r="AMM151" s="139"/>
      <c r="AMN151" s="139"/>
      <c r="AMO151" s="139"/>
      <c r="AMP151" s="139"/>
      <c r="AMQ151" s="139"/>
      <c r="AMR151" s="139"/>
      <c r="AMS151" s="139"/>
      <c r="AMT151" s="139"/>
      <c r="AMU151" s="139"/>
      <c r="AMV151" s="139"/>
      <c r="AMW151" s="139"/>
      <c r="AMX151" s="139"/>
      <c r="AMY151" s="139"/>
      <c r="AMZ151" s="139"/>
      <c r="ANA151" s="139"/>
      <c r="ANB151" s="139"/>
      <c r="ANC151" s="139"/>
      <c r="AND151" s="139"/>
      <c r="ANE151" s="139"/>
      <c r="ANF151" s="139"/>
      <c r="ANG151" s="139"/>
      <c r="ANH151" s="139"/>
      <c r="ANI151" s="139"/>
      <c r="ANJ151" s="139"/>
      <c r="ANK151" s="139"/>
      <c r="ANL151" s="139"/>
      <c r="ANM151" s="139"/>
      <c r="ANN151" s="139"/>
      <c r="ANO151" s="139"/>
      <c r="ANP151" s="139"/>
      <c r="ANQ151" s="139"/>
      <c r="ANR151" s="139"/>
      <c r="ANS151" s="139"/>
      <c r="ANT151" s="139"/>
      <c r="ANU151" s="139"/>
      <c r="ANV151" s="139"/>
      <c r="ANW151" s="139"/>
      <c r="ANX151" s="139"/>
      <c r="ANY151" s="139"/>
      <c r="ANZ151" s="139"/>
      <c r="AOA151" s="139"/>
      <c r="AOB151" s="139"/>
      <c r="AOC151" s="139"/>
      <c r="AOD151" s="139"/>
      <c r="AOE151" s="139"/>
      <c r="AOF151" s="139"/>
      <c r="AOG151" s="139"/>
      <c r="AOH151" s="139"/>
      <c r="AOI151" s="139"/>
      <c r="AOJ151" s="139"/>
      <c r="AOK151" s="139"/>
      <c r="AOL151" s="139"/>
      <c r="AOM151" s="139"/>
      <c r="AON151" s="139"/>
      <c r="AOO151" s="139"/>
      <c r="AOP151" s="139"/>
      <c r="AOQ151" s="139"/>
      <c r="AOR151" s="139"/>
      <c r="AOS151" s="139"/>
      <c r="AOT151" s="139"/>
      <c r="AOU151" s="139"/>
      <c r="AOV151" s="139"/>
      <c r="AOW151" s="139"/>
      <c r="AOX151" s="139"/>
      <c r="AOY151" s="139"/>
      <c r="AOZ151" s="139"/>
      <c r="APA151" s="139"/>
      <c r="APB151" s="139"/>
      <c r="APC151" s="139"/>
      <c r="APD151" s="139"/>
      <c r="APE151" s="139"/>
      <c r="APF151" s="139"/>
      <c r="APG151" s="139"/>
      <c r="APH151" s="139"/>
      <c r="API151" s="139"/>
      <c r="APJ151" s="139"/>
      <c r="APK151" s="139"/>
      <c r="APL151" s="139"/>
      <c r="APM151" s="139"/>
      <c r="APN151" s="139"/>
      <c r="APO151" s="139"/>
      <c r="APP151" s="139"/>
      <c r="APQ151" s="139"/>
      <c r="APR151" s="139"/>
      <c r="APS151" s="139"/>
      <c r="APT151" s="139"/>
      <c r="APU151" s="139"/>
      <c r="APV151" s="139"/>
      <c r="APW151" s="139"/>
      <c r="APX151" s="139"/>
      <c r="APY151" s="139"/>
      <c r="APZ151" s="139"/>
      <c r="AQA151" s="139"/>
      <c r="AQB151" s="139"/>
      <c r="AQC151" s="139"/>
      <c r="AQD151" s="139"/>
      <c r="AQE151" s="139"/>
      <c r="AQF151" s="139"/>
      <c r="AQG151" s="139"/>
      <c r="AQH151" s="139"/>
      <c r="AQI151" s="139"/>
      <c r="AQJ151" s="139"/>
      <c r="AQK151" s="139"/>
      <c r="AQL151" s="139"/>
      <c r="AQM151" s="139"/>
      <c r="AQN151" s="139"/>
      <c r="AQO151" s="139"/>
      <c r="AQP151" s="139"/>
      <c r="AQQ151" s="139"/>
      <c r="AQR151" s="139"/>
      <c r="AQS151" s="139"/>
      <c r="AQT151" s="139"/>
      <c r="AQU151" s="139"/>
      <c r="AQV151" s="139"/>
      <c r="AQW151" s="139"/>
      <c r="AQX151" s="139"/>
      <c r="AQY151" s="139"/>
      <c r="AQZ151" s="139"/>
      <c r="ARA151" s="139"/>
      <c r="ARB151" s="139"/>
      <c r="ARC151" s="139"/>
      <c r="ARD151" s="139"/>
      <c r="ARE151" s="139"/>
      <c r="ARF151" s="139"/>
      <c r="ARG151" s="139"/>
      <c r="ARH151" s="139"/>
      <c r="ARI151" s="139"/>
      <c r="ARJ151" s="139"/>
      <c r="ARK151" s="139"/>
      <c r="ARL151" s="139"/>
      <c r="ARM151" s="139"/>
      <c r="ARN151" s="139"/>
      <c r="ARO151" s="139"/>
      <c r="ARP151" s="139"/>
      <c r="ARQ151" s="139"/>
      <c r="ARR151" s="139"/>
      <c r="ARS151" s="139"/>
      <c r="ART151" s="139"/>
      <c r="ARU151" s="139"/>
      <c r="ARV151" s="139"/>
      <c r="ARW151" s="139"/>
      <c r="ARX151" s="139"/>
      <c r="ARY151" s="139"/>
      <c r="ARZ151" s="139"/>
      <c r="ASA151" s="139"/>
      <c r="ASB151" s="139"/>
      <c r="ASC151" s="139"/>
      <c r="ASD151" s="139"/>
      <c r="ASE151" s="139"/>
      <c r="ASF151" s="139"/>
      <c r="ASG151" s="139"/>
      <c r="ASH151" s="139"/>
      <c r="ASI151" s="139"/>
      <c r="ASJ151" s="139"/>
      <c r="ASK151" s="139"/>
      <c r="ASL151" s="139"/>
      <c r="ASM151" s="139"/>
      <c r="ASN151" s="139"/>
      <c r="ASO151" s="139"/>
      <c r="ASP151" s="139"/>
      <c r="ASQ151" s="139"/>
      <c r="ASR151" s="139"/>
      <c r="ASS151" s="139"/>
      <c r="AST151" s="139"/>
      <c r="ASU151" s="139"/>
      <c r="ASV151" s="139"/>
      <c r="ASW151" s="139"/>
      <c r="ASX151" s="139"/>
      <c r="ASY151" s="139"/>
      <c r="ASZ151" s="139"/>
      <c r="ATA151" s="139"/>
      <c r="ATB151" s="139"/>
      <c r="ATC151" s="139"/>
      <c r="ATD151" s="139"/>
      <c r="ATE151" s="139"/>
      <c r="ATF151" s="139"/>
      <c r="ATG151" s="139"/>
      <c r="ATH151" s="139"/>
      <c r="ATI151" s="139"/>
      <c r="ATJ151" s="139"/>
      <c r="ATK151" s="139"/>
      <c r="ATL151" s="139"/>
      <c r="ATM151" s="139"/>
      <c r="ATN151" s="139"/>
      <c r="ATO151" s="139"/>
      <c r="ATP151" s="139"/>
      <c r="ATQ151" s="139"/>
      <c r="ATR151" s="139"/>
      <c r="ATS151" s="139"/>
      <c r="ATT151" s="139"/>
      <c r="ATU151" s="139"/>
      <c r="ATV151" s="139"/>
      <c r="ATW151" s="139"/>
      <c r="ATX151" s="139"/>
      <c r="ATY151" s="139"/>
      <c r="ATZ151" s="139"/>
      <c r="AUA151" s="139"/>
      <c r="AUB151" s="139"/>
      <c r="AUC151" s="139"/>
      <c r="AUD151" s="139"/>
      <c r="AUE151" s="139"/>
      <c r="AUF151" s="139"/>
      <c r="AUG151" s="139"/>
      <c r="AUH151" s="139"/>
      <c r="AUI151" s="139"/>
      <c r="AUJ151" s="139"/>
      <c r="AUK151" s="139"/>
      <c r="AUL151" s="139"/>
      <c r="AUM151" s="139"/>
      <c r="AUN151" s="139"/>
      <c r="AUO151" s="139"/>
      <c r="AUP151" s="139"/>
      <c r="AUQ151" s="139"/>
      <c r="AUR151" s="139"/>
      <c r="AUS151" s="139"/>
      <c r="AUT151" s="139"/>
      <c r="AUU151" s="139"/>
      <c r="AUV151" s="139"/>
      <c r="AUW151" s="139"/>
      <c r="AUX151" s="139"/>
      <c r="AUY151" s="139"/>
      <c r="AUZ151" s="139"/>
      <c r="AVA151" s="139"/>
      <c r="AVB151" s="139"/>
      <c r="AVC151" s="139"/>
      <c r="AVD151" s="139"/>
      <c r="AVE151" s="139"/>
      <c r="AVF151" s="139"/>
      <c r="AVG151" s="139"/>
      <c r="AVH151" s="139"/>
      <c r="AVI151" s="139"/>
      <c r="AVJ151" s="139"/>
      <c r="AVK151" s="139"/>
      <c r="AVL151" s="139"/>
      <c r="AVM151" s="139"/>
      <c r="AVN151" s="139"/>
      <c r="AVO151" s="139"/>
      <c r="AVP151" s="139"/>
      <c r="AVQ151" s="139"/>
      <c r="AVR151" s="139"/>
      <c r="AVS151" s="139"/>
      <c r="AVT151" s="139"/>
      <c r="AVU151" s="139"/>
      <c r="AVV151" s="139"/>
      <c r="AVW151" s="139"/>
      <c r="AVX151" s="139"/>
      <c r="AVY151" s="139"/>
      <c r="AVZ151" s="139"/>
      <c r="AWA151" s="139"/>
      <c r="AWB151" s="139"/>
      <c r="AWC151" s="139"/>
      <c r="AWD151" s="139"/>
      <c r="AWE151" s="139"/>
      <c r="AWF151" s="139"/>
      <c r="AWG151" s="139"/>
      <c r="AWH151" s="139"/>
      <c r="AWI151" s="139"/>
      <c r="AWJ151" s="139"/>
      <c r="AWK151" s="139"/>
      <c r="AWL151" s="139"/>
      <c r="AWM151" s="139"/>
      <c r="AWN151" s="139"/>
      <c r="AWO151" s="139"/>
      <c r="AWP151" s="139"/>
      <c r="AWQ151" s="139"/>
      <c r="AWR151" s="139"/>
      <c r="AWS151" s="139"/>
      <c r="AWT151" s="139"/>
      <c r="AWU151" s="139"/>
      <c r="AWV151" s="139"/>
      <c r="AWW151" s="139"/>
      <c r="AWX151" s="139"/>
      <c r="AWY151" s="139"/>
      <c r="AWZ151" s="139"/>
      <c r="AXA151" s="139"/>
      <c r="AXB151" s="139"/>
      <c r="AXC151" s="139"/>
      <c r="AXD151" s="139"/>
      <c r="AXE151" s="139"/>
      <c r="AXF151" s="139"/>
      <c r="AXG151" s="139"/>
      <c r="AXH151" s="139"/>
      <c r="AXI151" s="139"/>
      <c r="AXJ151" s="139"/>
      <c r="AXK151" s="139"/>
      <c r="AXL151" s="139"/>
      <c r="AXM151" s="139"/>
      <c r="AXN151" s="139"/>
      <c r="AXO151" s="139"/>
      <c r="AXP151" s="139"/>
      <c r="AXQ151" s="139"/>
      <c r="AXR151" s="139"/>
      <c r="AXS151" s="139"/>
      <c r="AXT151" s="139"/>
      <c r="AXU151" s="139"/>
      <c r="AXV151" s="139"/>
      <c r="AXW151" s="139"/>
      <c r="AXX151" s="139"/>
      <c r="AXY151" s="139"/>
      <c r="AXZ151" s="139"/>
      <c r="AYA151" s="139"/>
      <c r="AYB151" s="139"/>
      <c r="AYC151" s="139"/>
      <c r="AYD151" s="139"/>
      <c r="AYE151" s="139"/>
      <c r="AYF151" s="139"/>
      <c r="AYG151" s="139"/>
      <c r="AYH151" s="139"/>
      <c r="AYI151" s="139"/>
      <c r="AYJ151" s="139"/>
      <c r="AYK151" s="139"/>
      <c r="AYL151" s="139"/>
      <c r="AYM151" s="139"/>
      <c r="AYN151" s="139"/>
      <c r="AYO151" s="139"/>
      <c r="AYP151" s="139"/>
      <c r="AYQ151" s="139"/>
      <c r="AYR151" s="139"/>
      <c r="AYS151" s="139"/>
      <c r="AYT151" s="139"/>
      <c r="AYU151" s="139"/>
      <c r="AYV151" s="139"/>
      <c r="AYW151" s="139"/>
      <c r="AYX151" s="139"/>
      <c r="AYY151" s="139"/>
      <c r="AYZ151" s="139"/>
      <c r="AZA151" s="139"/>
      <c r="AZB151" s="139"/>
      <c r="AZC151" s="139"/>
      <c r="AZD151" s="139"/>
      <c r="AZE151" s="139"/>
      <c r="AZF151" s="139"/>
      <c r="AZG151" s="139"/>
      <c r="AZH151" s="139"/>
      <c r="AZI151" s="139"/>
      <c r="AZJ151" s="139"/>
      <c r="AZK151" s="139"/>
      <c r="AZL151" s="139"/>
      <c r="AZM151" s="139"/>
      <c r="AZN151" s="139"/>
      <c r="AZO151" s="139"/>
      <c r="AZP151" s="139"/>
      <c r="AZQ151" s="139"/>
      <c r="AZR151" s="139"/>
      <c r="AZS151" s="139"/>
      <c r="AZT151" s="139"/>
      <c r="AZU151" s="139"/>
      <c r="AZV151" s="139"/>
      <c r="AZW151" s="139"/>
      <c r="AZX151" s="139"/>
      <c r="AZY151" s="139"/>
      <c r="AZZ151" s="139"/>
      <c r="BAA151" s="139"/>
      <c r="BAB151" s="139"/>
      <c r="BAC151" s="139"/>
      <c r="BAD151" s="139"/>
      <c r="BAE151" s="139"/>
      <c r="BAF151" s="139"/>
      <c r="BAG151" s="139"/>
      <c r="BAH151" s="139"/>
      <c r="BAI151" s="139"/>
      <c r="BAJ151" s="139"/>
      <c r="BAK151" s="139"/>
      <c r="BAL151" s="139"/>
      <c r="BAM151" s="139"/>
      <c r="BAN151" s="139"/>
      <c r="BAO151" s="139"/>
      <c r="BAP151" s="139"/>
      <c r="BAQ151" s="139"/>
      <c r="BAR151" s="139"/>
      <c r="BAS151" s="139"/>
      <c r="BAT151" s="139"/>
      <c r="BAU151" s="139"/>
      <c r="BAV151" s="139"/>
      <c r="BAW151" s="139"/>
      <c r="BAX151" s="139"/>
      <c r="BAY151" s="139"/>
      <c r="BAZ151" s="139"/>
      <c r="BBA151" s="139"/>
      <c r="BBB151" s="139"/>
      <c r="BBC151" s="139"/>
      <c r="BBD151" s="139"/>
      <c r="BBE151" s="139"/>
      <c r="BBF151" s="139"/>
      <c r="BBG151" s="139"/>
      <c r="BBH151" s="139"/>
      <c r="BBI151" s="139"/>
      <c r="BBJ151" s="139"/>
      <c r="BBK151" s="139"/>
      <c r="BBL151" s="139"/>
      <c r="BBM151" s="139"/>
      <c r="BBN151" s="139"/>
      <c r="BBO151" s="139"/>
      <c r="BBP151" s="139"/>
      <c r="BBQ151" s="139"/>
      <c r="BBR151" s="139"/>
      <c r="BBS151" s="139"/>
      <c r="BBT151" s="139"/>
      <c r="BBU151" s="139"/>
      <c r="BBV151" s="139"/>
      <c r="BBW151" s="139"/>
      <c r="BBX151" s="139"/>
      <c r="BBY151" s="139"/>
      <c r="BBZ151" s="139"/>
      <c r="BCA151" s="139"/>
      <c r="BCB151" s="139"/>
      <c r="BCC151" s="139"/>
      <c r="BCD151" s="139"/>
      <c r="BCE151" s="139"/>
      <c r="BCF151" s="139"/>
      <c r="BCG151" s="139"/>
      <c r="BCH151" s="139"/>
      <c r="BCI151" s="139"/>
      <c r="BCJ151" s="139"/>
      <c r="BCK151" s="139"/>
      <c r="BCL151" s="139"/>
      <c r="BCM151" s="139"/>
      <c r="BCN151" s="139"/>
      <c r="BCO151" s="139"/>
      <c r="BCP151" s="139"/>
      <c r="BCQ151" s="139"/>
      <c r="BCR151" s="139"/>
      <c r="BCS151" s="139"/>
      <c r="BCT151" s="139"/>
      <c r="BCU151" s="139"/>
      <c r="BCV151" s="139"/>
      <c r="BCW151" s="139"/>
      <c r="BCX151" s="139"/>
      <c r="BCY151" s="139"/>
      <c r="BCZ151" s="139"/>
      <c r="BDA151" s="139"/>
      <c r="BDB151" s="139"/>
      <c r="BDC151" s="139"/>
      <c r="BDD151" s="139"/>
      <c r="BDE151" s="139"/>
      <c r="BDF151" s="139"/>
      <c r="BDG151" s="139"/>
      <c r="BDH151" s="139"/>
      <c r="BDI151" s="139"/>
      <c r="BDJ151" s="139"/>
      <c r="BDK151" s="139"/>
      <c r="BDL151" s="139"/>
      <c r="BDM151" s="139"/>
      <c r="BDN151" s="139"/>
      <c r="BDO151" s="139"/>
      <c r="BDP151" s="139"/>
      <c r="BDQ151" s="139"/>
      <c r="BDR151" s="139"/>
      <c r="BDS151" s="139"/>
      <c r="BDT151" s="139"/>
      <c r="BDU151" s="139"/>
      <c r="BDV151" s="139"/>
      <c r="BDW151" s="139"/>
      <c r="BDX151" s="139"/>
      <c r="BDY151" s="139"/>
      <c r="BDZ151" s="139"/>
      <c r="BEA151" s="139"/>
      <c r="BEB151" s="139"/>
      <c r="BEC151" s="139"/>
      <c r="BED151" s="139"/>
      <c r="BEE151" s="139"/>
      <c r="BEF151" s="139"/>
      <c r="BEG151" s="139"/>
      <c r="BEH151" s="139"/>
      <c r="BEI151" s="139"/>
      <c r="BEJ151" s="139"/>
      <c r="BEK151" s="139"/>
      <c r="BEL151" s="139"/>
      <c r="BEM151" s="139"/>
      <c r="BEN151" s="139"/>
      <c r="BEO151" s="139"/>
      <c r="BEP151" s="139"/>
      <c r="BEQ151" s="139"/>
      <c r="BER151" s="139"/>
      <c r="BES151" s="139"/>
      <c r="BET151" s="139"/>
      <c r="BEU151" s="139"/>
      <c r="BEV151" s="139"/>
      <c r="BEW151" s="139"/>
      <c r="BEX151" s="139"/>
      <c r="BEY151" s="139"/>
      <c r="BEZ151" s="139"/>
      <c r="BFA151" s="139"/>
      <c r="BFB151" s="139"/>
      <c r="BFC151" s="139"/>
      <c r="BFD151" s="139"/>
      <c r="BFE151" s="139"/>
      <c r="BFF151" s="139"/>
      <c r="BFG151" s="139"/>
      <c r="BFH151" s="139"/>
      <c r="BFI151" s="139"/>
      <c r="BFJ151" s="139"/>
      <c r="BFK151" s="139"/>
      <c r="BFL151" s="139"/>
      <c r="BFM151" s="139"/>
      <c r="BFN151" s="139"/>
      <c r="BFO151" s="139"/>
      <c r="BFP151" s="139"/>
      <c r="BFQ151" s="139"/>
      <c r="BFR151" s="139"/>
      <c r="BFS151" s="139"/>
      <c r="BFT151" s="139"/>
      <c r="BFU151" s="139"/>
      <c r="BFV151" s="139"/>
      <c r="BFW151" s="139"/>
      <c r="BFX151" s="139"/>
      <c r="BFY151" s="139"/>
      <c r="BFZ151" s="139"/>
      <c r="BGA151" s="139"/>
      <c r="BGB151" s="139"/>
      <c r="BGC151" s="139"/>
      <c r="BGD151" s="139"/>
      <c r="BGE151" s="139"/>
      <c r="BGF151" s="139"/>
      <c r="BGG151" s="139"/>
      <c r="BGH151" s="139"/>
      <c r="BGI151" s="139"/>
      <c r="BGJ151" s="139"/>
      <c r="BGK151" s="139"/>
      <c r="BGL151" s="139"/>
      <c r="BGM151" s="139"/>
      <c r="BGN151" s="139"/>
      <c r="BGO151" s="139"/>
      <c r="BGP151" s="139"/>
      <c r="BGQ151" s="139"/>
      <c r="BGR151" s="139"/>
      <c r="BGS151" s="139"/>
      <c r="BGT151" s="139"/>
      <c r="BGU151" s="139"/>
      <c r="BGV151" s="139"/>
      <c r="BGW151" s="139"/>
      <c r="BGX151" s="139"/>
      <c r="BGY151" s="139"/>
      <c r="BGZ151" s="139"/>
      <c r="BHA151" s="139"/>
      <c r="BHB151" s="139"/>
      <c r="BHC151" s="139"/>
      <c r="BHD151" s="139"/>
      <c r="BHE151" s="139"/>
      <c r="BHF151" s="139"/>
      <c r="BHG151" s="139"/>
      <c r="BHH151" s="139"/>
      <c r="BHI151" s="139"/>
      <c r="BHJ151" s="139"/>
      <c r="BHK151" s="139"/>
      <c r="BHL151" s="139"/>
      <c r="BHM151" s="139"/>
      <c r="BHN151" s="139"/>
      <c r="BHO151" s="139"/>
      <c r="BHP151" s="139"/>
      <c r="BHQ151" s="139"/>
      <c r="BHR151" s="139"/>
      <c r="BHS151" s="139"/>
      <c r="BHT151" s="139"/>
      <c r="BHU151" s="139"/>
      <c r="BHV151" s="139"/>
      <c r="BHW151" s="139"/>
      <c r="BHX151" s="139"/>
      <c r="BHY151" s="139"/>
      <c r="BHZ151" s="139"/>
      <c r="BIA151" s="139"/>
      <c r="BIB151" s="139"/>
      <c r="BIC151" s="139"/>
      <c r="BID151" s="139"/>
      <c r="BIE151" s="139"/>
      <c r="BIF151" s="139"/>
      <c r="BIG151" s="139"/>
      <c r="BIH151" s="139"/>
      <c r="BII151" s="139"/>
      <c r="BIJ151" s="139"/>
      <c r="BIK151" s="139"/>
      <c r="BIL151" s="139"/>
      <c r="BIM151" s="139"/>
      <c r="BIN151" s="139"/>
      <c r="BIO151" s="139"/>
      <c r="BIP151" s="139"/>
      <c r="BIQ151" s="139"/>
      <c r="BIR151" s="139"/>
      <c r="BIS151" s="139"/>
      <c r="BIT151" s="139"/>
      <c r="BIU151" s="139"/>
      <c r="BIV151" s="139"/>
      <c r="BIW151" s="139"/>
      <c r="BIX151" s="139"/>
      <c r="BIY151" s="139"/>
      <c r="BIZ151" s="139"/>
      <c r="BJA151" s="139"/>
      <c r="BJB151" s="139"/>
      <c r="BJC151" s="139"/>
      <c r="BJD151" s="139"/>
      <c r="BJE151" s="139"/>
      <c r="BJF151" s="139"/>
      <c r="BJG151" s="139"/>
      <c r="BJH151" s="139"/>
      <c r="BJI151" s="139"/>
      <c r="BJJ151" s="139"/>
      <c r="BJK151" s="139"/>
      <c r="BJL151" s="139"/>
      <c r="BJM151" s="139"/>
      <c r="BJN151" s="139"/>
      <c r="BJO151" s="139"/>
      <c r="BJP151" s="139"/>
      <c r="BJQ151" s="139"/>
      <c r="BJR151" s="139"/>
      <c r="BJS151" s="139"/>
      <c r="BJT151" s="139"/>
      <c r="BJU151" s="139"/>
      <c r="BJV151" s="139"/>
      <c r="BJW151" s="139"/>
      <c r="BJX151" s="139"/>
      <c r="BJY151" s="139"/>
      <c r="BJZ151" s="139"/>
      <c r="BKA151" s="139"/>
      <c r="BKB151" s="139"/>
      <c r="BKC151" s="139"/>
      <c r="BKD151" s="139"/>
      <c r="BKE151" s="139"/>
      <c r="BKF151" s="139"/>
      <c r="BKG151" s="139"/>
      <c r="BKH151" s="139"/>
      <c r="BKI151" s="139"/>
      <c r="BKJ151" s="139"/>
      <c r="BKK151" s="139"/>
      <c r="BKL151" s="139"/>
      <c r="BKM151" s="139"/>
      <c r="BKN151" s="139"/>
      <c r="BKO151" s="139"/>
      <c r="BKP151" s="139"/>
      <c r="BKQ151" s="139"/>
      <c r="BKR151" s="139"/>
      <c r="BKS151" s="139"/>
      <c r="BKT151" s="139"/>
      <c r="BKU151" s="139"/>
      <c r="BKV151" s="139"/>
      <c r="BKW151" s="139"/>
      <c r="BKX151" s="139"/>
      <c r="BKY151" s="139"/>
      <c r="BKZ151" s="139"/>
      <c r="BLA151" s="139"/>
      <c r="BLB151" s="139"/>
      <c r="BLC151" s="139"/>
      <c r="BLD151" s="139"/>
      <c r="BLE151" s="139"/>
      <c r="BLF151" s="139"/>
      <c r="BLG151" s="139"/>
      <c r="BLH151" s="139"/>
      <c r="BLI151" s="139"/>
      <c r="BLJ151" s="139"/>
      <c r="BLK151" s="139"/>
      <c r="BLL151" s="139"/>
      <c r="BLM151" s="139"/>
      <c r="BLN151" s="139"/>
      <c r="BLO151" s="139"/>
      <c r="BLP151" s="139"/>
      <c r="BLQ151" s="139"/>
      <c r="BLR151" s="139"/>
      <c r="BLS151" s="139"/>
      <c r="BLT151" s="139"/>
      <c r="BLU151" s="139"/>
      <c r="BLV151" s="139"/>
      <c r="BLW151" s="139"/>
      <c r="BLX151" s="139"/>
      <c r="BLY151" s="139"/>
      <c r="BLZ151" s="139"/>
      <c r="BMA151" s="139"/>
      <c r="BMB151" s="139"/>
      <c r="BMC151" s="139"/>
      <c r="BMD151" s="139"/>
      <c r="BME151" s="139"/>
      <c r="BMF151" s="139"/>
      <c r="BMG151" s="139"/>
      <c r="BMH151" s="139"/>
      <c r="BMI151" s="139"/>
      <c r="BMJ151" s="139"/>
      <c r="BMK151" s="139"/>
      <c r="BML151" s="139"/>
      <c r="BMM151" s="139"/>
      <c r="BMN151" s="139"/>
      <c r="BMO151" s="139"/>
      <c r="BMP151" s="139"/>
      <c r="BMQ151" s="139"/>
      <c r="BMR151" s="139"/>
      <c r="BMS151" s="139"/>
      <c r="BMT151" s="139"/>
      <c r="BMU151" s="139"/>
      <c r="BMV151" s="139"/>
      <c r="BMW151" s="139"/>
      <c r="BMX151" s="139"/>
      <c r="BMY151" s="139"/>
      <c r="BMZ151" s="139"/>
      <c r="BNA151" s="139"/>
      <c r="BNB151" s="139"/>
      <c r="BNC151" s="139"/>
      <c r="BND151" s="139"/>
      <c r="BNE151" s="139"/>
      <c r="BNF151" s="139"/>
      <c r="BNG151" s="139"/>
      <c r="BNH151" s="139"/>
      <c r="BNI151" s="139"/>
      <c r="BNJ151" s="139"/>
      <c r="BNK151" s="139"/>
      <c r="BNL151" s="139"/>
      <c r="BNM151" s="139"/>
      <c r="BNN151" s="139"/>
      <c r="BNO151" s="139"/>
      <c r="BNP151" s="139"/>
      <c r="BNQ151" s="139"/>
      <c r="BNR151" s="139"/>
      <c r="BNS151" s="139"/>
      <c r="BNT151" s="139"/>
      <c r="BNU151" s="139"/>
      <c r="BNV151" s="139"/>
      <c r="BNW151" s="139"/>
      <c r="BNX151" s="139"/>
      <c r="BNY151" s="139"/>
      <c r="BNZ151" s="139"/>
      <c r="BOA151" s="139"/>
      <c r="BOB151" s="139"/>
      <c r="BOC151" s="139"/>
      <c r="BOD151" s="139"/>
      <c r="BOE151" s="139"/>
      <c r="BOF151" s="139"/>
      <c r="BOG151" s="139"/>
      <c r="BOH151" s="139"/>
      <c r="BOI151" s="139"/>
      <c r="BOJ151" s="139"/>
      <c r="BOK151" s="139"/>
      <c r="BOL151" s="139"/>
      <c r="BOM151" s="139"/>
      <c r="BON151" s="139"/>
      <c r="BOO151" s="139"/>
      <c r="BOP151" s="139"/>
      <c r="BOQ151" s="139"/>
      <c r="BOR151" s="139"/>
      <c r="BOS151" s="139"/>
      <c r="BOT151" s="139"/>
      <c r="BOU151" s="139"/>
      <c r="BOV151" s="139"/>
      <c r="BOW151" s="139"/>
      <c r="BOX151" s="139"/>
      <c r="BOY151" s="139"/>
      <c r="BOZ151" s="139"/>
      <c r="BPA151" s="139"/>
      <c r="BPB151" s="139"/>
      <c r="BPC151" s="139"/>
      <c r="BPD151" s="139"/>
      <c r="BPE151" s="139"/>
      <c r="BPF151" s="139"/>
      <c r="BPG151" s="139"/>
      <c r="BPH151" s="139"/>
      <c r="BPI151" s="139"/>
      <c r="BPJ151" s="139"/>
      <c r="BPK151" s="139"/>
      <c r="BPL151" s="139"/>
      <c r="BPM151" s="139"/>
      <c r="BPN151" s="139"/>
      <c r="BPO151" s="139"/>
      <c r="BPP151" s="139"/>
      <c r="BPQ151" s="139"/>
      <c r="BPR151" s="139"/>
      <c r="BPS151" s="139"/>
      <c r="BPT151" s="139"/>
      <c r="BPU151" s="139"/>
      <c r="BPV151" s="139"/>
      <c r="BPW151" s="139"/>
      <c r="BPX151" s="139"/>
      <c r="BPY151" s="139"/>
      <c r="BPZ151" s="139"/>
      <c r="BQA151" s="139"/>
      <c r="BQB151" s="139"/>
      <c r="BQC151" s="139"/>
      <c r="BQD151" s="139"/>
      <c r="BQE151" s="139"/>
      <c r="BQF151" s="139"/>
      <c r="BQG151" s="139"/>
      <c r="BQH151" s="139"/>
      <c r="BQI151" s="139"/>
      <c r="BQJ151" s="139"/>
      <c r="BQK151" s="139"/>
      <c r="BQL151" s="139"/>
      <c r="BQM151" s="139"/>
      <c r="BQN151" s="139"/>
      <c r="BQO151" s="139"/>
      <c r="BQP151" s="139"/>
      <c r="BQQ151" s="139"/>
      <c r="BQR151" s="139"/>
      <c r="BQS151" s="139"/>
      <c r="BQT151" s="139"/>
      <c r="BQU151" s="139"/>
      <c r="BQV151" s="139"/>
      <c r="BQW151" s="139"/>
      <c r="BQX151" s="139"/>
      <c r="BQY151" s="139"/>
      <c r="BQZ151" s="139"/>
      <c r="BRA151" s="139"/>
      <c r="BRB151" s="139"/>
      <c r="BRC151" s="139"/>
      <c r="BRD151" s="139"/>
      <c r="BRE151" s="139"/>
      <c r="BRF151" s="139"/>
      <c r="BRG151" s="139"/>
      <c r="BRH151" s="139"/>
      <c r="BRI151" s="139"/>
      <c r="BRJ151" s="139"/>
      <c r="BRK151" s="139"/>
      <c r="BRL151" s="139"/>
      <c r="BRM151" s="139"/>
      <c r="BRN151" s="139"/>
      <c r="BRO151" s="139"/>
      <c r="BRP151" s="139"/>
      <c r="BRQ151" s="139"/>
      <c r="BRR151" s="139"/>
      <c r="BRS151" s="139"/>
      <c r="BRT151" s="139"/>
      <c r="BRU151" s="139"/>
      <c r="BRV151" s="139"/>
      <c r="BRW151" s="139"/>
      <c r="BRX151" s="139"/>
      <c r="BRY151" s="139"/>
      <c r="BRZ151" s="139"/>
      <c r="BSA151" s="139"/>
      <c r="BSB151" s="139"/>
      <c r="BSC151" s="139"/>
      <c r="BSD151" s="139"/>
      <c r="BSE151" s="139"/>
      <c r="BSF151" s="139"/>
      <c r="BSG151" s="139"/>
      <c r="BSH151" s="139"/>
      <c r="BSI151" s="139"/>
      <c r="BSJ151" s="139"/>
      <c r="BSK151" s="139"/>
      <c r="BSL151" s="139"/>
      <c r="BSM151" s="139"/>
      <c r="BSN151" s="139"/>
      <c r="BSO151" s="139"/>
      <c r="BSP151" s="139"/>
      <c r="BSQ151" s="139"/>
      <c r="BSR151" s="139"/>
      <c r="BSS151" s="139"/>
      <c r="BST151" s="139"/>
      <c r="BSU151" s="139"/>
      <c r="BSV151" s="139"/>
      <c r="BSW151" s="139"/>
      <c r="BSX151" s="139"/>
      <c r="BSY151" s="139"/>
      <c r="BSZ151" s="139"/>
      <c r="BTA151" s="139"/>
      <c r="BTB151" s="139"/>
      <c r="BTC151" s="139"/>
      <c r="BTD151" s="139"/>
      <c r="BTE151" s="139"/>
      <c r="BTF151" s="139"/>
      <c r="BTG151" s="139"/>
      <c r="BTH151" s="139"/>
      <c r="BTI151" s="139"/>
      <c r="BTJ151" s="139"/>
      <c r="BTK151" s="139"/>
      <c r="BTL151" s="139"/>
      <c r="BTM151" s="139"/>
      <c r="BTN151" s="139"/>
      <c r="BTO151" s="139"/>
      <c r="BTP151" s="139"/>
      <c r="BTQ151" s="139"/>
      <c r="BTR151" s="139"/>
      <c r="BTS151" s="139"/>
      <c r="BTT151" s="139"/>
      <c r="BTU151" s="139"/>
      <c r="BTV151" s="139"/>
      <c r="BTW151" s="139"/>
      <c r="BTX151" s="139"/>
      <c r="BTY151" s="139"/>
      <c r="BTZ151" s="139"/>
      <c r="BUA151" s="139"/>
      <c r="BUB151" s="139"/>
      <c r="BUC151" s="139"/>
      <c r="BUD151" s="139"/>
      <c r="BUE151" s="139"/>
      <c r="BUF151" s="139"/>
      <c r="BUG151" s="139"/>
      <c r="BUH151" s="139"/>
      <c r="BUI151" s="139"/>
      <c r="BUJ151" s="139"/>
      <c r="BUK151" s="139"/>
      <c r="BUL151" s="139"/>
      <c r="BUM151" s="139"/>
      <c r="BUN151" s="139"/>
      <c r="BUO151" s="139"/>
      <c r="BUP151" s="139"/>
      <c r="BUQ151" s="139"/>
      <c r="BUR151" s="139"/>
      <c r="BUS151" s="139"/>
      <c r="BUT151" s="139"/>
      <c r="BUU151" s="139"/>
      <c r="BUV151" s="139"/>
      <c r="BUW151" s="139"/>
      <c r="BUX151" s="139"/>
      <c r="BUY151" s="139"/>
      <c r="BUZ151" s="139"/>
      <c r="BVA151" s="139"/>
      <c r="BVB151" s="139"/>
      <c r="BVC151" s="139"/>
      <c r="BVD151" s="139"/>
      <c r="BVE151" s="139"/>
      <c r="BVF151" s="139"/>
      <c r="BVG151" s="139"/>
      <c r="BVH151" s="139"/>
      <c r="BVI151" s="139"/>
      <c r="BVJ151" s="139"/>
      <c r="BVK151" s="139"/>
      <c r="BVL151" s="139"/>
      <c r="BVM151" s="139"/>
      <c r="BVN151" s="139"/>
      <c r="BVO151" s="139"/>
      <c r="BVP151" s="139"/>
      <c r="BVQ151" s="139"/>
      <c r="BVR151" s="139"/>
      <c r="BVS151" s="139"/>
      <c r="BVT151" s="139"/>
      <c r="BVU151" s="139"/>
      <c r="BVV151" s="139"/>
      <c r="BVW151" s="139"/>
      <c r="BVX151" s="139"/>
      <c r="BVY151" s="139"/>
      <c r="BVZ151" s="139"/>
      <c r="BWA151" s="139"/>
      <c r="BWB151" s="139"/>
      <c r="BWC151" s="139"/>
      <c r="BWD151" s="139"/>
      <c r="BWE151" s="139"/>
      <c r="BWF151" s="139"/>
      <c r="BWG151" s="139"/>
      <c r="BWH151" s="139"/>
      <c r="BWI151" s="139"/>
      <c r="BWJ151" s="139"/>
      <c r="BWK151" s="139"/>
      <c r="BWL151" s="139"/>
      <c r="BWM151" s="139"/>
      <c r="BWN151" s="139"/>
      <c r="BWO151" s="139"/>
      <c r="BWP151" s="139"/>
      <c r="BWQ151" s="139"/>
      <c r="BWR151" s="139"/>
      <c r="BWS151" s="139"/>
      <c r="BWT151" s="139"/>
      <c r="BWU151" s="139"/>
      <c r="BWV151" s="139"/>
      <c r="BWW151" s="139"/>
      <c r="BWX151" s="139"/>
      <c r="BWY151" s="139"/>
      <c r="BWZ151" s="139"/>
      <c r="BXA151" s="139"/>
      <c r="BXB151" s="139"/>
      <c r="BXC151" s="139"/>
      <c r="BXD151" s="139"/>
      <c r="BXE151" s="139"/>
      <c r="BXF151" s="139"/>
      <c r="BXG151" s="139"/>
      <c r="BXH151" s="139"/>
      <c r="BXI151" s="139"/>
      <c r="BXJ151" s="139"/>
      <c r="BXK151" s="139"/>
      <c r="BXL151" s="139"/>
      <c r="BXM151" s="139"/>
      <c r="BXN151" s="139"/>
      <c r="BXO151" s="139"/>
      <c r="BXP151" s="139"/>
      <c r="BXQ151" s="139"/>
      <c r="BXR151" s="139"/>
      <c r="BXS151" s="139"/>
      <c r="BXT151" s="139"/>
      <c r="BXU151" s="139"/>
      <c r="BXV151" s="139"/>
      <c r="BXW151" s="139"/>
      <c r="BXX151" s="139"/>
      <c r="BXY151" s="139"/>
      <c r="BXZ151" s="139"/>
      <c r="BYA151" s="139"/>
      <c r="BYB151" s="139"/>
      <c r="BYC151" s="139"/>
      <c r="BYD151" s="139"/>
      <c r="BYE151" s="139"/>
      <c r="BYF151" s="139"/>
      <c r="BYG151" s="139"/>
      <c r="BYH151" s="139"/>
      <c r="BYI151" s="139"/>
      <c r="BYJ151" s="139"/>
      <c r="BYK151" s="139"/>
      <c r="BYL151" s="139"/>
      <c r="BYM151" s="139"/>
      <c r="BYN151" s="139"/>
      <c r="BYO151" s="139"/>
      <c r="BYP151" s="139"/>
      <c r="BYQ151" s="139"/>
      <c r="BYR151" s="139"/>
      <c r="BYS151" s="139"/>
      <c r="BYT151" s="139"/>
      <c r="BYU151" s="139"/>
      <c r="BYV151" s="139"/>
      <c r="BYW151" s="139"/>
      <c r="BYX151" s="139"/>
      <c r="BYY151" s="139"/>
      <c r="BYZ151" s="139"/>
      <c r="BZA151" s="139"/>
      <c r="BZB151" s="139"/>
      <c r="BZC151" s="139"/>
      <c r="BZD151" s="139"/>
      <c r="BZE151" s="139"/>
      <c r="BZF151" s="139"/>
      <c r="BZG151" s="139"/>
      <c r="BZH151" s="139"/>
      <c r="BZI151" s="139"/>
      <c r="BZJ151" s="139"/>
      <c r="BZK151" s="139"/>
      <c r="BZL151" s="139"/>
      <c r="BZM151" s="139"/>
      <c r="BZN151" s="139"/>
      <c r="BZO151" s="139"/>
      <c r="BZP151" s="139"/>
      <c r="BZQ151" s="139"/>
      <c r="BZR151" s="139"/>
      <c r="BZS151" s="139"/>
      <c r="BZT151" s="139"/>
      <c r="BZU151" s="139"/>
      <c r="BZV151" s="139"/>
      <c r="BZW151" s="139"/>
      <c r="BZX151" s="139"/>
      <c r="BZY151" s="139"/>
      <c r="BZZ151" s="139"/>
      <c r="CAA151" s="139"/>
      <c r="CAB151" s="139"/>
      <c r="CAC151" s="139"/>
      <c r="CAD151" s="139"/>
      <c r="CAE151" s="139"/>
      <c r="CAF151" s="139"/>
      <c r="CAG151" s="139"/>
      <c r="CAH151" s="139"/>
      <c r="CAI151" s="139"/>
      <c r="CAJ151" s="139"/>
      <c r="CAK151" s="139"/>
      <c r="CAL151" s="139"/>
      <c r="CAM151" s="139"/>
      <c r="CAN151" s="139"/>
      <c r="CAO151" s="139"/>
      <c r="CAP151" s="139"/>
      <c r="CAQ151" s="139"/>
      <c r="CAR151" s="139"/>
      <c r="CAS151" s="139"/>
      <c r="CAT151" s="139"/>
      <c r="CAU151" s="139"/>
      <c r="CAV151" s="139"/>
      <c r="CAW151" s="139"/>
      <c r="CAX151" s="139"/>
      <c r="CAY151" s="139"/>
      <c r="CAZ151" s="139"/>
      <c r="CBA151" s="139"/>
      <c r="CBB151" s="139"/>
      <c r="CBC151" s="139"/>
      <c r="CBD151" s="139"/>
      <c r="CBE151" s="139"/>
      <c r="CBF151" s="139"/>
      <c r="CBG151" s="139"/>
      <c r="CBH151" s="139"/>
      <c r="CBI151" s="139"/>
      <c r="CBJ151" s="139"/>
      <c r="CBK151" s="139"/>
      <c r="CBL151" s="139"/>
      <c r="CBM151" s="139"/>
      <c r="CBN151" s="139"/>
      <c r="CBO151" s="139"/>
      <c r="CBP151" s="139"/>
      <c r="CBQ151" s="139"/>
      <c r="CBR151" s="139"/>
      <c r="CBS151" s="139"/>
      <c r="CBT151" s="139"/>
      <c r="CBU151" s="139"/>
      <c r="CBV151" s="139"/>
      <c r="CBW151" s="139"/>
      <c r="CBX151" s="139"/>
      <c r="CBY151" s="139"/>
      <c r="CBZ151" s="139"/>
      <c r="CCA151" s="139"/>
      <c r="CCB151" s="139"/>
      <c r="CCC151" s="139"/>
      <c r="CCD151" s="139"/>
      <c r="CCE151" s="139"/>
      <c r="CCF151" s="139"/>
      <c r="CCG151" s="139"/>
      <c r="CCH151" s="139"/>
      <c r="CCI151" s="139"/>
      <c r="CCJ151" s="139"/>
      <c r="CCK151" s="139"/>
      <c r="CCL151" s="139"/>
      <c r="CCM151" s="139"/>
      <c r="CCN151" s="139"/>
      <c r="CCO151" s="139"/>
      <c r="CCP151" s="139"/>
      <c r="CCQ151" s="139"/>
      <c r="CCR151" s="139"/>
      <c r="CCS151" s="139"/>
      <c r="CCT151" s="139"/>
      <c r="CCU151" s="139"/>
      <c r="CCV151" s="139"/>
      <c r="CCW151" s="139"/>
      <c r="CCX151" s="139"/>
      <c r="CCY151" s="139"/>
      <c r="CCZ151" s="139"/>
      <c r="CDA151" s="139"/>
      <c r="CDB151" s="139"/>
      <c r="CDC151" s="139"/>
      <c r="CDD151" s="139"/>
      <c r="CDE151" s="139"/>
      <c r="CDF151" s="139"/>
      <c r="CDG151" s="139"/>
      <c r="CDH151" s="139"/>
      <c r="CDI151" s="139"/>
      <c r="CDJ151" s="139"/>
      <c r="CDK151" s="139"/>
      <c r="CDL151" s="139"/>
      <c r="CDM151" s="139"/>
      <c r="CDN151" s="139"/>
      <c r="CDO151" s="139"/>
      <c r="CDP151" s="139"/>
      <c r="CDQ151" s="139"/>
      <c r="CDR151" s="139"/>
      <c r="CDS151" s="139"/>
      <c r="CDT151" s="139"/>
      <c r="CDU151" s="139"/>
      <c r="CDV151" s="139"/>
      <c r="CDW151" s="139"/>
      <c r="CDX151" s="139"/>
      <c r="CDY151" s="139"/>
      <c r="CDZ151" s="139"/>
      <c r="CEA151" s="139"/>
      <c r="CEB151" s="139"/>
      <c r="CEC151" s="139"/>
      <c r="CED151" s="139"/>
      <c r="CEE151" s="139"/>
      <c r="CEF151" s="139"/>
      <c r="CEG151" s="139"/>
      <c r="CEH151" s="139"/>
      <c r="CEI151" s="139"/>
      <c r="CEJ151" s="139"/>
      <c r="CEK151" s="139"/>
      <c r="CEL151" s="139"/>
      <c r="CEM151" s="139"/>
      <c r="CEN151" s="139"/>
      <c r="CEO151" s="139"/>
      <c r="CEP151" s="139"/>
      <c r="CEQ151" s="139"/>
      <c r="CER151" s="139"/>
      <c r="CES151" s="139"/>
      <c r="CET151" s="139"/>
      <c r="CEU151" s="139"/>
      <c r="CEV151" s="139"/>
      <c r="CEW151" s="139"/>
      <c r="CEX151" s="139"/>
      <c r="CEY151" s="139"/>
      <c r="CEZ151" s="139"/>
      <c r="CFA151" s="139"/>
      <c r="CFB151" s="139"/>
      <c r="CFC151" s="139"/>
      <c r="CFD151" s="139"/>
      <c r="CFE151" s="139"/>
      <c r="CFF151" s="139"/>
      <c r="CFG151" s="139"/>
      <c r="CFH151" s="139"/>
      <c r="CFI151" s="139"/>
      <c r="CFJ151" s="139"/>
      <c r="CFK151" s="139"/>
      <c r="CFL151" s="139"/>
      <c r="CFM151" s="139"/>
      <c r="CFN151" s="139"/>
      <c r="CFO151" s="139"/>
      <c r="CFP151" s="139"/>
      <c r="CFQ151" s="139"/>
      <c r="CFR151" s="139"/>
      <c r="CFS151" s="139"/>
      <c r="CFT151" s="139"/>
      <c r="CFU151" s="139"/>
      <c r="CFV151" s="139"/>
      <c r="CFW151" s="139"/>
      <c r="CFX151" s="139"/>
      <c r="CFY151" s="139"/>
      <c r="CFZ151" s="139"/>
      <c r="CGA151" s="139"/>
      <c r="CGB151" s="139"/>
      <c r="CGC151" s="139"/>
      <c r="CGD151" s="139"/>
      <c r="CGE151" s="139"/>
      <c r="CGF151" s="139"/>
      <c r="CGG151" s="139"/>
      <c r="CGH151" s="139"/>
      <c r="CGI151" s="139"/>
      <c r="CGJ151" s="139"/>
      <c r="CGK151" s="139"/>
      <c r="CGL151" s="139"/>
      <c r="CGM151" s="139"/>
      <c r="CGN151" s="139"/>
      <c r="CGO151" s="139"/>
      <c r="CGP151" s="139"/>
      <c r="CGQ151" s="139"/>
      <c r="CGR151" s="139"/>
      <c r="CGS151" s="139"/>
      <c r="CGT151" s="139"/>
      <c r="CGU151" s="139"/>
      <c r="CGV151" s="139"/>
      <c r="CGW151" s="139"/>
      <c r="CGX151" s="139"/>
      <c r="CGY151" s="139"/>
      <c r="CGZ151" s="139"/>
      <c r="CHA151" s="139"/>
      <c r="CHB151" s="139"/>
      <c r="CHC151" s="139"/>
      <c r="CHD151" s="139"/>
      <c r="CHE151" s="139"/>
      <c r="CHF151" s="139"/>
      <c r="CHG151" s="139"/>
      <c r="CHH151" s="139"/>
      <c r="CHI151" s="139"/>
      <c r="CHJ151" s="139"/>
      <c r="CHK151" s="139"/>
      <c r="CHL151" s="139"/>
      <c r="CHM151" s="139"/>
      <c r="CHN151" s="139"/>
      <c r="CHO151" s="139"/>
      <c r="CHP151" s="139"/>
      <c r="CHQ151" s="139"/>
      <c r="CHR151" s="139"/>
      <c r="CHS151" s="139"/>
      <c r="CHT151" s="139"/>
      <c r="CHU151" s="139"/>
      <c r="CHV151" s="139"/>
      <c r="CHW151" s="139"/>
      <c r="CHX151" s="139"/>
      <c r="CHY151" s="139"/>
      <c r="CHZ151" s="139"/>
      <c r="CIA151" s="139"/>
      <c r="CIB151" s="139"/>
      <c r="CIC151" s="139"/>
      <c r="CID151" s="139"/>
      <c r="CIE151" s="139"/>
      <c r="CIF151" s="139"/>
      <c r="CIG151" s="139"/>
      <c r="CIH151" s="139"/>
      <c r="CII151" s="139"/>
      <c r="CIJ151" s="139"/>
      <c r="CIK151" s="139"/>
      <c r="CIL151" s="139"/>
      <c r="CIM151" s="139"/>
      <c r="CIN151" s="139"/>
      <c r="CIO151" s="139"/>
      <c r="CIP151" s="139"/>
      <c r="CIQ151" s="139"/>
      <c r="CIR151" s="139"/>
      <c r="CIS151" s="139"/>
      <c r="CIT151" s="139"/>
      <c r="CIU151" s="139"/>
      <c r="CIV151" s="139"/>
      <c r="CIW151" s="139"/>
      <c r="CIX151" s="139"/>
      <c r="CIY151" s="139"/>
      <c r="CIZ151" s="139"/>
      <c r="CJA151" s="139"/>
      <c r="CJB151" s="139"/>
      <c r="CJC151" s="139"/>
      <c r="CJD151" s="139"/>
      <c r="CJE151" s="139"/>
      <c r="CJF151" s="139"/>
      <c r="CJG151" s="139"/>
      <c r="CJH151" s="139"/>
      <c r="CJI151" s="139"/>
      <c r="CJJ151" s="139"/>
      <c r="CJK151" s="139"/>
      <c r="CJL151" s="139"/>
      <c r="CJM151" s="139"/>
      <c r="CJN151" s="139"/>
      <c r="CJO151" s="139"/>
      <c r="CJP151" s="139"/>
      <c r="CJQ151" s="139"/>
      <c r="CJR151" s="139"/>
      <c r="CJS151" s="139"/>
      <c r="CJT151" s="139"/>
      <c r="CJU151" s="139"/>
      <c r="CJV151" s="139"/>
      <c r="CJW151" s="139"/>
      <c r="CJX151" s="139"/>
      <c r="CJY151" s="139"/>
      <c r="CJZ151" s="139"/>
      <c r="CKA151" s="139"/>
      <c r="CKB151" s="139"/>
      <c r="CKC151" s="139"/>
      <c r="CKD151" s="139"/>
      <c r="CKE151" s="139"/>
      <c r="CKF151" s="139"/>
      <c r="CKG151" s="139"/>
      <c r="CKH151" s="139"/>
      <c r="CKI151" s="139"/>
      <c r="CKJ151" s="139"/>
      <c r="CKK151" s="139"/>
      <c r="CKL151" s="139"/>
      <c r="CKM151" s="139"/>
      <c r="CKN151" s="139"/>
      <c r="CKO151" s="139"/>
      <c r="CKP151" s="139"/>
      <c r="CKQ151" s="139"/>
      <c r="CKR151" s="139"/>
      <c r="CKS151" s="139"/>
      <c r="CKT151" s="139"/>
      <c r="CKU151" s="139"/>
      <c r="CKV151" s="139"/>
      <c r="CKW151" s="139"/>
      <c r="CKX151" s="139"/>
      <c r="CKY151" s="139"/>
      <c r="CKZ151" s="139"/>
      <c r="CLA151" s="139"/>
      <c r="CLB151" s="139"/>
      <c r="CLC151" s="139"/>
      <c r="CLD151" s="139"/>
      <c r="CLE151" s="139"/>
      <c r="CLF151" s="139"/>
      <c r="CLG151" s="139"/>
      <c r="CLH151" s="139"/>
      <c r="CLI151" s="139"/>
      <c r="CLJ151" s="139"/>
      <c r="CLK151" s="139"/>
      <c r="CLL151" s="139"/>
      <c r="CLM151" s="139"/>
      <c r="CLN151" s="139"/>
      <c r="CLO151" s="139"/>
      <c r="CLP151" s="139"/>
      <c r="CLQ151" s="139"/>
      <c r="CLR151" s="139"/>
      <c r="CLS151" s="139"/>
      <c r="CLT151" s="139"/>
      <c r="CLU151" s="139"/>
      <c r="CLV151" s="139"/>
      <c r="CLW151" s="139"/>
      <c r="CLX151" s="139"/>
      <c r="CLY151" s="139"/>
      <c r="CLZ151" s="139"/>
      <c r="CMA151" s="139"/>
      <c r="CMB151" s="139"/>
      <c r="CMC151" s="139"/>
      <c r="CMD151" s="139"/>
      <c r="CME151" s="139"/>
      <c r="CMF151" s="139"/>
      <c r="CMG151" s="139"/>
      <c r="CMH151" s="139"/>
      <c r="CMI151" s="139"/>
      <c r="CMJ151" s="139"/>
      <c r="CMK151" s="139"/>
      <c r="CML151" s="139"/>
      <c r="CMM151" s="139"/>
      <c r="CMN151" s="139"/>
      <c r="CMO151" s="139"/>
      <c r="CMP151" s="139"/>
      <c r="CMQ151" s="139"/>
      <c r="CMR151" s="139"/>
      <c r="CMS151" s="139"/>
      <c r="CMT151" s="139"/>
      <c r="CMU151" s="139"/>
      <c r="CMV151" s="139"/>
      <c r="CMW151" s="139"/>
      <c r="CMX151" s="139"/>
      <c r="CMY151" s="139"/>
      <c r="CMZ151" s="139"/>
      <c r="CNA151" s="139"/>
      <c r="CNB151" s="139"/>
      <c r="CNC151" s="139"/>
      <c r="CND151" s="139"/>
      <c r="CNE151" s="139"/>
      <c r="CNF151" s="139"/>
      <c r="CNG151" s="139"/>
      <c r="CNH151" s="139"/>
      <c r="CNI151" s="139"/>
      <c r="CNJ151" s="139"/>
      <c r="CNK151" s="139"/>
      <c r="CNL151" s="139"/>
      <c r="CNM151" s="139"/>
      <c r="CNN151" s="139"/>
      <c r="CNO151" s="139"/>
      <c r="CNP151" s="139"/>
      <c r="CNQ151" s="139"/>
      <c r="CNR151" s="139"/>
      <c r="CNS151" s="139"/>
      <c r="CNT151" s="139"/>
      <c r="CNU151" s="139"/>
      <c r="CNV151" s="139"/>
      <c r="CNW151" s="139"/>
      <c r="CNX151" s="139"/>
      <c r="CNY151" s="139"/>
      <c r="CNZ151" s="139"/>
      <c r="COA151" s="139"/>
      <c r="COB151" s="139"/>
      <c r="COC151" s="139"/>
      <c r="COD151" s="139"/>
      <c r="COE151" s="139"/>
      <c r="COF151" s="139"/>
      <c r="COG151" s="139"/>
      <c r="COH151" s="139"/>
      <c r="COI151" s="139"/>
      <c r="COJ151" s="139"/>
      <c r="COK151" s="139"/>
      <c r="COL151" s="139"/>
      <c r="COM151" s="139"/>
      <c r="CON151" s="139"/>
      <c r="COO151" s="139"/>
      <c r="COP151" s="139"/>
      <c r="COQ151" s="139"/>
      <c r="COR151" s="139"/>
      <c r="COS151" s="139"/>
      <c r="COT151" s="139"/>
      <c r="COU151" s="139"/>
      <c r="COV151" s="139"/>
      <c r="COW151" s="139"/>
      <c r="COX151" s="139"/>
      <c r="COY151" s="139"/>
      <c r="COZ151" s="139"/>
      <c r="CPA151" s="139"/>
      <c r="CPB151" s="139"/>
      <c r="CPC151" s="139"/>
      <c r="CPD151" s="139"/>
      <c r="CPE151" s="139"/>
      <c r="CPF151" s="139"/>
      <c r="CPG151" s="139"/>
      <c r="CPH151" s="139"/>
      <c r="CPI151" s="139"/>
      <c r="CPJ151" s="139"/>
      <c r="CPK151" s="139"/>
      <c r="CPL151" s="139"/>
      <c r="CPM151" s="139"/>
      <c r="CPN151" s="139"/>
      <c r="CPO151" s="139"/>
      <c r="CPP151" s="139"/>
      <c r="CPQ151" s="139"/>
      <c r="CPR151" s="139"/>
      <c r="CPS151" s="139"/>
      <c r="CPT151" s="139"/>
      <c r="CPU151" s="139"/>
      <c r="CPV151" s="139"/>
      <c r="CPW151" s="139"/>
      <c r="CPX151" s="139"/>
      <c r="CPY151" s="139"/>
      <c r="CPZ151" s="139"/>
      <c r="CQA151" s="139"/>
      <c r="CQB151" s="139"/>
      <c r="CQC151" s="139"/>
      <c r="CQD151" s="139"/>
      <c r="CQE151" s="139"/>
      <c r="CQF151" s="139"/>
      <c r="CQG151" s="139"/>
      <c r="CQH151" s="139"/>
      <c r="CQI151" s="139"/>
      <c r="CQJ151" s="139"/>
      <c r="CQK151" s="139"/>
      <c r="CQL151" s="139"/>
      <c r="CQM151" s="139"/>
      <c r="CQN151" s="139"/>
      <c r="CQO151" s="139"/>
      <c r="CQP151" s="139"/>
      <c r="CQQ151" s="139"/>
      <c r="CQR151" s="139"/>
      <c r="CQS151" s="139"/>
      <c r="CQT151" s="139"/>
      <c r="CQU151" s="139"/>
      <c r="CQV151" s="139"/>
      <c r="CQW151" s="139"/>
      <c r="CQX151" s="139"/>
      <c r="CQY151" s="139"/>
      <c r="CQZ151" s="139"/>
      <c r="CRA151" s="139"/>
      <c r="CRB151" s="139"/>
      <c r="CRC151" s="139"/>
      <c r="CRD151" s="139"/>
      <c r="CRE151" s="139"/>
      <c r="CRF151" s="139"/>
      <c r="CRG151" s="139"/>
      <c r="CRH151" s="139"/>
      <c r="CRI151" s="139"/>
      <c r="CRJ151" s="139"/>
      <c r="CRK151" s="139"/>
      <c r="CRL151" s="139"/>
      <c r="CRM151" s="139"/>
      <c r="CRN151" s="139"/>
      <c r="CRO151" s="139"/>
      <c r="CRP151" s="139"/>
      <c r="CRQ151" s="139"/>
      <c r="CRR151" s="139"/>
      <c r="CRS151" s="139"/>
      <c r="CRT151" s="139"/>
      <c r="CRU151" s="139"/>
      <c r="CRV151" s="139"/>
      <c r="CRW151" s="139"/>
      <c r="CRX151" s="139"/>
      <c r="CRY151" s="139"/>
      <c r="CRZ151" s="139"/>
      <c r="CSA151" s="139"/>
      <c r="CSB151" s="139"/>
      <c r="CSC151" s="139"/>
      <c r="CSD151" s="139"/>
      <c r="CSE151" s="139"/>
      <c r="CSF151" s="139"/>
      <c r="CSG151" s="139"/>
      <c r="CSH151" s="139"/>
      <c r="CSI151" s="139"/>
      <c r="CSJ151" s="139"/>
      <c r="CSK151" s="139"/>
      <c r="CSL151" s="139"/>
      <c r="CSM151" s="139"/>
      <c r="CSN151" s="139"/>
      <c r="CSO151" s="139"/>
      <c r="CSP151" s="139"/>
      <c r="CSQ151" s="139"/>
      <c r="CSR151" s="139"/>
      <c r="CSS151" s="139"/>
      <c r="CST151" s="139"/>
      <c r="CSU151" s="139"/>
      <c r="CSV151" s="139"/>
      <c r="CSW151" s="139"/>
      <c r="CSX151" s="139"/>
      <c r="CSY151" s="139"/>
      <c r="CSZ151" s="139"/>
      <c r="CTA151" s="139"/>
      <c r="CTB151" s="139"/>
      <c r="CTC151" s="139"/>
      <c r="CTD151" s="139"/>
      <c r="CTE151" s="139"/>
      <c r="CTF151" s="139"/>
      <c r="CTG151" s="139"/>
      <c r="CTH151" s="139"/>
      <c r="CTI151" s="139"/>
      <c r="CTJ151" s="139"/>
      <c r="CTK151" s="139"/>
      <c r="CTL151" s="139"/>
      <c r="CTM151" s="139"/>
      <c r="CTN151" s="139"/>
      <c r="CTO151" s="139"/>
      <c r="CTP151" s="139"/>
      <c r="CTQ151" s="139"/>
      <c r="CTR151" s="139"/>
      <c r="CTS151" s="139"/>
      <c r="CTT151" s="139"/>
      <c r="CTU151" s="139"/>
      <c r="CTV151" s="139"/>
      <c r="CTW151" s="139"/>
      <c r="CTX151" s="139"/>
      <c r="CTY151" s="139"/>
      <c r="CTZ151" s="139"/>
      <c r="CUA151" s="139"/>
      <c r="CUB151" s="139"/>
      <c r="CUC151" s="139"/>
      <c r="CUD151" s="139"/>
      <c r="CUE151" s="139"/>
      <c r="CUF151" s="139"/>
      <c r="CUG151" s="139"/>
      <c r="CUH151" s="139"/>
      <c r="CUI151" s="139"/>
      <c r="CUJ151" s="139"/>
      <c r="CUK151" s="139"/>
      <c r="CUL151" s="139"/>
      <c r="CUM151" s="139"/>
      <c r="CUN151" s="139"/>
      <c r="CUO151" s="139"/>
      <c r="CUP151" s="139"/>
      <c r="CUQ151" s="139"/>
      <c r="CUR151" s="139"/>
      <c r="CUS151" s="139"/>
      <c r="CUT151" s="139"/>
      <c r="CUU151" s="139"/>
      <c r="CUV151" s="139"/>
      <c r="CUW151" s="139"/>
      <c r="CUX151" s="139"/>
      <c r="CUY151" s="139"/>
      <c r="CUZ151" s="139"/>
      <c r="CVA151" s="139"/>
      <c r="CVB151" s="139"/>
      <c r="CVC151" s="139"/>
      <c r="CVD151" s="139"/>
      <c r="CVE151" s="139"/>
      <c r="CVF151" s="139"/>
      <c r="CVG151" s="139"/>
      <c r="CVH151" s="139"/>
      <c r="CVI151" s="139"/>
      <c r="CVJ151" s="139"/>
      <c r="CVK151" s="139"/>
      <c r="CVL151" s="139"/>
      <c r="CVM151" s="139"/>
      <c r="CVN151" s="139"/>
      <c r="CVO151" s="139"/>
      <c r="CVP151" s="139"/>
      <c r="CVQ151" s="139"/>
      <c r="CVR151" s="139"/>
      <c r="CVS151" s="139"/>
      <c r="CVT151" s="139"/>
      <c r="CVU151" s="139"/>
      <c r="CVV151" s="139"/>
      <c r="CVW151" s="139"/>
      <c r="CVX151" s="139"/>
      <c r="CVY151" s="139"/>
      <c r="CVZ151" s="139"/>
      <c r="CWA151" s="139"/>
      <c r="CWB151" s="139"/>
      <c r="CWC151" s="139"/>
      <c r="CWD151" s="139"/>
      <c r="CWE151" s="139"/>
      <c r="CWF151" s="139"/>
      <c r="CWG151" s="139"/>
      <c r="CWH151" s="139"/>
      <c r="CWI151" s="139"/>
      <c r="CWJ151" s="139"/>
      <c r="CWK151" s="139"/>
      <c r="CWL151" s="139"/>
      <c r="CWM151" s="139"/>
      <c r="CWN151" s="139"/>
      <c r="CWO151" s="139"/>
      <c r="CWP151" s="139"/>
      <c r="CWQ151" s="139"/>
      <c r="CWR151" s="139"/>
      <c r="CWS151" s="139"/>
      <c r="CWT151" s="139"/>
      <c r="CWU151" s="139"/>
      <c r="CWV151" s="139"/>
      <c r="CWW151" s="139"/>
      <c r="CWX151" s="139"/>
      <c r="CWY151" s="139"/>
      <c r="CWZ151" s="139"/>
      <c r="CXA151" s="139"/>
      <c r="CXB151" s="139"/>
      <c r="CXC151" s="139"/>
      <c r="CXD151" s="139"/>
      <c r="CXE151" s="139"/>
      <c r="CXF151" s="139"/>
      <c r="CXG151" s="139"/>
      <c r="CXH151" s="139"/>
      <c r="CXI151" s="139"/>
      <c r="CXJ151" s="139"/>
      <c r="CXK151" s="139"/>
      <c r="CXL151" s="139"/>
      <c r="CXM151" s="139"/>
      <c r="CXN151" s="139"/>
      <c r="CXO151" s="139"/>
      <c r="CXP151" s="139"/>
      <c r="CXQ151" s="139"/>
      <c r="CXR151" s="139"/>
      <c r="CXS151" s="139"/>
      <c r="CXT151" s="139"/>
      <c r="CXU151" s="139"/>
      <c r="CXV151" s="139"/>
      <c r="CXW151" s="139"/>
      <c r="CXX151" s="139"/>
      <c r="CXY151" s="139"/>
      <c r="CXZ151" s="139"/>
      <c r="CYA151" s="139"/>
      <c r="CYB151" s="139"/>
      <c r="CYC151" s="139"/>
      <c r="CYD151" s="139"/>
      <c r="CYE151" s="139"/>
      <c r="CYF151" s="139"/>
      <c r="CYG151" s="139"/>
      <c r="CYH151" s="139"/>
      <c r="CYI151" s="139"/>
      <c r="CYJ151" s="139"/>
      <c r="CYK151" s="139"/>
      <c r="CYL151" s="139"/>
      <c r="CYM151" s="139"/>
      <c r="CYN151" s="139"/>
      <c r="CYO151" s="139"/>
      <c r="CYP151" s="139"/>
      <c r="CYQ151" s="139"/>
      <c r="CYR151" s="139"/>
      <c r="CYS151" s="139"/>
      <c r="CYT151" s="139"/>
      <c r="CYU151" s="139"/>
      <c r="CYV151" s="139"/>
      <c r="CYW151" s="139"/>
      <c r="CYX151" s="139"/>
      <c r="CYY151" s="139"/>
      <c r="CYZ151" s="139"/>
      <c r="CZA151" s="139"/>
      <c r="CZB151" s="139"/>
      <c r="CZC151" s="139"/>
      <c r="CZD151" s="139"/>
      <c r="CZE151" s="139"/>
      <c r="CZF151" s="139"/>
      <c r="CZG151" s="139"/>
      <c r="CZH151" s="139"/>
      <c r="CZI151" s="139"/>
      <c r="CZJ151" s="139"/>
      <c r="CZK151" s="139"/>
      <c r="CZL151" s="139"/>
      <c r="CZM151" s="139"/>
      <c r="CZN151" s="139"/>
      <c r="CZO151" s="139"/>
      <c r="CZP151" s="139"/>
      <c r="CZQ151" s="139"/>
      <c r="CZR151" s="139"/>
      <c r="CZS151" s="139"/>
      <c r="CZT151" s="139"/>
      <c r="CZU151" s="139"/>
      <c r="CZV151" s="139"/>
      <c r="CZW151" s="139"/>
      <c r="CZX151" s="139"/>
      <c r="CZY151" s="139"/>
      <c r="CZZ151" s="139"/>
      <c r="DAA151" s="139"/>
      <c r="DAB151" s="139"/>
      <c r="DAC151" s="139"/>
      <c r="DAD151" s="139"/>
      <c r="DAE151" s="139"/>
      <c r="DAF151" s="139"/>
      <c r="DAG151" s="139"/>
      <c r="DAH151" s="139"/>
      <c r="DAI151" s="139"/>
      <c r="DAJ151" s="139"/>
      <c r="DAK151" s="139"/>
      <c r="DAL151" s="139"/>
      <c r="DAM151" s="139"/>
      <c r="DAN151" s="139"/>
      <c r="DAO151" s="139"/>
      <c r="DAP151" s="139"/>
      <c r="DAQ151" s="139"/>
      <c r="DAR151" s="139"/>
      <c r="DAS151" s="139"/>
      <c r="DAT151" s="139"/>
      <c r="DAU151" s="139"/>
      <c r="DAV151" s="139"/>
      <c r="DAW151" s="139"/>
      <c r="DAX151" s="139"/>
      <c r="DAY151" s="139"/>
      <c r="DAZ151" s="139"/>
      <c r="DBA151" s="139"/>
      <c r="DBB151" s="139"/>
      <c r="DBC151" s="139"/>
      <c r="DBD151" s="139"/>
      <c r="DBE151" s="139"/>
      <c r="DBF151" s="139"/>
      <c r="DBG151" s="139"/>
      <c r="DBH151" s="139"/>
      <c r="DBI151" s="139"/>
      <c r="DBJ151" s="139"/>
      <c r="DBK151" s="139"/>
      <c r="DBL151" s="139"/>
      <c r="DBM151" s="139"/>
      <c r="DBN151" s="139"/>
      <c r="DBO151" s="139"/>
      <c r="DBP151" s="139"/>
      <c r="DBQ151" s="139"/>
      <c r="DBR151" s="139"/>
      <c r="DBS151" s="139"/>
      <c r="DBT151" s="139"/>
      <c r="DBU151" s="139"/>
      <c r="DBV151" s="139"/>
      <c r="DBW151" s="139"/>
      <c r="DBX151" s="139"/>
      <c r="DBY151" s="139"/>
      <c r="DBZ151" s="139"/>
      <c r="DCA151" s="139"/>
      <c r="DCB151" s="139"/>
      <c r="DCC151" s="139"/>
      <c r="DCD151" s="139"/>
      <c r="DCE151" s="139"/>
      <c r="DCF151" s="139"/>
      <c r="DCG151" s="139"/>
      <c r="DCH151" s="139"/>
      <c r="DCI151" s="139"/>
      <c r="DCJ151" s="139"/>
      <c r="DCK151" s="139"/>
      <c r="DCL151" s="139"/>
      <c r="DCM151" s="139"/>
      <c r="DCN151" s="139"/>
      <c r="DCO151" s="139"/>
      <c r="DCP151" s="139"/>
      <c r="DCQ151" s="139"/>
      <c r="DCR151" s="139"/>
      <c r="DCS151" s="139"/>
      <c r="DCT151" s="139"/>
      <c r="DCU151" s="139"/>
      <c r="DCV151" s="139"/>
      <c r="DCW151" s="139"/>
      <c r="DCX151" s="139"/>
      <c r="DCY151" s="139"/>
      <c r="DCZ151" s="139"/>
      <c r="DDA151" s="139"/>
      <c r="DDB151" s="139"/>
      <c r="DDC151" s="139"/>
      <c r="DDD151" s="139"/>
      <c r="DDE151" s="139"/>
      <c r="DDF151" s="139"/>
      <c r="DDG151" s="139"/>
      <c r="DDH151" s="139"/>
      <c r="DDI151" s="139"/>
      <c r="DDJ151" s="139"/>
      <c r="DDK151" s="139"/>
      <c r="DDL151" s="139"/>
      <c r="DDM151" s="139"/>
      <c r="DDN151" s="139"/>
      <c r="DDO151" s="139"/>
      <c r="DDP151" s="139"/>
      <c r="DDQ151" s="139"/>
      <c r="DDR151" s="139"/>
      <c r="DDS151" s="139"/>
      <c r="DDT151" s="139"/>
      <c r="DDU151" s="139"/>
      <c r="DDV151" s="139"/>
      <c r="DDW151" s="139"/>
      <c r="DDX151" s="139"/>
      <c r="DDY151" s="139"/>
      <c r="DDZ151" s="139"/>
      <c r="DEA151" s="139"/>
      <c r="DEB151" s="139"/>
      <c r="DEC151" s="139"/>
      <c r="DED151" s="139"/>
      <c r="DEE151" s="139"/>
      <c r="DEF151" s="139"/>
      <c r="DEG151" s="139"/>
      <c r="DEH151" s="139"/>
      <c r="DEI151" s="139"/>
      <c r="DEJ151" s="139"/>
      <c r="DEK151" s="139"/>
      <c r="DEL151" s="139"/>
      <c r="DEM151" s="139"/>
      <c r="DEN151" s="139"/>
      <c r="DEO151" s="139"/>
      <c r="DEP151" s="139"/>
      <c r="DEQ151" s="139"/>
      <c r="DER151" s="139"/>
      <c r="DES151" s="139"/>
      <c r="DET151" s="139"/>
      <c r="DEU151" s="139"/>
      <c r="DEV151" s="139"/>
      <c r="DEW151" s="139"/>
      <c r="DEX151" s="139"/>
      <c r="DEY151" s="139"/>
      <c r="DEZ151" s="139"/>
      <c r="DFA151" s="139"/>
      <c r="DFB151" s="139"/>
      <c r="DFC151" s="139"/>
      <c r="DFD151" s="139"/>
      <c r="DFE151" s="139"/>
      <c r="DFF151" s="139"/>
      <c r="DFG151" s="139"/>
      <c r="DFH151" s="139"/>
      <c r="DFI151" s="139"/>
      <c r="DFJ151" s="139"/>
      <c r="DFK151" s="139"/>
      <c r="DFL151" s="139"/>
      <c r="DFM151" s="139"/>
      <c r="DFN151" s="139"/>
      <c r="DFO151" s="139"/>
      <c r="DFP151" s="139"/>
      <c r="DFQ151" s="139"/>
      <c r="DFR151" s="139"/>
      <c r="DFS151" s="139"/>
      <c r="DFT151" s="139"/>
      <c r="DFU151" s="139"/>
      <c r="DFV151" s="139"/>
      <c r="DFW151" s="139"/>
      <c r="DFX151" s="139"/>
      <c r="DFY151" s="139"/>
      <c r="DFZ151" s="139"/>
      <c r="DGA151" s="139"/>
      <c r="DGB151" s="139"/>
      <c r="DGC151" s="139"/>
      <c r="DGD151" s="139"/>
      <c r="DGE151" s="139"/>
      <c r="DGF151" s="139"/>
      <c r="DGG151" s="139"/>
      <c r="DGH151" s="139"/>
      <c r="DGI151" s="139"/>
      <c r="DGJ151" s="139"/>
      <c r="DGK151" s="139"/>
      <c r="DGL151" s="139"/>
      <c r="DGM151" s="139"/>
      <c r="DGN151" s="139"/>
      <c r="DGO151" s="139"/>
      <c r="DGP151" s="139"/>
      <c r="DGQ151" s="139"/>
      <c r="DGR151" s="139"/>
      <c r="DGS151" s="139"/>
      <c r="DGT151" s="139"/>
      <c r="DGU151" s="139"/>
      <c r="DGV151" s="139"/>
      <c r="DGW151" s="139"/>
      <c r="DGX151" s="139"/>
      <c r="DGY151" s="139"/>
      <c r="DGZ151" s="139"/>
      <c r="DHA151" s="139"/>
      <c r="DHB151" s="139"/>
      <c r="DHC151" s="139"/>
      <c r="DHD151" s="139"/>
      <c r="DHE151" s="139"/>
      <c r="DHF151" s="139"/>
      <c r="DHG151" s="139"/>
      <c r="DHH151" s="139"/>
      <c r="DHI151" s="139"/>
      <c r="DHJ151" s="139"/>
      <c r="DHK151" s="139"/>
      <c r="DHL151" s="139"/>
      <c r="DHM151" s="139"/>
      <c r="DHN151" s="139"/>
      <c r="DHO151" s="139"/>
      <c r="DHP151" s="139"/>
      <c r="DHQ151" s="139"/>
      <c r="DHR151" s="139"/>
      <c r="DHS151" s="139"/>
      <c r="DHT151" s="139"/>
      <c r="DHU151" s="139"/>
      <c r="DHV151" s="139"/>
      <c r="DHW151" s="139"/>
      <c r="DHX151" s="139"/>
      <c r="DHY151" s="139"/>
      <c r="DHZ151" s="139"/>
      <c r="DIA151" s="139"/>
      <c r="DIB151" s="139"/>
      <c r="DIC151" s="139"/>
      <c r="DID151" s="139"/>
      <c r="DIE151" s="139"/>
      <c r="DIF151" s="139"/>
      <c r="DIG151" s="139"/>
      <c r="DIH151" s="139"/>
      <c r="DII151" s="139"/>
      <c r="DIJ151" s="139"/>
      <c r="DIK151" s="139"/>
      <c r="DIL151" s="139"/>
      <c r="DIM151" s="139"/>
      <c r="DIN151" s="139"/>
      <c r="DIO151" s="139"/>
      <c r="DIP151" s="139"/>
      <c r="DIQ151" s="139"/>
      <c r="DIR151" s="139"/>
      <c r="DIS151" s="139"/>
      <c r="DIT151" s="139"/>
      <c r="DIU151" s="139"/>
      <c r="DIV151" s="139"/>
      <c r="DIW151" s="139"/>
      <c r="DIX151" s="139"/>
      <c r="DIY151" s="139"/>
      <c r="DIZ151" s="139"/>
      <c r="DJA151" s="139"/>
      <c r="DJB151" s="139"/>
      <c r="DJC151" s="139"/>
      <c r="DJD151" s="139"/>
      <c r="DJE151" s="139"/>
      <c r="DJF151" s="139"/>
      <c r="DJG151" s="139"/>
      <c r="DJH151" s="139"/>
      <c r="DJI151" s="139"/>
      <c r="DJJ151" s="139"/>
      <c r="DJK151" s="139"/>
      <c r="DJL151" s="139"/>
      <c r="DJM151" s="139"/>
      <c r="DJN151" s="139"/>
      <c r="DJO151" s="139"/>
      <c r="DJP151" s="139"/>
      <c r="DJQ151" s="139"/>
      <c r="DJR151" s="139"/>
      <c r="DJS151" s="139"/>
      <c r="DJT151" s="139"/>
      <c r="DJU151" s="139"/>
      <c r="DJV151" s="139"/>
      <c r="DJW151" s="139"/>
      <c r="DJX151" s="139"/>
      <c r="DJY151" s="139"/>
      <c r="DJZ151" s="139"/>
      <c r="DKA151" s="139"/>
      <c r="DKB151" s="139"/>
      <c r="DKC151" s="139"/>
      <c r="DKD151" s="139"/>
      <c r="DKE151" s="139"/>
      <c r="DKF151" s="139"/>
      <c r="DKG151" s="139"/>
      <c r="DKH151" s="139"/>
      <c r="DKI151" s="139"/>
      <c r="DKJ151" s="139"/>
      <c r="DKK151" s="139"/>
      <c r="DKL151" s="139"/>
      <c r="DKM151" s="139"/>
      <c r="DKN151" s="139"/>
      <c r="DKO151" s="139"/>
      <c r="DKP151" s="139"/>
      <c r="DKQ151" s="139"/>
      <c r="DKR151" s="139"/>
      <c r="DKS151" s="139"/>
      <c r="DKT151" s="139"/>
      <c r="DKU151" s="139"/>
      <c r="DKV151" s="139"/>
      <c r="DKW151" s="139"/>
      <c r="DKX151" s="139"/>
      <c r="DKY151" s="139"/>
      <c r="DKZ151" s="139"/>
      <c r="DLA151" s="139"/>
      <c r="DLB151" s="139"/>
      <c r="DLC151" s="139"/>
      <c r="DLD151" s="139"/>
      <c r="DLE151" s="139"/>
      <c r="DLF151" s="139"/>
      <c r="DLG151" s="139"/>
      <c r="DLH151" s="139"/>
      <c r="DLI151" s="139"/>
      <c r="DLJ151" s="139"/>
      <c r="DLK151" s="139"/>
      <c r="DLL151" s="139"/>
      <c r="DLM151" s="139"/>
      <c r="DLN151" s="139"/>
      <c r="DLO151" s="139"/>
      <c r="DLP151" s="139"/>
      <c r="DLQ151" s="139"/>
      <c r="DLR151" s="139"/>
      <c r="DLS151" s="139"/>
      <c r="DLT151" s="139"/>
      <c r="DLU151" s="139"/>
      <c r="DLV151" s="139"/>
      <c r="DLW151" s="139"/>
      <c r="DLX151" s="139"/>
      <c r="DLY151" s="139"/>
      <c r="DLZ151" s="139"/>
      <c r="DMA151" s="139"/>
      <c r="DMB151" s="139"/>
      <c r="DMC151" s="139"/>
      <c r="DMD151" s="139"/>
      <c r="DME151" s="139"/>
      <c r="DMF151" s="139"/>
      <c r="DMG151" s="139"/>
      <c r="DMH151" s="139"/>
      <c r="DMI151" s="139"/>
      <c r="DMJ151" s="139"/>
      <c r="DMK151" s="139"/>
      <c r="DML151" s="139"/>
      <c r="DMM151" s="139"/>
      <c r="DMN151" s="139"/>
      <c r="DMO151" s="139"/>
      <c r="DMP151" s="139"/>
      <c r="DMQ151" s="139"/>
      <c r="DMR151" s="139"/>
      <c r="DMS151" s="139"/>
      <c r="DMT151" s="139"/>
      <c r="DMU151" s="139"/>
      <c r="DMV151" s="139"/>
      <c r="DMW151" s="139"/>
      <c r="DMX151" s="139"/>
      <c r="DMY151" s="139"/>
      <c r="DMZ151" s="139"/>
      <c r="DNA151" s="139"/>
      <c r="DNB151" s="139"/>
      <c r="DNC151" s="139"/>
      <c r="DND151" s="139"/>
      <c r="DNE151" s="139"/>
      <c r="DNF151" s="139"/>
      <c r="DNG151" s="139"/>
      <c r="DNH151" s="139"/>
      <c r="DNI151" s="139"/>
      <c r="DNJ151" s="139"/>
      <c r="DNK151" s="139"/>
      <c r="DNL151" s="139"/>
      <c r="DNM151" s="139"/>
      <c r="DNN151" s="139"/>
      <c r="DNO151" s="139"/>
      <c r="DNP151" s="139"/>
      <c r="DNQ151" s="139"/>
      <c r="DNR151" s="139"/>
      <c r="DNS151" s="139"/>
      <c r="DNT151" s="139"/>
      <c r="DNU151" s="139"/>
      <c r="DNV151" s="139"/>
      <c r="DNW151" s="139"/>
      <c r="DNX151" s="139"/>
      <c r="DNY151" s="139"/>
      <c r="DNZ151" s="139"/>
      <c r="DOA151" s="139"/>
      <c r="DOB151" s="139"/>
      <c r="DOC151" s="139"/>
      <c r="DOD151" s="139"/>
      <c r="DOE151" s="139"/>
      <c r="DOF151" s="139"/>
      <c r="DOG151" s="139"/>
      <c r="DOH151" s="139"/>
      <c r="DOI151" s="139"/>
      <c r="DOJ151" s="139"/>
      <c r="DOK151" s="139"/>
      <c r="DOL151" s="139"/>
      <c r="DOM151" s="139"/>
      <c r="DON151" s="139"/>
      <c r="DOO151" s="139"/>
      <c r="DOP151" s="139"/>
      <c r="DOQ151" s="139"/>
      <c r="DOR151" s="139"/>
      <c r="DOS151" s="139"/>
      <c r="DOT151" s="139"/>
      <c r="DOU151" s="139"/>
      <c r="DOV151" s="139"/>
      <c r="DOW151" s="139"/>
      <c r="DOX151" s="139"/>
      <c r="DOY151" s="139"/>
      <c r="DOZ151" s="139"/>
      <c r="DPA151" s="139"/>
      <c r="DPB151" s="139"/>
      <c r="DPC151" s="139"/>
      <c r="DPD151" s="139"/>
      <c r="DPE151" s="139"/>
      <c r="DPF151" s="139"/>
      <c r="DPG151" s="139"/>
      <c r="DPH151" s="139"/>
      <c r="DPI151" s="139"/>
      <c r="DPJ151" s="139"/>
      <c r="DPK151" s="139"/>
      <c r="DPL151" s="139"/>
      <c r="DPM151" s="139"/>
      <c r="DPN151" s="139"/>
      <c r="DPO151" s="139"/>
      <c r="DPP151" s="139"/>
      <c r="DPQ151" s="139"/>
      <c r="DPR151" s="139"/>
      <c r="DPS151" s="139"/>
      <c r="DPT151" s="139"/>
      <c r="DPU151" s="139"/>
      <c r="DPV151" s="139"/>
      <c r="DPW151" s="139"/>
      <c r="DPX151" s="139"/>
      <c r="DPY151" s="139"/>
      <c r="DPZ151" s="139"/>
      <c r="DQA151" s="139"/>
      <c r="DQB151" s="139"/>
      <c r="DQC151" s="139"/>
      <c r="DQD151" s="139"/>
      <c r="DQE151" s="139"/>
      <c r="DQF151" s="139"/>
      <c r="DQG151" s="139"/>
      <c r="DQH151" s="139"/>
      <c r="DQI151" s="139"/>
      <c r="DQJ151" s="139"/>
      <c r="DQK151" s="139"/>
      <c r="DQL151" s="139"/>
      <c r="DQM151" s="139"/>
      <c r="DQN151" s="139"/>
      <c r="DQO151" s="139"/>
      <c r="DQP151" s="139"/>
      <c r="DQQ151" s="139"/>
      <c r="DQR151" s="139"/>
      <c r="DQS151" s="139"/>
      <c r="DQT151" s="139"/>
      <c r="DQU151" s="139"/>
      <c r="DQV151" s="139"/>
      <c r="DQW151" s="139"/>
      <c r="DQX151" s="139"/>
      <c r="DQY151" s="139"/>
      <c r="DQZ151" s="139"/>
      <c r="DRA151" s="139"/>
      <c r="DRB151" s="139"/>
      <c r="DRC151" s="139"/>
      <c r="DRD151" s="139"/>
      <c r="DRE151" s="139"/>
      <c r="DRF151" s="139"/>
      <c r="DRG151" s="139"/>
      <c r="DRH151" s="139"/>
      <c r="DRI151" s="139"/>
      <c r="DRJ151" s="139"/>
      <c r="DRK151" s="139"/>
      <c r="DRL151" s="139"/>
      <c r="DRM151" s="139"/>
      <c r="DRN151" s="139"/>
      <c r="DRO151" s="139"/>
      <c r="DRP151" s="139"/>
      <c r="DRQ151" s="139"/>
      <c r="DRR151" s="139"/>
      <c r="DRS151" s="139"/>
      <c r="DRT151" s="139"/>
      <c r="DRU151" s="139"/>
      <c r="DRV151" s="139"/>
      <c r="DRW151" s="139"/>
      <c r="DRX151" s="139"/>
      <c r="DRY151" s="139"/>
      <c r="DRZ151" s="139"/>
      <c r="DSA151" s="139"/>
      <c r="DSB151" s="139"/>
      <c r="DSC151" s="139"/>
      <c r="DSD151" s="139"/>
      <c r="DSE151" s="139"/>
      <c r="DSF151" s="139"/>
      <c r="DSG151" s="139"/>
      <c r="DSH151" s="139"/>
      <c r="DSI151" s="139"/>
      <c r="DSJ151" s="139"/>
      <c r="DSK151" s="139"/>
      <c r="DSL151" s="139"/>
      <c r="DSM151" s="139"/>
      <c r="DSN151" s="139"/>
      <c r="DSO151" s="139"/>
      <c r="DSP151" s="139"/>
      <c r="DSQ151" s="139"/>
      <c r="DSR151" s="139"/>
      <c r="DSS151" s="139"/>
      <c r="DST151" s="139"/>
      <c r="DSU151" s="139"/>
      <c r="DSV151" s="139"/>
      <c r="DSW151" s="139"/>
      <c r="DSX151" s="139"/>
      <c r="DSY151" s="139"/>
      <c r="DSZ151" s="139"/>
      <c r="DTA151" s="139"/>
      <c r="DTB151" s="139"/>
      <c r="DTC151" s="139"/>
      <c r="DTD151" s="139"/>
      <c r="DTE151" s="139"/>
      <c r="DTF151" s="139"/>
      <c r="DTG151" s="139"/>
      <c r="DTH151" s="139"/>
      <c r="DTI151" s="139"/>
      <c r="DTJ151" s="139"/>
      <c r="DTK151" s="139"/>
      <c r="DTL151" s="139"/>
      <c r="DTM151" s="139"/>
      <c r="DTN151" s="139"/>
      <c r="DTO151" s="139"/>
      <c r="DTP151" s="139"/>
      <c r="DTQ151" s="139"/>
      <c r="DTR151" s="139"/>
      <c r="DTS151" s="139"/>
      <c r="DTT151" s="139"/>
      <c r="DTU151" s="139"/>
      <c r="DTV151" s="139"/>
      <c r="DTW151" s="139"/>
      <c r="DTX151" s="139"/>
      <c r="DTY151" s="139"/>
      <c r="DTZ151" s="139"/>
      <c r="DUA151" s="139"/>
      <c r="DUB151" s="139"/>
      <c r="DUC151" s="139"/>
      <c r="DUD151" s="139"/>
      <c r="DUE151" s="139"/>
      <c r="DUF151" s="139"/>
      <c r="DUG151" s="139"/>
      <c r="DUH151" s="139"/>
      <c r="DUI151" s="139"/>
      <c r="DUJ151" s="139"/>
      <c r="DUK151" s="139"/>
      <c r="DUL151" s="139"/>
      <c r="DUM151" s="139"/>
      <c r="DUN151" s="139"/>
      <c r="DUO151" s="139"/>
      <c r="DUP151" s="139"/>
      <c r="DUQ151" s="139"/>
      <c r="DUR151" s="139"/>
      <c r="DUS151" s="139"/>
      <c r="DUT151" s="139"/>
      <c r="DUU151" s="139"/>
      <c r="DUV151" s="139"/>
      <c r="DUW151" s="139"/>
      <c r="DUX151" s="139"/>
      <c r="DUY151" s="139"/>
      <c r="DUZ151" s="139"/>
      <c r="DVA151" s="139"/>
      <c r="DVB151" s="139"/>
      <c r="DVC151" s="139"/>
      <c r="DVD151" s="139"/>
      <c r="DVE151" s="139"/>
      <c r="DVF151" s="139"/>
      <c r="DVG151" s="139"/>
      <c r="DVH151" s="139"/>
      <c r="DVI151" s="139"/>
      <c r="DVJ151" s="139"/>
      <c r="DVK151" s="139"/>
      <c r="DVL151" s="139"/>
      <c r="DVM151" s="139"/>
      <c r="DVN151" s="139"/>
      <c r="DVO151" s="139"/>
      <c r="DVP151" s="139"/>
      <c r="DVQ151" s="139"/>
      <c r="DVR151" s="139"/>
      <c r="DVS151" s="139"/>
      <c r="DVT151" s="139"/>
      <c r="DVU151" s="139"/>
      <c r="DVV151" s="139"/>
      <c r="DVW151" s="139"/>
      <c r="DVX151" s="139"/>
      <c r="DVY151" s="139"/>
      <c r="DVZ151" s="139"/>
      <c r="DWA151" s="139"/>
      <c r="DWB151" s="139"/>
      <c r="DWC151" s="139"/>
      <c r="DWD151" s="139"/>
      <c r="DWE151" s="139"/>
      <c r="DWF151" s="139"/>
      <c r="DWG151" s="139"/>
      <c r="DWH151" s="139"/>
      <c r="DWI151" s="139"/>
      <c r="DWJ151" s="139"/>
      <c r="DWK151" s="139"/>
      <c r="DWL151" s="139"/>
      <c r="DWM151" s="139"/>
      <c r="DWN151" s="139"/>
      <c r="DWO151" s="139"/>
      <c r="DWP151" s="139"/>
      <c r="DWQ151" s="139"/>
      <c r="DWR151" s="139"/>
      <c r="DWS151" s="139"/>
      <c r="DWT151" s="139"/>
      <c r="DWU151" s="139"/>
      <c r="DWV151" s="139"/>
      <c r="DWW151" s="139"/>
      <c r="DWX151" s="139"/>
      <c r="DWY151" s="139"/>
      <c r="DWZ151" s="139"/>
      <c r="DXA151" s="139"/>
      <c r="DXB151" s="139"/>
      <c r="DXC151" s="139"/>
      <c r="DXD151" s="139"/>
      <c r="DXE151" s="139"/>
      <c r="DXF151" s="139"/>
      <c r="DXG151" s="139"/>
      <c r="DXH151" s="139"/>
      <c r="DXI151" s="139"/>
      <c r="DXJ151" s="139"/>
      <c r="DXK151" s="139"/>
      <c r="DXL151" s="139"/>
      <c r="DXM151" s="139"/>
      <c r="DXN151" s="139"/>
      <c r="DXO151" s="139"/>
      <c r="DXP151" s="139"/>
      <c r="DXQ151" s="139"/>
      <c r="DXR151" s="139"/>
      <c r="DXS151" s="139"/>
      <c r="DXT151" s="139"/>
      <c r="DXU151" s="139"/>
      <c r="DXV151" s="139"/>
      <c r="DXW151" s="139"/>
      <c r="DXX151" s="139"/>
      <c r="DXY151" s="139"/>
      <c r="DXZ151" s="139"/>
      <c r="DYA151" s="139"/>
      <c r="DYB151" s="139"/>
      <c r="DYC151" s="139"/>
      <c r="DYD151" s="139"/>
      <c r="DYE151" s="139"/>
      <c r="DYF151" s="139"/>
      <c r="DYG151" s="139"/>
      <c r="DYH151" s="139"/>
      <c r="DYI151" s="139"/>
      <c r="DYJ151" s="139"/>
      <c r="DYK151" s="139"/>
      <c r="DYL151" s="139"/>
      <c r="DYM151" s="139"/>
      <c r="DYN151" s="139"/>
      <c r="DYO151" s="139"/>
      <c r="DYP151" s="139"/>
      <c r="DYQ151" s="139"/>
      <c r="DYR151" s="139"/>
      <c r="DYS151" s="139"/>
      <c r="DYT151" s="139"/>
      <c r="DYU151" s="139"/>
      <c r="DYV151" s="139"/>
      <c r="DYW151" s="139"/>
      <c r="DYX151" s="139"/>
      <c r="DYY151" s="139"/>
      <c r="DYZ151" s="139"/>
      <c r="DZA151" s="139"/>
      <c r="DZB151" s="139"/>
      <c r="DZC151" s="139"/>
      <c r="DZD151" s="139"/>
      <c r="DZE151" s="139"/>
      <c r="DZF151" s="139"/>
      <c r="DZG151" s="139"/>
      <c r="DZH151" s="139"/>
      <c r="DZI151" s="139"/>
      <c r="DZJ151" s="139"/>
      <c r="DZK151" s="139"/>
      <c r="DZL151" s="139"/>
      <c r="DZM151" s="139"/>
      <c r="DZN151" s="139"/>
      <c r="DZO151" s="139"/>
      <c r="DZP151" s="139"/>
      <c r="DZQ151" s="139"/>
      <c r="DZR151" s="139"/>
      <c r="DZS151" s="139"/>
      <c r="DZT151" s="139"/>
      <c r="DZU151" s="139"/>
      <c r="DZV151" s="139"/>
      <c r="DZW151" s="139"/>
      <c r="DZX151" s="139"/>
      <c r="DZY151" s="139"/>
      <c r="DZZ151" s="139"/>
      <c r="EAA151" s="139"/>
      <c r="EAB151" s="139"/>
      <c r="EAC151" s="139"/>
      <c r="EAD151" s="139"/>
      <c r="EAE151" s="139"/>
      <c r="EAF151" s="139"/>
      <c r="EAG151" s="139"/>
      <c r="EAH151" s="139"/>
      <c r="EAI151" s="139"/>
      <c r="EAJ151" s="139"/>
      <c r="EAK151" s="139"/>
      <c r="EAL151" s="139"/>
      <c r="EAM151" s="139"/>
      <c r="EAN151" s="139"/>
      <c r="EAO151" s="139"/>
      <c r="EAP151" s="139"/>
      <c r="EAQ151" s="139"/>
      <c r="EAR151" s="139"/>
      <c r="EAS151" s="139"/>
      <c r="EAT151" s="139"/>
      <c r="EAU151" s="139"/>
      <c r="EAV151" s="139"/>
      <c r="EAW151" s="139"/>
      <c r="EAX151" s="139"/>
      <c r="EAY151" s="139"/>
      <c r="EAZ151" s="139"/>
      <c r="EBA151" s="139"/>
      <c r="EBB151" s="139"/>
      <c r="EBC151" s="139"/>
      <c r="EBD151" s="139"/>
      <c r="EBE151" s="139"/>
      <c r="EBF151" s="139"/>
      <c r="EBG151" s="139"/>
      <c r="EBH151" s="139"/>
      <c r="EBI151" s="139"/>
      <c r="EBJ151" s="139"/>
      <c r="EBK151" s="139"/>
      <c r="EBL151" s="139"/>
      <c r="EBM151" s="139"/>
      <c r="EBN151" s="139"/>
      <c r="EBO151" s="139"/>
      <c r="EBP151" s="139"/>
      <c r="EBQ151" s="139"/>
      <c r="EBR151" s="139"/>
      <c r="EBS151" s="139"/>
      <c r="EBT151" s="139"/>
      <c r="EBU151" s="139"/>
      <c r="EBV151" s="139"/>
      <c r="EBW151" s="139"/>
      <c r="EBX151" s="139"/>
      <c r="EBY151" s="139"/>
      <c r="EBZ151" s="139"/>
      <c r="ECA151" s="139"/>
      <c r="ECB151" s="139"/>
      <c r="ECC151" s="139"/>
      <c r="ECD151" s="139"/>
      <c r="ECE151" s="139"/>
      <c r="ECF151" s="139"/>
      <c r="ECG151" s="139"/>
      <c r="ECH151" s="139"/>
      <c r="ECI151" s="139"/>
      <c r="ECJ151" s="139"/>
      <c r="ECK151" s="139"/>
      <c r="ECL151" s="139"/>
      <c r="ECM151" s="139"/>
      <c r="ECN151" s="139"/>
      <c r="ECO151" s="139"/>
      <c r="ECP151" s="139"/>
      <c r="ECQ151" s="139"/>
      <c r="ECR151" s="139"/>
      <c r="ECS151" s="139"/>
      <c r="ECT151" s="139"/>
      <c r="ECU151" s="139"/>
      <c r="ECV151" s="139"/>
      <c r="ECW151" s="139"/>
      <c r="ECX151" s="139"/>
      <c r="ECY151" s="139"/>
      <c r="ECZ151" s="139"/>
      <c r="EDA151" s="139"/>
      <c r="EDB151" s="139"/>
      <c r="EDC151" s="139"/>
      <c r="EDD151" s="139"/>
      <c r="EDE151" s="139"/>
      <c r="EDF151" s="139"/>
      <c r="EDG151" s="139"/>
      <c r="EDH151" s="139"/>
      <c r="EDI151" s="139"/>
      <c r="EDJ151" s="139"/>
      <c r="EDK151" s="139"/>
      <c r="EDL151" s="139"/>
      <c r="EDM151" s="139"/>
      <c r="EDN151" s="139"/>
      <c r="EDO151" s="139"/>
      <c r="EDP151" s="139"/>
      <c r="EDQ151" s="139"/>
      <c r="EDR151" s="139"/>
      <c r="EDS151" s="139"/>
      <c r="EDT151" s="139"/>
      <c r="EDU151" s="139"/>
      <c r="EDV151" s="139"/>
      <c r="EDW151" s="139"/>
      <c r="EDX151" s="139"/>
      <c r="EDY151" s="139"/>
      <c r="EDZ151" s="139"/>
      <c r="EEA151" s="139"/>
      <c r="EEB151" s="139"/>
      <c r="EEC151" s="139"/>
      <c r="EED151" s="139"/>
      <c r="EEE151" s="139"/>
      <c r="EEF151" s="139"/>
      <c r="EEG151" s="139"/>
      <c r="EEH151" s="139"/>
      <c r="EEI151" s="139"/>
      <c r="EEJ151" s="139"/>
      <c r="EEK151" s="139"/>
      <c r="EEL151" s="139"/>
      <c r="EEM151" s="139"/>
      <c r="EEN151" s="139"/>
      <c r="EEO151" s="139"/>
      <c r="EEP151" s="139"/>
      <c r="EEQ151" s="139"/>
      <c r="EER151" s="139"/>
      <c r="EES151" s="139"/>
      <c r="EET151" s="139"/>
      <c r="EEU151" s="139"/>
      <c r="EEV151" s="139"/>
      <c r="EEW151" s="139"/>
      <c r="EEX151" s="139"/>
      <c r="EEY151" s="139"/>
      <c r="EEZ151" s="139"/>
      <c r="EFA151" s="139"/>
      <c r="EFB151" s="139"/>
      <c r="EFC151" s="139"/>
      <c r="EFD151" s="139"/>
      <c r="EFE151" s="139"/>
      <c r="EFF151" s="139"/>
      <c r="EFG151" s="139"/>
      <c r="EFH151" s="139"/>
      <c r="EFI151" s="139"/>
      <c r="EFJ151" s="139"/>
      <c r="EFK151" s="139"/>
      <c r="EFL151" s="139"/>
      <c r="EFM151" s="139"/>
      <c r="EFN151" s="139"/>
      <c r="EFO151" s="139"/>
      <c r="EFP151" s="139"/>
      <c r="EFQ151" s="139"/>
      <c r="EFR151" s="139"/>
      <c r="EFS151" s="139"/>
      <c r="EFT151" s="139"/>
      <c r="EFU151" s="139"/>
      <c r="EFV151" s="139"/>
      <c r="EFW151" s="139"/>
      <c r="EFX151" s="139"/>
      <c r="EFY151" s="139"/>
      <c r="EFZ151" s="139"/>
      <c r="EGA151" s="139"/>
      <c r="EGB151" s="139"/>
      <c r="EGC151" s="139"/>
      <c r="EGD151" s="139"/>
      <c r="EGE151" s="139"/>
      <c r="EGF151" s="139"/>
      <c r="EGG151" s="139"/>
      <c r="EGH151" s="139"/>
      <c r="EGI151" s="139"/>
      <c r="EGJ151" s="139"/>
      <c r="EGK151" s="139"/>
      <c r="EGL151" s="139"/>
      <c r="EGM151" s="139"/>
      <c r="EGN151" s="139"/>
      <c r="EGO151" s="139"/>
      <c r="EGP151" s="139"/>
      <c r="EGQ151" s="139"/>
      <c r="EGR151" s="139"/>
      <c r="EGS151" s="139"/>
      <c r="EGT151" s="139"/>
      <c r="EGU151" s="139"/>
      <c r="EGV151" s="139"/>
      <c r="EGW151" s="139"/>
      <c r="EGX151" s="139"/>
      <c r="EGY151" s="139"/>
      <c r="EGZ151" s="139"/>
      <c r="EHA151" s="139"/>
      <c r="EHB151" s="139"/>
      <c r="EHC151" s="139"/>
      <c r="EHD151" s="139"/>
      <c r="EHE151" s="139"/>
      <c r="EHF151" s="139"/>
      <c r="EHG151" s="139"/>
      <c r="EHH151" s="139"/>
      <c r="EHI151" s="139"/>
      <c r="EHJ151" s="139"/>
      <c r="EHK151" s="139"/>
      <c r="EHL151" s="139"/>
      <c r="EHM151" s="139"/>
      <c r="EHN151" s="139"/>
      <c r="EHO151" s="139"/>
      <c r="EHP151" s="139"/>
      <c r="EHQ151" s="139"/>
      <c r="EHR151" s="139"/>
      <c r="EHS151" s="139"/>
      <c r="EHT151" s="139"/>
      <c r="EHU151" s="139"/>
      <c r="EHV151" s="139"/>
      <c r="EHW151" s="139"/>
      <c r="EHX151" s="139"/>
      <c r="EHY151" s="139"/>
      <c r="EHZ151" s="139"/>
      <c r="EIA151" s="139"/>
      <c r="EIB151" s="139"/>
      <c r="EIC151" s="139"/>
      <c r="EID151" s="139"/>
      <c r="EIE151" s="139"/>
      <c r="EIF151" s="139"/>
      <c r="EIG151" s="139"/>
      <c r="EIH151" s="139"/>
      <c r="EII151" s="139"/>
      <c r="EIJ151" s="139"/>
      <c r="EIK151" s="139"/>
      <c r="EIL151" s="139"/>
      <c r="EIM151" s="139"/>
      <c r="EIN151" s="139"/>
      <c r="EIO151" s="139"/>
      <c r="EIP151" s="139"/>
      <c r="EIQ151" s="139"/>
      <c r="EIR151" s="139"/>
      <c r="EIS151" s="139"/>
      <c r="EIT151" s="139"/>
      <c r="EIU151" s="139"/>
      <c r="EIV151" s="139"/>
      <c r="EIW151" s="139"/>
      <c r="EIX151" s="139"/>
      <c r="EIY151" s="139"/>
      <c r="EIZ151" s="139"/>
      <c r="EJA151" s="139"/>
      <c r="EJB151" s="139"/>
      <c r="EJC151" s="139"/>
      <c r="EJD151" s="139"/>
      <c r="EJE151" s="139"/>
      <c r="EJF151" s="139"/>
      <c r="EJG151" s="139"/>
      <c r="EJH151" s="139"/>
      <c r="EJI151" s="139"/>
      <c r="EJJ151" s="139"/>
      <c r="EJK151" s="139"/>
      <c r="EJL151" s="139"/>
      <c r="EJM151" s="139"/>
      <c r="EJN151" s="139"/>
      <c r="EJO151" s="139"/>
      <c r="EJP151" s="139"/>
      <c r="EJQ151" s="139"/>
      <c r="EJR151" s="139"/>
      <c r="EJS151" s="139"/>
      <c r="EJT151" s="139"/>
      <c r="EJU151" s="139"/>
      <c r="EJV151" s="139"/>
      <c r="EJW151" s="139"/>
      <c r="EJX151" s="139"/>
      <c r="EJY151" s="139"/>
      <c r="EJZ151" s="139"/>
      <c r="EKA151" s="139"/>
      <c r="EKB151" s="139"/>
      <c r="EKC151" s="139"/>
      <c r="EKD151" s="139"/>
      <c r="EKE151" s="139"/>
      <c r="EKF151" s="139"/>
      <c r="EKG151" s="139"/>
      <c r="EKH151" s="139"/>
      <c r="EKI151" s="139"/>
      <c r="EKJ151" s="139"/>
      <c r="EKK151" s="139"/>
      <c r="EKL151" s="139"/>
      <c r="EKM151" s="139"/>
      <c r="EKN151" s="139"/>
      <c r="EKO151" s="139"/>
      <c r="EKP151" s="139"/>
      <c r="EKQ151" s="139"/>
      <c r="EKR151" s="139"/>
      <c r="EKS151" s="139"/>
      <c r="EKT151" s="139"/>
      <c r="EKU151" s="139"/>
      <c r="EKV151" s="139"/>
      <c r="EKW151" s="139"/>
      <c r="EKX151" s="139"/>
      <c r="EKY151" s="139"/>
      <c r="EKZ151" s="139"/>
      <c r="ELA151" s="139"/>
      <c r="ELB151" s="139"/>
      <c r="ELC151" s="139"/>
      <c r="ELD151" s="139"/>
      <c r="ELE151" s="139"/>
      <c r="ELF151" s="139"/>
      <c r="ELG151" s="139"/>
      <c r="ELH151" s="139"/>
      <c r="ELI151" s="139"/>
      <c r="ELJ151" s="139"/>
      <c r="ELK151" s="139"/>
      <c r="ELL151" s="139"/>
      <c r="ELM151" s="139"/>
      <c r="ELN151" s="139"/>
      <c r="ELO151" s="139"/>
      <c r="ELP151" s="139"/>
      <c r="ELQ151" s="139"/>
      <c r="ELR151" s="139"/>
      <c r="ELS151" s="139"/>
      <c r="ELT151" s="139"/>
      <c r="ELU151" s="139"/>
      <c r="ELV151" s="139"/>
      <c r="ELW151" s="139"/>
      <c r="ELX151" s="139"/>
      <c r="ELY151" s="139"/>
      <c r="ELZ151" s="139"/>
      <c r="EMA151" s="139"/>
      <c r="EMB151" s="139"/>
      <c r="EMC151" s="139"/>
      <c r="EMD151" s="139"/>
      <c r="EME151" s="139"/>
      <c r="EMF151" s="139"/>
      <c r="EMG151" s="139"/>
      <c r="EMH151" s="139"/>
      <c r="EMI151" s="139"/>
      <c r="EMJ151" s="139"/>
      <c r="EMK151" s="139"/>
      <c r="EML151" s="139"/>
      <c r="EMM151" s="139"/>
      <c r="EMN151" s="139"/>
      <c r="EMO151" s="139"/>
      <c r="EMP151" s="139"/>
      <c r="EMQ151" s="139"/>
      <c r="EMR151" s="139"/>
      <c r="EMS151" s="139"/>
      <c r="EMT151" s="139"/>
      <c r="EMU151" s="139"/>
      <c r="EMV151" s="139"/>
      <c r="EMW151" s="139"/>
      <c r="EMX151" s="139"/>
      <c r="EMY151" s="139"/>
      <c r="EMZ151" s="139"/>
      <c r="ENA151" s="139"/>
      <c r="ENB151" s="139"/>
      <c r="ENC151" s="139"/>
      <c r="END151" s="139"/>
      <c r="ENE151" s="139"/>
      <c r="ENF151" s="139"/>
      <c r="ENG151" s="139"/>
      <c r="ENH151" s="139"/>
      <c r="ENI151" s="139"/>
      <c r="ENJ151" s="139"/>
      <c r="ENK151" s="139"/>
      <c r="ENL151" s="139"/>
      <c r="ENM151" s="139"/>
      <c r="ENN151" s="139"/>
      <c r="ENO151" s="139"/>
      <c r="ENP151" s="139"/>
      <c r="ENQ151" s="139"/>
      <c r="ENR151" s="139"/>
      <c r="ENS151" s="139"/>
      <c r="ENT151" s="139"/>
      <c r="ENU151" s="139"/>
      <c r="ENV151" s="139"/>
      <c r="ENW151" s="139"/>
      <c r="ENX151" s="139"/>
      <c r="ENY151" s="139"/>
      <c r="ENZ151" s="139"/>
      <c r="EOA151" s="139"/>
      <c r="EOB151" s="139"/>
      <c r="EOC151" s="139"/>
      <c r="EOD151" s="139"/>
      <c r="EOE151" s="139"/>
      <c r="EOF151" s="139"/>
      <c r="EOG151" s="139"/>
      <c r="EOH151" s="139"/>
      <c r="EOI151" s="139"/>
      <c r="EOJ151" s="139"/>
      <c r="EOK151" s="139"/>
      <c r="EOL151" s="139"/>
      <c r="EOM151" s="139"/>
      <c r="EON151" s="139"/>
      <c r="EOO151" s="139"/>
      <c r="EOP151" s="139"/>
      <c r="EOQ151" s="139"/>
      <c r="EOR151" s="139"/>
      <c r="EOS151" s="139"/>
      <c r="EOT151" s="139"/>
      <c r="EOU151" s="139"/>
      <c r="EOV151" s="139"/>
      <c r="EOW151" s="139"/>
      <c r="EOX151" s="139"/>
      <c r="EOY151" s="139"/>
      <c r="EOZ151" s="139"/>
      <c r="EPA151" s="139"/>
      <c r="EPB151" s="139"/>
      <c r="EPC151" s="139"/>
      <c r="EPD151" s="139"/>
      <c r="EPE151" s="139"/>
      <c r="EPF151" s="139"/>
      <c r="EPG151" s="139"/>
      <c r="EPH151" s="139"/>
      <c r="EPI151" s="139"/>
      <c r="EPJ151" s="139"/>
      <c r="EPK151" s="139"/>
      <c r="EPL151" s="139"/>
      <c r="EPM151" s="139"/>
      <c r="EPN151" s="139"/>
      <c r="EPO151" s="139"/>
      <c r="EPP151" s="139"/>
      <c r="EPQ151" s="139"/>
      <c r="EPR151" s="139"/>
      <c r="EPS151" s="139"/>
      <c r="EPT151" s="139"/>
      <c r="EPU151" s="139"/>
      <c r="EPV151" s="139"/>
      <c r="EPW151" s="139"/>
      <c r="EPX151" s="139"/>
      <c r="EPY151" s="139"/>
      <c r="EPZ151" s="139"/>
      <c r="EQA151" s="139"/>
      <c r="EQB151" s="139"/>
      <c r="EQC151" s="139"/>
      <c r="EQD151" s="139"/>
      <c r="EQE151" s="139"/>
      <c r="EQF151" s="139"/>
      <c r="EQG151" s="139"/>
      <c r="EQH151" s="139"/>
      <c r="EQI151" s="139"/>
      <c r="EQJ151" s="139"/>
      <c r="EQK151" s="139"/>
      <c r="EQL151" s="139"/>
      <c r="EQM151" s="139"/>
      <c r="EQN151" s="139"/>
      <c r="EQO151" s="139"/>
      <c r="EQP151" s="139"/>
      <c r="EQQ151" s="139"/>
      <c r="EQR151" s="139"/>
      <c r="EQS151" s="139"/>
      <c r="EQT151" s="139"/>
      <c r="EQU151" s="139"/>
      <c r="EQV151" s="139"/>
      <c r="EQW151" s="139"/>
      <c r="EQX151" s="139"/>
      <c r="EQY151" s="139"/>
      <c r="EQZ151" s="139"/>
      <c r="ERA151" s="139"/>
      <c r="ERB151" s="139"/>
      <c r="ERC151" s="139"/>
      <c r="ERD151" s="139"/>
      <c r="ERE151" s="139"/>
      <c r="ERF151" s="139"/>
      <c r="ERG151" s="139"/>
      <c r="ERH151" s="139"/>
      <c r="ERI151" s="139"/>
      <c r="ERJ151" s="139"/>
      <c r="ERK151" s="139"/>
      <c r="ERL151" s="139"/>
      <c r="ERM151" s="139"/>
      <c r="ERN151" s="139"/>
      <c r="ERO151" s="139"/>
      <c r="ERP151" s="139"/>
      <c r="ERQ151" s="139"/>
      <c r="ERR151" s="139"/>
      <c r="ERS151" s="139"/>
      <c r="ERT151" s="139"/>
      <c r="ERU151" s="139"/>
      <c r="ERV151" s="139"/>
      <c r="ERW151" s="139"/>
      <c r="ERX151" s="139"/>
      <c r="ERY151" s="139"/>
      <c r="ERZ151" s="139"/>
      <c r="ESA151" s="139"/>
      <c r="ESB151" s="139"/>
      <c r="ESC151" s="139"/>
      <c r="ESD151" s="139"/>
      <c r="ESE151" s="139"/>
      <c r="ESF151" s="139"/>
      <c r="ESG151" s="139"/>
      <c r="ESH151" s="139"/>
      <c r="ESI151" s="139"/>
      <c r="ESJ151" s="139"/>
      <c r="ESK151" s="139"/>
      <c r="ESL151" s="139"/>
      <c r="ESM151" s="139"/>
      <c r="ESN151" s="139"/>
      <c r="ESO151" s="139"/>
      <c r="ESP151" s="139"/>
      <c r="ESQ151" s="139"/>
      <c r="ESR151" s="139"/>
      <c r="ESS151" s="139"/>
      <c r="EST151" s="139"/>
      <c r="ESU151" s="139"/>
      <c r="ESV151" s="139"/>
      <c r="ESW151" s="139"/>
      <c r="ESX151" s="139"/>
      <c r="ESY151" s="139"/>
      <c r="ESZ151" s="139"/>
      <c r="ETA151" s="139"/>
      <c r="ETB151" s="139"/>
      <c r="ETC151" s="139"/>
      <c r="ETD151" s="139"/>
      <c r="ETE151" s="139"/>
      <c r="ETF151" s="139"/>
      <c r="ETG151" s="139"/>
      <c r="ETH151" s="139"/>
      <c r="ETI151" s="139"/>
      <c r="ETJ151" s="139"/>
      <c r="ETK151" s="139"/>
      <c r="ETL151" s="139"/>
      <c r="ETM151" s="139"/>
      <c r="ETN151" s="139"/>
      <c r="ETO151" s="139"/>
      <c r="ETP151" s="139"/>
      <c r="ETQ151" s="139"/>
      <c r="ETR151" s="139"/>
      <c r="ETS151" s="139"/>
      <c r="ETT151" s="139"/>
      <c r="ETU151" s="139"/>
      <c r="ETV151" s="139"/>
      <c r="ETW151" s="139"/>
      <c r="ETX151" s="139"/>
      <c r="ETY151" s="139"/>
      <c r="ETZ151" s="139"/>
      <c r="EUA151" s="139"/>
      <c r="EUB151" s="139"/>
      <c r="EUC151" s="139"/>
      <c r="EUD151" s="139"/>
      <c r="EUE151" s="139"/>
      <c r="EUF151" s="139"/>
      <c r="EUG151" s="139"/>
      <c r="EUH151" s="139"/>
      <c r="EUI151" s="139"/>
      <c r="EUJ151" s="139"/>
      <c r="EUK151" s="139"/>
      <c r="EUL151" s="139"/>
      <c r="EUM151" s="139"/>
      <c r="EUN151" s="139"/>
      <c r="EUO151" s="139"/>
      <c r="EUP151" s="139"/>
      <c r="EUQ151" s="139"/>
      <c r="EUR151" s="139"/>
      <c r="EUS151" s="139"/>
      <c r="EUT151" s="139"/>
      <c r="EUU151" s="139"/>
      <c r="EUV151" s="139"/>
      <c r="EUW151" s="139"/>
      <c r="EUX151" s="139"/>
      <c r="EUY151" s="139"/>
      <c r="EUZ151" s="139"/>
      <c r="EVA151" s="139"/>
      <c r="EVB151" s="139"/>
      <c r="EVC151" s="139"/>
      <c r="EVD151" s="139"/>
      <c r="EVE151" s="139"/>
      <c r="EVF151" s="139"/>
      <c r="EVG151" s="139"/>
      <c r="EVH151" s="139"/>
      <c r="EVI151" s="139"/>
      <c r="EVJ151" s="139"/>
      <c r="EVK151" s="139"/>
      <c r="EVL151" s="139"/>
      <c r="EVM151" s="139"/>
      <c r="EVN151" s="139"/>
      <c r="EVO151" s="139"/>
      <c r="EVP151" s="139"/>
      <c r="EVQ151" s="139"/>
      <c r="EVR151" s="139"/>
      <c r="EVS151" s="139"/>
      <c r="EVT151" s="139"/>
      <c r="EVU151" s="139"/>
      <c r="EVV151" s="139"/>
      <c r="EVW151" s="139"/>
      <c r="EVX151" s="139"/>
      <c r="EVY151" s="139"/>
      <c r="EVZ151" s="139"/>
      <c r="EWA151" s="139"/>
      <c r="EWB151" s="139"/>
      <c r="EWC151" s="139"/>
      <c r="EWD151" s="139"/>
      <c r="EWE151" s="139"/>
      <c r="EWF151" s="139"/>
      <c r="EWG151" s="139"/>
      <c r="EWH151" s="139"/>
      <c r="EWI151" s="139"/>
      <c r="EWJ151" s="139"/>
      <c r="EWK151" s="139"/>
      <c r="EWL151" s="139"/>
      <c r="EWM151" s="139"/>
      <c r="EWN151" s="139"/>
      <c r="EWO151" s="139"/>
      <c r="EWP151" s="139"/>
      <c r="EWQ151" s="139"/>
      <c r="EWR151" s="139"/>
      <c r="EWS151" s="139"/>
      <c r="EWT151" s="139"/>
      <c r="EWU151" s="139"/>
      <c r="EWV151" s="139"/>
      <c r="EWW151" s="139"/>
      <c r="EWX151" s="139"/>
      <c r="EWY151" s="139"/>
      <c r="EWZ151" s="139"/>
      <c r="EXA151" s="139"/>
      <c r="EXB151" s="139"/>
      <c r="EXC151" s="139"/>
      <c r="EXD151" s="139"/>
      <c r="EXE151" s="139"/>
      <c r="EXF151" s="139"/>
      <c r="EXG151" s="139"/>
      <c r="EXH151" s="139"/>
      <c r="EXI151" s="139"/>
      <c r="EXJ151" s="139"/>
      <c r="EXK151" s="139"/>
      <c r="EXL151" s="139"/>
      <c r="EXM151" s="139"/>
      <c r="EXN151" s="139"/>
      <c r="EXO151" s="139"/>
      <c r="EXP151" s="139"/>
      <c r="EXQ151" s="139"/>
      <c r="EXR151" s="139"/>
      <c r="EXS151" s="139"/>
      <c r="EXT151" s="139"/>
      <c r="EXU151" s="139"/>
      <c r="EXV151" s="139"/>
      <c r="EXW151" s="139"/>
      <c r="EXX151" s="139"/>
      <c r="EXY151" s="139"/>
      <c r="EXZ151" s="139"/>
      <c r="EYA151" s="139"/>
      <c r="EYB151" s="139"/>
      <c r="EYC151" s="139"/>
      <c r="EYD151" s="139"/>
      <c r="EYE151" s="139"/>
      <c r="EYF151" s="139"/>
      <c r="EYG151" s="139"/>
      <c r="EYH151" s="139"/>
      <c r="EYI151" s="139"/>
      <c r="EYJ151" s="139"/>
      <c r="EYK151" s="139"/>
      <c r="EYL151" s="139"/>
      <c r="EYM151" s="139"/>
      <c r="EYN151" s="139"/>
      <c r="EYO151" s="139"/>
      <c r="EYP151" s="139"/>
      <c r="EYQ151" s="139"/>
      <c r="EYR151" s="139"/>
      <c r="EYS151" s="139"/>
      <c r="EYT151" s="139"/>
      <c r="EYU151" s="139"/>
      <c r="EYV151" s="139"/>
      <c r="EYW151" s="139"/>
      <c r="EYX151" s="139"/>
      <c r="EYY151" s="139"/>
      <c r="EYZ151" s="139"/>
      <c r="EZA151" s="139"/>
      <c r="EZB151" s="139"/>
      <c r="EZC151" s="139"/>
      <c r="EZD151" s="139"/>
      <c r="EZE151" s="139"/>
      <c r="EZF151" s="139"/>
      <c r="EZG151" s="139"/>
      <c r="EZH151" s="139"/>
      <c r="EZI151" s="139"/>
      <c r="EZJ151" s="139"/>
      <c r="EZK151" s="139"/>
      <c r="EZL151" s="139"/>
      <c r="EZM151" s="139"/>
      <c r="EZN151" s="139"/>
      <c r="EZO151" s="139"/>
      <c r="EZP151" s="139"/>
      <c r="EZQ151" s="139"/>
      <c r="EZR151" s="139"/>
      <c r="EZS151" s="139"/>
      <c r="EZT151" s="139"/>
      <c r="EZU151" s="139"/>
      <c r="EZV151" s="139"/>
      <c r="EZW151" s="139"/>
      <c r="EZX151" s="139"/>
      <c r="EZY151" s="139"/>
      <c r="EZZ151" s="139"/>
      <c r="FAA151" s="139"/>
      <c r="FAB151" s="139"/>
      <c r="FAC151" s="139"/>
      <c r="FAD151" s="139"/>
      <c r="FAE151" s="139"/>
      <c r="FAF151" s="139"/>
      <c r="FAG151" s="139"/>
      <c r="FAH151" s="139"/>
      <c r="FAI151" s="139"/>
      <c r="FAJ151" s="139"/>
      <c r="FAK151" s="139"/>
      <c r="FAL151" s="139"/>
      <c r="FAM151" s="139"/>
      <c r="FAN151" s="139"/>
      <c r="FAO151" s="139"/>
      <c r="FAP151" s="139"/>
      <c r="FAQ151" s="139"/>
      <c r="FAR151" s="139"/>
      <c r="FAS151" s="139"/>
      <c r="FAT151" s="139"/>
      <c r="FAU151" s="139"/>
      <c r="FAV151" s="139"/>
      <c r="FAW151" s="139"/>
      <c r="FAX151" s="139"/>
      <c r="FAY151" s="139"/>
      <c r="FAZ151" s="139"/>
      <c r="FBA151" s="139"/>
      <c r="FBB151" s="139"/>
      <c r="FBC151" s="139"/>
      <c r="FBD151" s="139"/>
      <c r="FBE151" s="139"/>
      <c r="FBF151" s="139"/>
      <c r="FBG151" s="139"/>
      <c r="FBH151" s="139"/>
      <c r="FBI151" s="139"/>
      <c r="FBJ151" s="139"/>
      <c r="FBK151" s="139"/>
      <c r="FBL151" s="139"/>
      <c r="FBM151" s="139"/>
      <c r="FBN151" s="139"/>
      <c r="FBO151" s="139"/>
      <c r="FBP151" s="139"/>
      <c r="FBQ151" s="139"/>
      <c r="FBR151" s="139"/>
      <c r="FBS151" s="139"/>
      <c r="FBT151" s="139"/>
      <c r="FBU151" s="139"/>
      <c r="FBV151" s="139"/>
      <c r="FBW151" s="139"/>
      <c r="FBX151" s="139"/>
      <c r="FBY151" s="139"/>
      <c r="FBZ151" s="139"/>
      <c r="FCA151" s="139"/>
      <c r="FCB151" s="139"/>
      <c r="FCC151" s="139"/>
      <c r="FCD151" s="139"/>
      <c r="FCE151" s="139"/>
      <c r="FCF151" s="139"/>
      <c r="FCG151" s="139"/>
      <c r="FCH151" s="139"/>
      <c r="FCI151" s="139"/>
      <c r="FCJ151" s="139"/>
      <c r="FCK151" s="139"/>
      <c r="FCL151" s="139"/>
      <c r="FCM151" s="139"/>
      <c r="FCN151" s="139"/>
      <c r="FCO151" s="139"/>
      <c r="FCP151" s="139"/>
      <c r="FCQ151" s="139"/>
      <c r="FCR151" s="139"/>
      <c r="FCS151" s="139"/>
      <c r="FCT151" s="139"/>
      <c r="FCU151" s="139"/>
      <c r="FCV151" s="139"/>
      <c r="FCW151" s="139"/>
      <c r="FCX151" s="139"/>
      <c r="FCY151" s="139"/>
      <c r="FCZ151" s="139"/>
      <c r="FDA151" s="139"/>
      <c r="FDB151" s="139"/>
      <c r="FDC151" s="139"/>
      <c r="FDD151" s="139"/>
      <c r="FDE151" s="139"/>
      <c r="FDF151" s="139"/>
      <c r="FDG151" s="139"/>
      <c r="FDH151" s="139"/>
      <c r="FDI151" s="139"/>
      <c r="FDJ151" s="139"/>
      <c r="FDK151" s="139"/>
      <c r="FDL151" s="139"/>
      <c r="FDM151" s="139"/>
      <c r="FDN151" s="139"/>
      <c r="FDO151" s="139"/>
      <c r="FDP151" s="139"/>
      <c r="FDQ151" s="139"/>
      <c r="FDR151" s="139"/>
      <c r="FDS151" s="139"/>
      <c r="FDT151" s="139"/>
      <c r="FDU151" s="139"/>
      <c r="FDV151" s="139"/>
      <c r="FDW151" s="139"/>
      <c r="FDX151" s="139"/>
      <c r="FDY151" s="139"/>
      <c r="FDZ151" s="139"/>
      <c r="FEA151" s="139"/>
      <c r="FEB151" s="139"/>
      <c r="FEC151" s="139"/>
      <c r="FED151" s="139"/>
      <c r="FEE151" s="139"/>
      <c r="FEF151" s="139"/>
      <c r="FEG151" s="139"/>
      <c r="FEH151" s="139"/>
      <c r="FEI151" s="139"/>
      <c r="FEJ151" s="139"/>
      <c r="FEK151" s="139"/>
      <c r="FEL151" s="139"/>
      <c r="FEM151" s="139"/>
      <c r="FEN151" s="139"/>
      <c r="FEO151" s="139"/>
      <c r="FEP151" s="139"/>
      <c r="FEQ151" s="139"/>
      <c r="FER151" s="139"/>
      <c r="FES151" s="139"/>
      <c r="FET151" s="139"/>
      <c r="FEU151" s="139"/>
      <c r="FEV151" s="139"/>
      <c r="FEW151" s="139"/>
      <c r="FEX151" s="139"/>
      <c r="FEY151" s="139"/>
      <c r="FEZ151" s="139"/>
      <c r="FFA151" s="139"/>
      <c r="FFB151" s="139"/>
      <c r="FFC151" s="139"/>
      <c r="FFD151" s="139"/>
      <c r="FFE151" s="139"/>
      <c r="FFF151" s="139"/>
      <c r="FFG151" s="139"/>
      <c r="FFH151" s="139"/>
      <c r="FFI151" s="139"/>
      <c r="FFJ151" s="139"/>
      <c r="FFK151" s="139"/>
      <c r="FFL151" s="139"/>
      <c r="FFM151" s="139"/>
      <c r="FFN151" s="139"/>
      <c r="FFO151" s="139"/>
      <c r="FFP151" s="139"/>
      <c r="FFQ151" s="139"/>
      <c r="FFR151" s="139"/>
      <c r="FFS151" s="139"/>
      <c r="FFT151" s="139"/>
      <c r="FFU151" s="139"/>
      <c r="FFV151" s="139"/>
      <c r="FFW151" s="139"/>
      <c r="FFX151" s="139"/>
      <c r="FFY151" s="139"/>
      <c r="FFZ151" s="139"/>
      <c r="FGA151" s="139"/>
      <c r="FGB151" s="139"/>
      <c r="FGC151" s="139"/>
      <c r="FGD151" s="139"/>
      <c r="FGE151" s="139"/>
      <c r="FGF151" s="139"/>
      <c r="FGG151" s="139"/>
      <c r="FGH151" s="139"/>
      <c r="FGI151" s="139"/>
      <c r="FGJ151" s="139"/>
      <c r="FGK151" s="139"/>
      <c r="FGL151" s="139"/>
      <c r="FGM151" s="139"/>
      <c r="FGN151" s="139"/>
      <c r="FGO151" s="139"/>
      <c r="FGP151" s="139"/>
      <c r="FGQ151" s="139"/>
      <c r="FGR151" s="139"/>
      <c r="FGS151" s="139"/>
      <c r="FGT151" s="139"/>
      <c r="FGU151" s="139"/>
      <c r="FGV151" s="139"/>
      <c r="FGW151" s="139"/>
      <c r="FGX151" s="139"/>
      <c r="FGY151" s="139"/>
      <c r="FGZ151" s="139"/>
      <c r="FHA151" s="139"/>
      <c r="FHB151" s="139"/>
      <c r="FHC151" s="139"/>
      <c r="FHD151" s="139"/>
      <c r="FHE151" s="139"/>
      <c r="FHF151" s="139"/>
      <c r="FHG151" s="139"/>
      <c r="FHH151" s="139"/>
      <c r="FHI151" s="139"/>
      <c r="FHJ151" s="139"/>
      <c r="FHK151" s="139"/>
      <c r="FHL151" s="139"/>
      <c r="FHM151" s="139"/>
      <c r="FHN151" s="139"/>
      <c r="FHO151" s="139"/>
      <c r="FHP151" s="139"/>
      <c r="FHQ151" s="139"/>
      <c r="FHR151" s="139"/>
      <c r="FHS151" s="139"/>
      <c r="FHT151" s="139"/>
      <c r="FHU151" s="139"/>
      <c r="FHV151" s="139"/>
      <c r="FHW151" s="139"/>
      <c r="FHX151" s="139"/>
      <c r="FHY151" s="139"/>
      <c r="FHZ151" s="139"/>
      <c r="FIA151" s="139"/>
      <c r="FIB151" s="139"/>
      <c r="FIC151" s="139"/>
      <c r="FID151" s="139"/>
      <c r="FIE151" s="139"/>
      <c r="FIF151" s="139"/>
      <c r="FIG151" s="139"/>
      <c r="FIH151" s="139"/>
      <c r="FII151" s="139"/>
      <c r="FIJ151" s="139"/>
      <c r="FIK151" s="139"/>
      <c r="FIL151" s="139"/>
      <c r="FIM151" s="139"/>
      <c r="FIN151" s="139"/>
      <c r="FIO151" s="139"/>
      <c r="FIP151" s="139"/>
      <c r="FIQ151" s="139"/>
      <c r="FIR151" s="139"/>
      <c r="FIS151" s="139"/>
      <c r="FIT151" s="139"/>
      <c r="FIU151" s="139"/>
      <c r="FIV151" s="139"/>
      <c r="FIW151" s="139"/>
      <c r="FIX151" s="139"/>
      <c r="FIY151" s="139"/>
      <c r="FIZ151" s="139"/>
      <c r="FJA151" s="139"/>
      <c r="FJB151" s="139"/>
      <c r="FJC151" s="139"/>
      <c r="FJD151" s="139"/>
      <c r="FJE151" s="139"/>
      <c r="FJF151" s="139"/>
      <c r="FJG151" s="139"/>
      <c r="FJH151" s="139"/>
      <c r="FJI151" s="139"/>
      <c r="FJJ151" s="139"/>
      <c r="FJK151" s="139"/>
      <c r="FJL151" s="139"/>
      <c r="FJM151" s="139"/>
      <c r="FJN151" s="139"/>
      <c r="FJO151" s="139"/>
      <c r="FJP151" s="139"/>
      <c r="FJQ151" s="139"/>
      <c r="FJR151" s="139"/>
      <c r="FJS151" s="139"/>
      <c r="FJT151" s="139"/>
      <c r="FJU151" s="139"/>
      <c r="FJV151" s="139"/>
      <c r="FJW151" s="139"/>
      <c r="FJX151" s="139"/>
      <c r="FJY151" s="139"/>
      <c r="FJZ151" s="139"/>
      <c r="FKA151" s="139"/>
      <c r="FKB151" s="139"/>
      <c r="FKC151" s="139"/>
      <c r="FKD151" s="139"/>
      <c r="FKE151" s="139"/>
      <c r="FKF151" s="139"/>
      <c r="FKG151" s="139"/>
      <c r="FKH151" s="139"/>
      <c r="FKI151" s="139"/>
      <c r="FKJ151" s="139"/>
      <c r="FKK151" s="139"/>
      <c r="FKL151" s="139"/>
      <c r="FKM151" s="139"/>
      <c r="FKN151" s="139"/>
      <c r="FKO151" s="139"/>
      <c r="FKP151" s="139"/>
      <c r="FKQ151" s="139"/>
      <c r="FKR151" s="139"/>
      <c r="FKS151" s="139"/>
      <c r="FKT151" s="139"/>
      <c r="FKU151" s="139"/>
      <c r="FKV151" s="139"/>
      <c r="FKW151" s="139"/>
      <c r="FKX151" s="139"/>
      <c r="FKY151" s="139"/>
      <c r="FKZ151" s="139"/>
      <c r="FLA151" s="139"/>
      <c r="FLB151" s="139"/>
      <c r="FLC151" s="139"/>
      <c r="FLD151" s="139"/>
      <c r="FLE151" s="139"/>
      <c r="FLF151" s="139"/>
      <c r="FLG151" s="139"/>
      <c r="FLH151" s="139"/>
      <c r="FLI151" s="139"/>
      <c r="FLJ151" s="139"/>
      <c r="FLK151" s="139"/>
      <c r="FLL151" s="139"/>
      <c r="FLM151" s="139"/>
      <c r="FLN151" s="139"/>
      <c r="FLO151" s="139"/>
      <c r="FLP151" s="139"/>
      <c r="FLQ151" s="139"/>
      <c r="FLR151" s="139"/>
      <c r="FLS151" s="139"/>
      <c r="FLT151" s="139"/>
      <c r="FLU151" s="139"/>
      <c r="FLV151" s="139"/>
      <c r="FLW151" s="139"/>
      <c r="FLX151" s="139"/>
      <c r="FLY151" s="139"/>
      <c r="FLZ151" s="139"/>
      <c r="FMA151" s="139"/>
      <c r="FMB151" s="139"/>
      <c r="FMC151" s="139"/>
      <c r="FMD151" s="139"/>
      <c r="FME151" s="139"/>
      <c r="FMF151" s="139"/>
      <c r="FMG151" s="139"/>
      <c r="FMH151" s="139"/>
      <c r="FMI151" s="139"/>
      <c r="FMJ151" s="139"/>
      <c r="FMK151" s="139"/>
      <c r="FML151" s="139"/>
      <c r="FMM151" s="139"/>
      <c r="FMN151" s="139"/>
      <c r="FMO151" s="139"/>
      <c r="FMP151" s="139"/>
      <c r="FMQ151" s="139"/>
      <c r="FMR151" s="139"/>
      <c r="FMS151" s="139"/>
      <c r="FMT151" s="139"/>
      <c r="FMU151" s="139"/>
      <c r="FMV151" s="139"/>
      <c r="FMW151" s="139"/>
      <c r="FMX151" s="139"/>
      <c r="FMY151" s="139"/>
      <c r="FMZ151" s="139"/>
      <c r="FNA151" s="139"/>
      <c r="FNB151" s="139"/>
      <c r="FNC151" s="139"/>
      <c r="FND151" s="139"/>
      <c r="FNE151" s="139"/>
      <c r="FNF151" s="139"/>
      <c r="FNG151" s="139"/>
      <c r="FNH151" s="139"/>
      <c r="FNI151" s="139"/>
      <c r="FNJ151" s="139"/>
      <c r="FNK151" s="139"/>
      <c r="FNL151" s="139"/>
      <c r="FNM151" s="139"/>
      <c r="FNN151" s="139"/>
      <c r="FNO151" s="139"/>
      <c r="FNP151" s="139"/>
      <c r="FNQ151" s="139"/>
      <c r="FNR151" s="139"/>
      <c r="FNS151" s="139"/>
      <c r="FNT151" s="139"/>
      <c r="FNU151" s="139"/>
      <c r="FNV151" s="139"/>
      <c r="FNW151" s="139"/>
      <c r="FNX151" s="139"/>
      <c r="FNY151" s="139"/>
      <c r="FNZ151" s="139"/>
      <c r="FOA151" s="139"/>
      <c r="FOB151" s="139"/>
      <c r="FOC151" s="139"/>
      <c r="FOD151" s="139"/>
      <c r="FOE151" s="139"/>
      <c r="FOF151" s="139"/>
      <c r="FOG151" s="139"/>
      <c r="FOH151" s="139"/>
      <c r="FOI151" s="139"/>
      <c r="FOJ151" s="139"/>
      <c r="FOK151" s="139"/>
      <c r="FOL151" s="139"/>
      <c r="FOM151" s="139"/>
      <c r="FON151" s="139"/>
      <c r="FOO151" s="139"/>
      <c r="FOP151" s="139"/>
      <c r="FOQ151" s="139"/>
      <c r="FOR151" s="139"/>
      <c r="FOS151" s="139"/>
      <c r="FOT151" s="139"/>
      <c r="FOU151" s="139"/>
      <c r="FOV151" s="139"/>
      <c r="FOW151" s="139"/>
      <c r="FOX151" s="139"/>
      <c r="FOY151" s="139"/>
      <c r="FOZ151" s="139"/>
      <c r="FPA151" s="139"/>
      <c r="FPB151" s="139"/>
      <c r="FPC151" s="139"/>
      <c r="FPD151" s="139"/>
      <c r="FPE151" s="139"/>
      <c r="FPF151" s="139"/>
      <c r="FPG151" s="139"/>
      <c r="FPH151" s="139"/>
      <c r="FPI151" s="139"/>
      <c r="FPJ151" s="139"/>
      <c r="FPK151" s="139"/>
      <c r="FPL151" s="139"/>
      <c r="FPM151" s="139"/>
      <c r="FPN151" s="139"/>
      <c r="FPO151" s="139"/>
      <c r="FPP151" s="139"/>
      <c r="FPQ151" s="139"/>
      <c r="FPR151" s="139"/>
      <c r="FPS151" s="139"/>
      <c r="FPT151" s="139"/>
      <c r="FPU151" s="139"/>
      <c r="FPV151" s="139"/>
      <c r="FPW151" s="139"/>
      <c r="FPX151" s="139"/>
      <c r="FPY151" s="139"/>
      <c r="FPZ151" s="139"/>
      <c r="FQA151" s="139"/>
      <c r="FQB151" s="139"/>
      <c r="FQC151" s="139"/>
      <c r="FQD151" s="139"/>
      <c r="FQE151" s="139"/>
      <c r="FQF151" s="139"/>
      <c r="FQG151" s="139"/>
      <c r="FQH151" s="139"/>
      <c r="FQI151" s="139"/>
      <c r="FQJ151" s="139"/>
      <c r="FQK151" s="139"/>
      <c r="FQL151" s="139"/>
      <c r="FQM151" s="139"/>
      <c r="FQN151" s="139"/>
      <c r="FQO151" s="139"/>
      <c r="FQP151" s="139"/>
      <c r="FQQ151" s="139"/>
      <c r="FQR151" s="139"/>
      <c r="FQS151" s="139"/>
      <c r="FQT151" s="139"/>
      <c r="FQU151" s="139"/>
      <c r="FQV151" s="139"/>
      <c r="FQW151" s="139"/>
      <c r="FQX151" s="139"/>
      <c r="FQY151" s="139"/>
      <c r="FQZ151" s="139"/>
      <c r="FRA151" s="139"/>
      <c r="FRB151" s="139"/>
      <c r="FRC151" s="139"/>
      <c r="FRD151" s="139"/>
      <c r="FRE151" s="139"/>
      <c r="FRF151" s="139"/>
      <c r="FRG151" s="139"/>
      <c r="FRH151" s="139"/>
      <c r="FRI151" s="139"/>
      <c r="FRJ151" s="139"/>
      <c r="FRK151" s="139"/>
      <c r="FRL151" s="139"/>
      <c r="FRM151" s="139"/>
      <c r="FRN151" s="139"/>
      <c r="FRO151" s="139"/>
      <c r="FRP151" s="139"/>
      <c r="FRQ151" s="139"/>
      <c r="FRR151" s="139"/>
      <c r="FRS151" s="139"/>
      <c r="FRT151" s="139"/>
      <c r="FRU151" s="139"/>
      <c r="FRV151" s="139"/>
      <c r="FRW151" s="139"/>
      <c r="FRX151" s="139"/>
      <c r="FRY151" s="139"/>
      <c r="FRZ151" s="139"/>
      <c r="FSA151" s="139"/>
      <c r="FSB151" s="139"/>
      <c r="FSC151" s="139"/>
      <c r="FSD151" s="139"/>
      <c r="FSE151" s="139"/>
      <c r="FSF151" s="139"/>
      <c r="FSG151" s="139"/>
      <c r="FSH151" s="139"/>
      <c r="FSI151" s="139"/>
      <c r="FSJ151" s="139"/>
      <c r="FSK151" s="139"/>
      <c r="FSL151" s="139"/>
      <c r="FSM151" s="139"/>
      <c r="FSN151" s="139"/>
      <c r="FSO151" s="139"/>
      <c r="FSP151" s="139"/>
      <c r="FSQ151" s="139"/>
      <c r="FSR151" s="139"/>
      <c r="FSS151" s="139"/>
      <c r="FST151" s="139"/>
      <c r="FSU151" s="139"/>
      <c r="FSV151" s="139"/>
      <c r="FSW151" s="139"/>
      <c r="FSX151" s="139"/>
      <c r="FSY151" s="139"/>
      <c r="FSZ151" s="139"/>
      <c r="FTA151" s="139"/>
      <c r="FTB151" s="139"/>
      <c r="FTC151" s="139"/>
      <c r="FTD151" s="139"/>
      <c r="FTE151" s="139"/>
      <c r="FTF151" s="139"/>
      <c r="FTG151" s="139"/>
      <c r="FTH151" s="139"/>
      <c r="FTI151" s="139"/>
      <c r="FTJ151" s="139"/>
      <c r="FTK151" s="139"/>
      <c r="FTL151" s="139"/>
      <c r="FTM151" s="139"/>
      <c r="FTN151" s="139"/>
      <c r="FTO151" s="139"/>
      <c r="FTP151" s="139"/>
      <c r="FTQ151" s="139"/>
      <c r="FTR151" s="139"/>
      <c r="FTS151" s="139"/>
      <c r="FTT151" s="139"/>
      <c r="FTU151" s="139"/>
      <c r="FTV151" s="139"/>
      <c r="FTW151" s="139"/>
      <c r="FTX151" s="139"/>
      <c r="FTY151" s="139"/>
      <c r="FTZ151" s="139"/>
      <c r="FUA151" s="139"/>
      <c r="FUB151" s="139"/>
      <c r="FUC151" s="139"/>
      <c r="FUD151" s="139"/>
      <c r="FUE151" s="139"/>
      <c r="FUF151" s="139"/>
      <c r="FUG151" s="139"/>
      <c r="FUH151" s="139"/>
      <c r="FUI151" s="139"/>
      <c r="FUJ151" s="139"/>
      <c r="FUK151" s="139"/>
      <c r="FUL151" s="139"/>
      <c r="FUM151" s="139"/>
      <c r="FUN151" s="139"/>
      <c r="FUO151" s="139"/>
      <c r="FUP151" s="139"/>
      <c r="FUQ151" s="139"/>
      <c r="FUR151" s="139"/>
      <c r="FUS151" s="139"/>
      <c r="FUT151" s="139"/>
      <c r="FUU151" s="139"/>
      <c r="FUV151" s="139"/>
      <c r="FUW151" s="139"/>
      <c r="FUX151" s="139"/>
      <c r="FUY151" s="139"/>
      <c r="FUZ151" s="139"/>
      <c r="FVA151" s="139"/>
      <c r="FVB151" s="139"/>
      <c r="FVC151" s="139"/>
      <c r="FVD151" s="139"/>
      <c r="FVE151" s="139"/>
      <c r="FVF151" s="139"/>
      <c r="FVG151" s="139"/>
      <c r="FVH151" s="139"/>
      <c r="FVI151" s="139"/>
      <c r="FVJ151" s="139"/>
      <c r="FVK151" s="139"/>
      <c r="FVL151" s="139"/>
      <c r="FVM151" s="139"/>
      <c r="FVN151" s="139"/>
      <c r="FVO151" s="139"/>
      <c r="FVP151" s="139"/>
      <c r="FVQ151" s="139"/>
      <c r="FVR151" s="139"/>
      <c r="FVS151" s="139"/>
      <c r="FVT151" s="139"/>
      <c r="FVU151" s="139"/>
      <c r="FVV151" s="139"/>
      <c r="FVW151" s="139"/>
      <c r="FVX151" s="139"/>
      <c r="FVY151" s="139"/>
      <c r="FVZ151" s="139"/>
      <c r="FWA151" s="139"/>
      <c r="FWB151" s="139"/>
      <c r="FWC151" s="139"/>
      <c r="FWD151" s="139"/>
      <c r="FWE151" s="139"/>
      <c r="FWF151" s="139"/>
      <c r="FWG151" s="139"/>
      <c r="FWH151" s="139"/>
      <c r="FWI151" s="139"/>
      <c r="FWJ151" s="139"/>
      <c r="FWK151" s="139"/>
      <c r="FWL151" s="139"/>
      <c r="FWM151" s="139"/>
      <c r="FWN151" s="139"/>
      <c r="FWO151" s="139"/>
      <c r="FWP151" s="139"/>
      <c r="FWQ151" s="139"/>
      <c r="FWR151" s="139"/>
      <c r="FWS151" s="139"/>
      <c r="FWT151" s="139"/>
      <c r="FWU151" s="139"/>
      <c r="FWV151" s="139"/>
      <c r="FWW151" s="139"/>
      <c r="FWX151" s="139"/>
      <c r="FWY151" s="139"/>
      <c r="FWZ151" s="139"/>
      <c r="FXA151" s="139"/>
      <c r="FXB151" s="139"/>
      <c r="FXC151" s="139"/>
      <c r="FXD151" s="139"/>
      <c r="FXE151" s="139"/>
      <c r="FXF151" s="139"/>
      <c r="FXG151" s="139"/>
      <c r="FXH151" s="139"/>
      <c r="FXI151" s="139"/>
      <c r="FXJ151" s="139"/>
      <c r="FXK151" s="139"/>
      <c r="FXL151" s="139"/>
      <c r="FXM151" s="139"/>
      <c r="FXN151" s="139"/>
      <c r="FXO151" s="139"/>
      <c r="FXP151" s="139"/>
      <c r="FXQ151" s="139"/>
      <c r="FXR151" s="139"/>
      <c r="FXS151" s="139"/>
      <c r="FXT151" s="139"/>
      <c r="FXU151" s="139"/>
      <c r="FXV151" s="139"/>
      <c r="FXW151" s="139"/>
      <c r="FXX151" s="139"/>
      <c r="FXY151" s="139"/>
      <c r="FXZ151" s="139"/>
      <c r="FYA151" s="139"/>
      <c r="FYB151" s="139"/>
      <c r="FYC151" s="139"/>
      <c r="FYD151" s="139"/>
      <c r="FYE151" s="139"/>
      <c r="FYF151" s="139"/>
      <c r="FYG151" s="139"/>
      <c r="FYH151" s="139"/>
      <c r="FYI151" s="139"/>
      <c r="FYJ151" s="139"/>
      <c r="FYK151" s="139"/>
      <c r="FYL151" s="139"/>
      <c r="FYM151" s="139"/>
      <c r="FYN151" s="139"/>
      <c r="FYO151" s="139"/>
      <c r="FYP151" s="139"/>
      <c r="FYQ151" s="139"/>
      <c r="FYR151" s="139"/>
      <c r="FYS151" s="139"/>
      <c r="FYT151" s="139"/>
      <c r="FYU151" s="139"/>
      <c r="FYV151" s="139"/>
      <c r="FYW151" s="139"/>
      <c r="FYX151" s="139"/>
      <c r="FYY151" s="139"/>
      <c r="FYZ151" s="139"/>
      <c r="FZA151" s="139"/>
      <c r="FZB151" s="139"/>
      <c r="FZC151" s="139"/>
      <c r="FZD151" s="139"/>
      <c r="FZE151" s="139"/>
      <c r="FZF151" s="139"/>
      <c r="FZG151" s="139"/>
      <c r="FZH151" s="139"/>
      <c r="FZI151" s="139"/>
      <c r="FZJ151" s="139"/>
      <c r="FZK151" s="139"/>
      <c r="FZL151" s="139"/>
      <c r="FZM151" s="139"/>
      <c r="FZN151" s="139"/>
      <c r="FZO151" s="139"/>
      <c r="FZP151" s="139"/>
      <c r="FZQ151" s="139"/>
      <c r="FZR151" s="139"/>
      <c r="FZS151" s="139"/>
      <c r="FZT151" s="139"/>
      <c r="FZU151" s="139"/>
      <c r="FZV151" s="139"/>
      <c r="FZW151" s="139"/>
      <c r="FZX151" s="139"/>
      <c r="FZY151" s="139"/>
      <c r="FZZ151" s="139"/>
      <c r="GAA151" s="139"/>
      <c r="GAB151" s="139"/>
      <c r="GAC151" s="139"/>
      <c r="GAD151" s="139"/>
      <c r="GAE151" s="139"/>
      <c r="GAF151" s="139"/>
      <c r="GAG151" s="139"/>
      <c r="GAH151" s="139"/>
      <c r="GAI151" s="139"/>
      <c r="GAJ151" s="139"/>
      <c r="GAK151" s="139"/>
      <c r="GAL151" s="139"/>
      <c r="GAM151" s="139"/>
      <c r="GAN151" s="139"/>
      <c r="GAO151" s="139"/>
      <c r="GAP151" s="139"/>
      <c r="GAQ151" s="139"/>
      <c r="GAR151" s="139"/>
      <c r="GAS151" s="139"/>
      <c r="GAT151" s="139"/>
      <c r="GAU151" s="139"/>
      <c r="GAV151" s="139"/>
      <c r="GAW151" s="139"/>
      <c r="GAX151" s="139"/>
      <c r="GAY151" s="139"/>
      <c r="GAZ151" s="139"/>
      <c r="GBA151" s="139"/>
      <c r="GBB151" s="139"/>
      <c r="GBC151" s="139"/>
      <c r="GBD151" s="139"/>
      <c r="GBE151" s="139"/>
      <c r="GBF151" s="139"/>
      <c r="GBG151" s="139"/>
      <c r="GBH151" s="139"/>
      <c r="GBI151" s="139"/>
      <c r="GBJ151" s="139"/>
      <c r="GBK151" s="139"/>
      <c r="GBL151" s="139"/>
      <c r="GBM151" s="139"/>
      <c r="GBN151" s="139"/>
      <c r="GBO151" s="139"/>
      <c r="GBP151" s="139"/>
      <c r="GBQ151" s="139"/>
      <c r="GBR151" s="139"/>
      <c r="GBS151" s="139"/>
      <c r="GBT151" s="139"/>
      <c r="GBU151" s="139"/>
      <c r="GBV151" s="139"/>
      <c r="GBW151" s="139"/>
      <c r="GBX151" s="139"/>
      <c r="GBY151" s="139"/>
      <c r="GBZ151" s="139"/>
      <c r="GCA151" s="139"/>
      <c r="GCB151" s="139"/>
      <c r="GCC151" s="139"/>
      <c r="GCD151" s="139"/>
      <c r="GCE151" s="139"/>
      <c r="GCF151" s="139"/>
      <c r="GCG151" s="139"/>
      <c r="GCH151" s="139"/>
      <c r="GCI151" s="139"/>
      <c r="GCJ151" s="139"/>
      <c r="GCK151" s="139"/>
      <c r="GCL151" s="139"/>
      <c r="GCM151" s="139"/>
      <c r="GCN151" s="139"/>
      <c r="GCO151" s="139"/>
      <c r="GCP151" s="139"/>
      <c r="GCQ151" s="139"/>
      <c r="GCR151" s="139"/>
      <c r="GCS151" s="139"/>
      <c r="GCT151" s="139"/>
      <c r="GCU151" s="139"/>
      <c r="GCV151" s="139"/>
      <c r="GCW151" s="139"/>
      <c r="GCX151" s="139"/>
      <c r="GCY151" s="139"/>
      <c r="GCZ151" s="139"/>
      <c r="GDA151" s="139"/>
      <c r="GDB151" s="139"/>
      <c r="GDC151" s="139"/>
      <c r="GDD151" s="139"/>
      <c r="GDE151" s="139"/>
      <c r="GDF151" s="139"/>
      <c r="GDG151" s="139"/>
      <c r="GDH151" s="139"/>
      <c r="GDI151" s="139"/>
      <c r="GDJ151" s="139"/>
      <c r="GDK151" s="139"/>
      <c r="GDL151" s="139"/>
      <c r="GDM151" s="139"/>
      <c r="GDN151" s="139"/>
      <c r="GDO151" s="139"/>
      <c r="GDP151" s="139"/>
      <c r="GDQ151" s="139"/>
      <c r="GDR151" s="139"/>
      <c r="GDS151" s="139"/>
      <c r="GDT151" s="139"/>
      <c r="GDU151" s="139"/>
      <c r="GDV151" s="139"/>
      <c r="GDW151" s="139"/>
      <c r="GDX151" s="139"/>
      <c r="GDY151" s="139"/>
      <c r="GDZ151" s="139"/>
      <c r="GEA151" s="139"/>
      <c r="GEB151" s="139"/>
      <c r="GEC151" s="139"/>
      <c r="GED151" s="139"/>
      <c r="GEE151" s="139"/>
      <c r="GEF151" s="139"/>
      <c r="GEG151" s="139"/>
      <c r="GEH151" s="139"/>
      <c r="GEI151" s="139"/>
      <c r="GEJ151" s="139"/>
      <c r="GEK151" s="139"/>
      <c r="GEL151" s="139"/>
      <c r="GEM151" s="139"/>
      <c r="GEN151" s="139"/>
      <c r="GEO151" s="139"/>
      <c r="GEP151" s="139"/>
      <c r="GEQ151" s="139"/>
      <c r="GER151" s="139"/>
      <c r="GES151" s="139"/>
      <c r="GET151" s="139"/>
      <c r="GEU151" s="139"/>
      <c r="GEV151" s="139"/>
      <c r="GEW151" s="139"/>
      <c r="GEX151" s="139"/>
      <c r="GEY151" s="139"/>
      <c r="GEZ151" s="139"/>
      <c r="GFA151" s="139"/>
      <c r="GFB151" s="139"/>
      <c r="GFC151" s="139"/>
      <c r="GFD151" s="139"/>
      <c r="GFE151" s="139"/>
      <c r="GFF151" s="139"/>
      <c r="GFG151" s="139"/>
      <c r="GFH151" s="139"/>
      <c r="GFI151" s="139"/>
      <c r="GFJ151" s="139"/>
      <c r="GFK151" s="139"/>
      <c r="GFL151" s="139"/>
      <c r="GFM151" s="139"/>
      <c r="GFN151" s="139"/>
      <c r="GFO151" s="139"/>
      <c r="GFP151" s="139"/>
      <c r="GFQ151" s="139"/>
      <c r="GFR151" s="139"/>
      <c r="GFS151" s="139"/>
      <c r="GFT151" s="139"/>
      <c r="GFU151" s="139"/>
      <c r="GFV151" s="139"/>
      <c r="GFW151" s="139"/>
      <c r="GFX151" s="139"/>
      <c r="GFY151" s="139"/>
      <c r="GFZ151" s="139"/>
      <c r="GGA151" s="139"/>
      <c r="GGB151" s="139"/>
      <c r="GGC151" s="139"/>
      <c r="GGD151" s="139"/>
      <c r="GGE151" s="139"/>
      <c r="GGF151" s="139"/>
      <c r="GGG151" s="139"/>
      <c r="GGH151" s="139"/>
      <c r="GGI151" s="139"/>
      <c r="GGJ151" s="139"/>
      <c r="GGK151" s="139"/>
      <c r="GGL151" s="139"/>
      <c r="GGM151" s="139"/>
      <c r="GGN151" s="139"/>
      <c r="GGO151" s="139"/>
      <c r="GGP151" s="139"/>
      <c r="GGQ151" s="139"/>
      <c r="GGR151" s="139"/>
      <c r="GGS151" s="139"/>
      <c r="GGT151" s="139"/>
      <c r="GGU151" s="139"/>
      <c r="GGV151" s="139"/>
      <c r="GGW151" s="139"/>
      <c r="GGX151" s="139"/>
      <c r="GGY151" s="139"/>
      <c r="GGZ151" s="139"/>
      <c r="GHA151" s="139"/>
      <c r="GHB151" s="139"/>
      <c r="GHC151" s="139"/>
      <c r="GHD151" s="139"/>
      <c r="GHE151" s="139"/>
      <c r="GHF151" s="139"/>
      <c r="GHG151" s="139"/>
      <c r="GHH151" s="139"/>
      <c r="GHI151" s="139"/>
      <c r="GHJ151" s="139"/>
      <c r="GHK151" s="139"/>
      <c r="GHL151" s="139"/>
      <c r="GHM151" s="139"/>
      <c r="GHN151" s="139"/>
      <c r="GHO151" s="139"/>
      <c r="GHP151" s="139"/>
      <c r="GHQ151" s="139"/>
      <c r="GHR151" s="139"/>
      <c r="GHS151" s="139"/>
      <c r="GHT151" s="139"/>
      <c r="GHU151" s="139"/>
      <c r="GHV151" s="139"/>
      <c r="GHW151" s="139"/>
      <c r="GHX151" s="139"/>
      <c r="GHY151" s="139"/>
      <c r="GHZ151" s="139"/>
      <c r="GIA151" s="139"/>
      <c r="GIB151" s="139"/>
      <c r="GIC151" s="139"/>
      <c r="GID151" s="139"/>
      <c r="GIE151" s="139"/>
      <c r="GIF151" s="139"/>
      <c r="GIG151" s="139"/>
      <c r="GIH151" s="139"/>
      <c r="GII151" s="139"/>
      <c r="GIJ151" s="139"/>
      <c r="GIK151" s="139"/>
      <c r="GIL151" s="139"/>
      <c r="GIM151" s="139"/>
      <c r="GIN151" s="139"/>
      <c r="GIO151" s="139"/>
      <c r="GIP151" s="139"/>
      <c r="GIQ151" s="139"/>
      <c r="GIR151" s="139"/>
      <c r="GIS151" s="139"/>
      <c r="GIT151" s="139"/>
      <c r="GIU151" s="139"/>
      <c r="GIV151" s="139"/>
      <c r="GIW151" s="139"/>
      <c r="GIX151" s="139"/>
      <c r="GIY151" s="139"/>
      <c r="GIZ151" s="139"/>
      <c r="GJA151" s="139"/>
      <c r="GJB151" s="139"/>
      <c r="GJC151" s="139"/>
      <c r="GJD151" s="139"/>
      <c r="GJE151" s="139"/>
      <c r="GJF151" s="139"/>
      <c r="GJG151" s="139"/>
      <c r="GJH151" s="139"/>
      <c r="GJI151" s="139"/>
      <c r="GJJ151" s="139"/>
      <c r="GJK151" s="139"/>
      <c r="GJL151" s="139"/>
      <c r="GJM151" s="139"/>
      <c r="GJN151" s="139"/>
      <c r="GJO151" s="139"/>
      <c r="GJP151" s="139"/>
      <c r="GJQ151" s="139"/>
      <c r="GJR151" s="139"/>
      <c r="GJS151" s="139"/>
      <c r="GJT151" s="139"/>
      <c r="GJU151" s="139"/>
      <c r="GJV151" s="139"/>
      <c r="GJW151" s="139"/>
      <c r="GJX151" s="139"/>
      <c r="GJY151" s="139"/>
      <c r="GJZ151" s="139"/>
      <c r="GKA151" s="139"/>
      <c r="GKB151" s="139"/>
      <c r="GKC151" s="139"/>
      <c r="GKD151" s="139"/>
      <c r="GKE151" s="139"/>
      <c r="GKF151" s="139"/>
      <c r="GKG151" s="139"/>
      <c r="GKH151" s="139"/>
      <c r="GKI151" s="139"/>
      <c r="GKJ151" s="139"/>
      <c r="GKK151" s="139"/>
      <c r="GKL151" s="139"/>
      <c r="GKM151" s="139"/>
      <c r="GKN151" s="139"/>
      <c r="GKO151" s="139"/>
      <c r="GKP151" s="139"/>
      <c r="GKQ151" s="139"/>
      <c r="GKR151" s="139"/>
      <c r="GKS151" s="139"/>
      <c r="GKT151" s="139"/>
      <c r="GKU151" s="139"/>
      <c r="GKV151" s="139"/>
      <c r="GKW151" s="139"/>
      <c r="GKX151" s="139"/>
      <c r="GKY151" s="139"/>
      <c r="GKZ151" s="139"/>
      <c r="GLA151" s="139"/>
      <c r="GLB151" s="139"/>
      <c r="GLC151" s="139"/>
      <c r="GLD151" s="139"/>
      <c r="GLE151" s="139"/>
      <c r="GLF151" s="139"/>
      <c r="GLG151" s="139"/>
      <c r="GLH151" s="139"/>
      <c r="GLI151" s="139"/>
      <c r="GLJ151" s="139"/>
      <c r="GLK151" s="139"/>
      <c r="GLL151" s="139"/>
      <c r="GLM151" s="139"/>
      <c r="GLN151" s="139"/>
      <c r="GLO151" s="139"/>
      <c r="GLP151" s="139"/>
      <c r="GLQ151" s="139"/>
      <c r="GLR151" s="139"/>
      <c r="GLS151" s="139"/>
      <c r="GLT151" s="139"/>
      <c r="GLU151" s="139"/>
      <c r="GLV151" s="139"/>
      <c r="GLW151" s="139"/>
      <c r="GLX151" s="139"/>
      <c r="GLY151" s="139"/>
      <c r="GLZ151" s="139"/>
      <c r="GMA151" s="139"/>
      <c r="GMB151" s="139"/>
      <c r="GMC151" s="139"/>
      <c r="GMD151" s="139"/>
      <c r="GME151" s="139"/>
      <c r="GMF151" s="139"/>
      <c r="GMG151" s="139"/>
      <c r="GMH151" s="139"/>
      <c r="GMI151" s="139"/>
      <c r="GMJ151" s="139"/>
      <c r="GMK151" s="139"/>
      <c r="GML151" s="139"/>
      <c r="GMM151" s="139"/>
      <c r="GMN151" s="139"/>
      <c r="GMO151" s="139"/>
      <c r="GMP151" s="139"/>
      <c r="GMQ151" s="139"/>
      <c r="GMR151" s="139"/>
      <c r="GMS151" s="139"/>
      <c r="GMT151" s="139"/>
      <c r="GMU151" s="139"/>
      <c r="GMV151" s="139"/>
      <c r="GMW151" s="139"/>
      <c r="GMX151" s="139"/>
      <c r="GMY151" s="139"/>
      <c r="GMZ151" s="139"/>
      <c r="GNA151" s="139"/>
      <c r="GNB151" s="139"/>
      <c r="GNC151" s="139"/>
      <c r="GND151" s="139"/>
      <c r="GNE151" s="139"/>
      <c r="GNF151" s="139"/>
      <c r="GNG151" s="139"/>
      <c r="GNH151" s="139"/>
      <c r="GNI151" s="139"/>
      <c r="GNJ151" s="139"/>
      <c r="GNK151" s="139"/>
      <c r="GNL151" s="139"/>
      <c r="GNM151" s="139"/>
      <c r="GNN151" s="139"/>
      <c r="GNO151" s="139"/>
      <c r="GNP151" s="139"/>
      <c r="GNQ151" s="139"/>
      <c r="GNR151" s="139"/>
      <c r="GNS151" s="139"/>
      <c r="GNT151" s="139"/>
      <c r="GNU151" s="139"/>
      <c r="GNV151" s="139"/>
      <c r="GNW151" s="139"/>
      <c r="GNX151" s="139"/>
      <c r="GNY151" s="139"/>
      <c r="GNZ151" s="139"/>
      <c r="GOA151" s="139"/>
      <c r="GOB151" s="139"/>
      <c r="GOC151" s="139"/>
      <c r="GOD151" s="139"/>
      <c r="GOE151" s="139"/>
      <c r="GOF151" s="139"/>
      <c r="GOG151" s="139"/>
      <c r="GOH151" s="139"/>
      <c r="GOI151" s="139"/>
      <c r="GOJ151" s="139"/>
      <c r="GOK151" s="139"/>
      <c r="GOL151" s="139"/>
      <c r="GOM151" s="139"/>
      <c r="GON151" s="139"/>
      <c r="GOO151" s="139"/>
      <c r="GOP151" s="139"/>
      <c r="GOQ151" s="139"/>
      <c r="GOR151" s="139"/>
      <c r="GOS151" s="139"/>
      <c r="GOT151" s="139"/>
      <c r="GOU151" s="139"/>
      <c r="GOV151" s="139"/>
      <c r="GOW151" s="139"/>
      <c r="GOX151" s="139"/>
      <c r="GOY151" s="139"/>
      <c r="GOZ151" s="139"/>
      <c r="GPA151" s="139"/>
      <c r="GPB151" s="139"/>
      <c r="GPC151" s="139"/>
      <c r="GPD151" s="139"/>
      <c r="GPE151" s="139"/>
      <c r="GPF151" s="139"/>
      <c r="GPG151" s="139"/>
      <c r="GPH151" s="139"/>
      <c r="GPI151" s="139"/>
      <c r="GPJ151" s="139"/>
      <c r="GPK151" s="139"/>
      <c r="GPL151" s="139"/>
      <c r="GPM151" s="139"/>
      <c r="GPN151" s="139"/>
      <c r="GPO151" s="139"/>
      <c r="GPP151" s="139"/>
      <c r="GPQ151" s="139"/>
      <c r="GPR151" s="139"/>
      <c r="GPS151" s="139"/>
      <c r="GPT151" s="139"/>
      <c r="GPU151" s="139"/>
      <c r="GPV151" s="139"/>
      <c r="GPW151" s="139"/>
      <c r="GPX151" s="139"/>
      <c r="GPY151" s="139"/>
      <c r="GPZ151" s="139"/>
      <c r="GQA151" s="139"/>
      <c r="GQB151" s="139"/>
      <c r="GQC151" s="139"/>
      <c r="GQD151" s="139"/>
      <c r="GQE151" s="139"/>
      <c r="GQF151" s="139"/>
      <c r="GQG151" s="139"/>
      <c r="GQH151" s="139"/>
      <c r="GQI151" s="139"/>
      <c r="GQJ151" s="139"/>
      <c r="GQK151" s="139"/>
      <c r="GQL151" s="139"/>
      <c r="GQM151" s="139"/>
      <c r="GQN151" s="139"/>
      <c r="GQO151" s="139"/>
      <c r="GQP151" s="139"/>
      <c r="GQQ151" s="139"/>
      <c r="GQR151" s="139"/>
      <c r="GQS151" s="139"/>
      <c r="GQT151" s="139"/>
      <c r="GQU151" s="139"/>
      <c r="GQV151" s="139"/>
      <c r="GQW151" s="139"/>
      <c r="GQX151" s="139"/>
      <c r="GQY151" s="139"/>
      <c r="GQZ151" s="139"/>
      <c r="GRA151" s="139"/>
      <c r="GRB151" s="139"/>
      <c r="GRC151" s="139"/>
      <c r="GRD151" s="139"/>
      <c r="GRE151" s="139"/>
      <c r="GRF151" s="139"/>
      <c r="GRG151" s="139"/>
      <c r="GRH151" s="139"/>
      <c r="GRI151" s="139"/>
      <c r="GRJ151" s="139"/>
      <c r="GRK151" s="139"/>
      <c r="GRL151" s="139"/>
      <c r="GRM151" s="139"/>
      <c r="GRN151" s="139"/>
      <c r="GRO151" s="139"/>
      <c r="GRP151" s="139"/>
      <c r="GRQ151" s="139"/>
      <c r="GRR151" s="139"/>
      <c r="GRS151" s="139"/>
      <c r="GRT151" s="139"/>
      <c r="GRU151" s="139"/>
      <c r="GRV151" s="139"/>
      <c r="GRW151" s="139"/>
      <c r="GRX151" s="139"/>
      <c r="GRY151" s="139"/>
      <c r="GRZ151" s="139"/>
      <c r="GSA151" s="139"/>
      <c r="GSB151" s="139"/>
      <c r="GSC151" s="139"/>
      <c r="GSD151" s="139"/>
      <c r="GSE151" s="139"/>
      <c r="GSF151" s="139"/>
      <c r="GSG151" s="139"/>
      <c r="GSH151" s="139"/>
      <c r="GSI151" s="139"/>
      <c r="GSJ151" s="139"/>
      <c r="GSK151" s="139"/>
      <c r="GSL151" s="139"/>
      <c r="GSM151" s="139"/>
      <c r="GSN151" s="139"/>
      <c r="GSO151" s="139"/>
      <c r="GSP151" s="139"/>
      <c r="GSQ151" s="139"/>
      <c r="GSR151" s="139"/>
      <c r="GSS151" s="139"/>
      <c r="GST151" s="139"/>
      <c r="GSU151" s="139"/>
      <c r="GSV151" s="139"/>
      <c r="GSW151" s="139"/>
      <c r="GSX151" s="139"/>
      <c r="GSY151" s="139"/>
      <c r="GSZ151" s="139"/>
      <c r="GTA151" s="139"/>
      <c r="GTB151" s="139"/>
      <c r="GTC151" s="139"/>
      <c r="GTD151" s="139"/>
      <c r="GTE151" s="139"/>
      <c r="GTF151" s="139"/>
      <c r="GTG151" s="139"/>
      <c r="GTH151" s="139"/>
      <c r="GTI151" s="139"/>
      <c r="GTJ151" s="139"/>
      <c r="GTK151" s="139"/>
      <c r="GTL151" s="139"/>
      <c r="GTM151" s="139"/>
      <c r="GTN151" s="139"/>
      <c r="GTO151" s="139"/>
      <c r="GTP151" s="139"/>
      <c r="GTQ151" s="139"/>
      <c r="GTR151" s="139"/>
      <c r="GTS151" s="139"/>
      <c r="GTT151" s="139"/>
      <c r="GTU151" s="139"/>
      <c r="GTV151" s="139"/>
      <c r="GTW151" s="139"/>
      <c r="GTX151" s="139"/>
      <c r="GTY151" s="139"/>
      <c r="GTZ151" s="139"/>
      <c r="GUA151" s="139"/>
      <c r="GUB151" s="139"/>
      <c r="GUC151" s="139"/>
      <c r="GUD151" s="139"/>
      <c r="GUE151" s="139"/>
      <c r="GUF151" s="139"/>
      <c r="GUG151" s="139"/>
      <c r="GUH151" s="139"/>
      <c r="GUI151" s="139"/>
      <c r="GUJ151" s="139"/>
      <c r="GUK151" s="139"/>
      <c r="GUL151" s="139"/>
      <c r="GUM151" s="139"/>
      <c r="GUN151" s="139"/>
      <c r="GUO151" s="139"/>
      <c r="GUP151" s="139"/>
      <c r="GUQ151" s="139"/>
      <c r="GUR151" s="139"/>
      <c r="GUS151" s="139"/>
      <c r="GUT151" s="139"/>
      <c r="GUU151" s="139"/>
      <c r="GUV151" s="139"/>
      <c r="GUW151" s="139"/>
      <c r="GUX151" s="139"/>
      <c r="GUY151" s="139"/>
      <c r="GUZ151" s="139"/>
      <c r="GVA151" s="139"/>
      <c r="GVB151" s="139"/>
      <c r="GVC151" s="139"/>
      <c r="GVD151" s="139"/>
      <c r="GVE151" s="139"/>
      <c r="GVF151" s="139"/>
      <c r="GVG151" s="139"/>
      <c r="GVH151" s="139"/>
      <c r="GVI151" s="139"/>
      <c r="GVJ151" s="139"/>
      <c r="GVK151" s="139"/>
      <c r="GVL151" s="139"/>
      <c r="GVM151" s="139"/>
      <c r="GVN151" s="139"/>
      <c r="GVO151" s="139"/>
      <c r="GVP151" s="139"/>
      <c r="GVQ151" s="139"/>
      <c r="GVR151" s="139"/>
      <c r="GVS151" s="139"/>
      <c r="GVT151" s="139"/>
      <c r="GVU151" s="139"/>
      <c r="GVV151" s="139"/>
      <c r="GVW151" s="139"/>
      <c r="GVX151" s="139"/>
      <c r="GVY151" s="139"/>
      <c r="GVZ151" s="139"/>
      <c r="GWA151" s="139"/>
      <c r="GWB151" s="139"/>
      <c r="GWC151" s="139"/>
      <c r="GWD151" s="139"/>
      <c r="GWE151" s="139"/>
      <c r="GWF151" s="139"/>
      <c r="GWG151" s="139"/>
      <c r="GWH151" s="139"/>
      <c r="GWI151" s="139"/>
      <c r="GWJ151" s="139"/>
      <c r="GWK151" s="139"/>
      <c r="GWL151" s="139"/>
      <c r="GWM151" s="139"/>
      <c r="GWN151" s="139"/>
      <c r="GWO151" s="139"/>
      <c r="GWP151" s="139"/>
      <c r="GWQ151" s="139"/>
      <c r="GWR151" s="139"/>
      <c r="GWS151" s="139"/>
      <c r="GWT151" s="139"/>
      <c r="GWU151" s="139"/>
      <c r="GWV151" s="139"/>
      <c r="GWW151" s="139"/>
      <c r="GWX151" s="139"/>
      <c r="GWY151" s="139"/>
      <c r="GWZ151" s="139"/>
      <c r="GXA151" s="139"/>
      <c r="GXB151" s="139"/>
      <c r="GXC151" s="139"/>
      <c r="GXD151" s="139"/>
      <c r="GXE151" s="139"/>
      <c r="GXF151" s="139"/>
      <c r="GXG151" s="139"/>
      <c r="GXH151" s="139"/>
      <c r="GXI151" s="139"/>
      <c r="GXJ151" s="139"/>
      <c r="GXK151" s="139"/>
      <c r="GXL151" s="139"/>
      <c r="GXM151" s="139"/>
      <c r="GXN151" s="139"/>
      <c r="GXO151" s="139"/>
      <c r="GXP151" s="139"/>
      <c r="GXQ151" s="139"/>
      <c r="GXR151" s="139"/>
      <c r="GXS151" s="139"/>
      <c r="GXT151" s="139"/>
      <c r="GXU151" s="139"/>
      <c r="GXV151" s="139"/>
      <c r="GXW151" s="139"/>
      <c r="GXX151" s="139"/>
      <c r="GXY151" s="139"/>
      <c r="GXZ151" s="139"/>
      <c r="GYA151" s="139"/>
      <c r="GYB151" s="139"/>
      <c r="GYC151" s="139"/>
      <c r="GYD151" s="139"/>
      <c r="GYE151" s="139"/>
      <c r="GYF151" s="139"/>
      <c r="GYG151" s="139"/>
      <c r="GYH151" s="139"/>
      <c r="GYI151" s="139"/>
      <c r="GYJ151" s="139"/>
      <c r="GYK151" s="139"/>
      <c r="GYL151" s="139"/>
      <c r="GYM151" s="139"/>
      <c r="GYN151" s="139"/>
      <c r="GYO151" s="139"/>
      <c r="GYP151" s="139"/>
      <c r="GYQ151" s="139"/>
      <c r="GYR151" s="139"/>
      <c r="GYS151" s="139"/>
      <c r="GYT151" s="139"/>
      <c r="GYU151" s="139"/>
      <c r="GYV151" s="139"/>
      <c r="GYW151" s="139"/>
      <c r="GYX151" s="139"/>
      <c r="GYY151" s="139"/>
      <c r="GYZ151" s="139"/>
      <c r="GZA151" s="139"/>
      <c r="GZB151" s="139"/>
      <c r="GZC151" s="139"/>
      <c r="GZD151" s="139"/>
      <c r="GZE151" s="139"/>
      <c r="GZF151" s="139"/>
      <c r="GZG151" s="139"/>
      <c r="GZH151" s="139"/>
      <c r="GZI151" s="139"/>
      <c r="GZJ151" s="139"/>
      <c r="GZK151" s="139"/>
      <c r="GZL151" s="139"/>
      <c r="GZM151" s="139"/>
      <c r="GZN151" s="139"/>
      <c r="GZO151" s="139"/>
      <c r="GZP151" s="139"/>
      <c r="GZQ151" s="139"/>
      <c r="GZR151" s="139"/>
      <c r="GZS151" s="139"/>
      <c r="GZT151" s="139"/>
      <c r="GZU151" s="139"/>
      <c r="GZV151" s="139"/>
      <c r="GZW151" s="139"/>
      <c r="GZX151" s="139"/>
      <c r="GZY151" s="139"/>
      <c r="GZZ151" s="139"/>
      <c r="HAA151" s="139"/>
      <c r="HAB151" s="139"/>
      <c r="HAC151" s="139"/>
      <c r="HAD151" s="139"/>
      <c r="HAE151" s="139"/>
      <c r="HAF151" s="139"/>
      <c r="HAG151" s="139"/>
      <c r="HAH151" s="139"/>
      <c r="HAI151" s="139"/>
      <c r="HAJ151" s="139"/>
      <c r="HAK151" s="139"/>
      <c r="HAL151" s="139"/>
      <c r="HAM151" s="139"/>
      <c r="HAN151" s="139"/>
      <c r="HAO151" s="139"/>
      <c r="HAP151" s="139"/>
      <c r="HAQ151" s="139"/>
      <c r="HAR151" s="139"/>
      <c r="HAS151" s="139"/>
      <c r="HAT151" s="139"/>
      <c r="HAU151" s="139"/>
      <c r="HAV151" s="139"/>
      <c r="HAW151" s="139"/>
      <c r="HAX151" s="139"/>
      <c r="HAY151" s="139"/>
      <c r="HAZ151" s="139"/>
      <c r="HBA151" s="139"/>
      <c r="HBB151" s="139"/>
      <c r="HBC151" s="139"/>
      <c r="HBD151" s="139"/>
      <c r="HBE151" s="139"/>
      <c r="HBF151" s="139"/>
      <c r="HBG151" s="139"/>
      <c r="HBH151" s="139"/>
      <c r="HBI151" s="139"/>
      <c r="HBJ151" s="139"/>
      <c r="HBK151" s="139"/>
      <c r="HBL151" s="139"/>
      <c r="HBM151" s="139"/>
      <c r="HBN151" s="139"/>
      <c r="HBO151" s="139"/>
      <c r="HBP151" s="139"/>
      <c r="HBQ151" s="139"/>
      <c r="HBR151" s="139"/>
      <c r="HBS151" s="139"/>
      <c r="HBT151" s="139"/>
      <c r="HBU151" s="139"/>
      <c r="HBV151" s="139"/>
      <c r="HBW151" s="139"/>
      <c r="HBX151" s="139"/>
      <c r="HBY151" s="139"/>
      <c r="HBZ151" s="139"/>
      <c r="HCA151" s="139"/>
      <c r="HCB151" s="139"/>
      <c r="HCC151" s="139"/>
      <c r="HCD151" s="139"/>
      <c r="HCE151" s="139"/>
      <c r="HCF151" s="139"/>
      <c r="HCG151" s="139"/>
      <c r="HCH151" s="139"/>
      <c r="HCI151" s="139"/>
      <c r="HCJ151" s="139"/>
      <c r="HCK151" s="139"/>
      <c r="HCL151" s="139"/>
      <c r="HCM151" s="139"/>
      <c r="HCN151" s="139"/>
      <c r="HCO151" s="139"/>
      <c r="HCP151" s="139"/>
      <c r="HCQ151" s="139"/>
      <c r="HCR151" s="139"/>
      <c r="HCS151" s="139"/>
      <c r="HCT151" s="139"/>
      <c r="HCU151" s="139"/>
      <c r="HCV151" s="139"/>
      <c r="HCW151" s="139"/>
      <c r="HCX151" s="139"/>
      <c r="HCY151" s="139"/>
      <c r="HCZ151" s="139"/>
      <c r="HDA151" s="139"/>
      <c r="HDB151" s="139"/>
      <c r="HDC151" s="139"/>
      <c r="HDD151" s="139"/>
      <c r="HDE151" s="139"/>
      <c r="HDF151" s="139"/>
      <c r="HDG151" s="139"/>
      <c r="HDH151" s="139"/>
      <c r="HDI151" s="139"/>
      <c r="HDJ151" s="139"/>
      <c r="HDK151" s="139"/>
      <c r="HDL151" s="139"/>
      <c r="HDM151" s="139"/>
      <c r="HDN151" s="139"/>
      <c r="HDO151" s="139"/>
      <c r="HDP151" s="139"/>
      <c r="HDQ151" s="139"/>
      <c r="HDR151" s="139"/>
      <c r="HDS151" s="139"/>
      <c r="HDT151" s="139"/>
      <c r="HDU151" s="139"/>
      <c r="HDV151" s="139"/>
      <c r="HDW151" s="139"/>
      <c r="HDX151" s="139"/>
      <c r="HDY151" s="139"/>
      <c r="HDZ151" s="139"/>
      <c r="HEA151" s="139"/>
      <c r="HEB151" s="139"/>
      <c r="HEC151" s="139"/>
      <c r="HED151" s="139"/>
      <c r="HEE151" s="139"/>
      <c r="HEF151" s="139"/>
      <c r="HEG151" s="139"/>
      <c r="HEH151" s="139"/>
      <c r="HEI151" s="139"/>
      <c r="HEJ151" s="139"/>
      <c r="HEK151" s="139"/>
      <c r="HEL151" s="139"/>
      <c r="HEM151" s="139"/>
      <c r="HEN151" s="139"/>
      <c r="HEO151" s="139"/>
      <c r="HEP151" s="139"/>
      <c r="HEQ151" s="139"/>
      <c r="HER151" s="139"/>
      <c r="HES151" s="139"/>
      <c r="HET151" s="139"/>
      <c r="HEU151" s="139"/>
      <c r="HEV151" s="139"/>
      <c r="HEW151" s="139"/>
      <c r="HEX151" s="139"/>
      <c r="HEY151" s="139"/>
      <c r="HEZ151" s="139"/>
      <c r="HFA151" s="139"/>
      <c r="HFB151" s="139"/>
      <c r="HFC151" s="139"/>
      <c r="HFD151" s="139"/>
      <c r="HFE151" s="139"/>
      <c r="HFF151" s="139"/>
      <c r="HFG151" s="139"/>
      <c r="HFH151" s="139"/>
      <c r="HFI151" s="139"/>
      <c r="HFJ151" s="139"/>
      <c r="HFK151" s="139"/>
      <c r="HFL151" s="139"/>
      <c r="HFM151" s="139"/>
      <c r="HFN151" s="139"/>
      <c r="HFO151" s="139"/>
      <c r="HFP151" s="139"/>
      <c r="HFQ151" s="139"/>
      <c r="HFR151" s="139"/>
      <c r="HFS151" s="139"/>
      <c r="HFT151" s="139"/>
      <c r="HFU151" s="139"/>
      <c r="HFV151" s="139"/>
      <c r="HFW151" s="139"/>
      <c r="HFX151" s="139"/>
      <c r="HFY151" s="139"/>
      <c r="HFZ151" s="139"/>
      <c r="HGA151" s="139"/>
      <c r="HGB151" s="139"/>
      <c r="HGC151" s="139"/>
      <c r="HGD151" s="139"/>
      <c r="HGE151" s="139"/>
      <c r="HGF151" s="139"/>
      <c r="HGG151" s="139"/>
      <c r="HGH151" s="139"/>
      <c r="HGI151" s="139"/>
      <c r="HGJ151" s="139"/>
      <c r="HGK151" s="139"/>
      <c r="HGL151" s="139"/>
      <c r="HGM151" s="139"/>
      <c r="HGN151" s="139"/>
      <c r="HGO151" s="139"/>
      <c r="HGP151" s="139"/>
      <c r="HGQ151" s="139"/>
      <c r="HGR151" s="139"/>
      <c r="HGS151" s="139"/>
      <c r="HGT151" s="139"/>
      <c r="HGU151" s="139"/>
      <c r="HGV151" s="139"/>
      <c r="HGW151" s="139"/>
      <c r="HGX151" s="139"/>
      <c r="HGY151" s="139"/>
      <c r="HGZ151" s="139"/>
      <c r="HHA151" s="139"/>
      <c r="HHB151" s="139"/>
      <c r="HHC151" s="139"/>
      <c r="HHD151" s="139"/>
      <c r="HHE151" s="139"/>
      <c r="HHF151" s="139"/>
      <c r="HHG151" s="139"/>
      <c r="HHH151" s="139"/>
      <c r="HHI151" s="139"/>
      <c r="HHJ151" s="139"/>
      <c r="HHK151" s="139"/>
      <c r="HHL151" s="139"/>
      <c r="HHM151" s="139"/>
      <c r="HHN151" s="139"/>
      <c r="HHO151" s="139"/>
      <c r="HHP151" s="139"/>
      <c r="HHQ151" s="139"/>
      <c r="HHR151" s="139"/>
      <c r="HHS151" s="139"/>
      <c r="HHT151" s="139"/>
      <c r="HHU151" s="139"/>
      <c r="HHV151" s="139"/>
      <c r="HHW151" s="139"/>
      <c r="HHX151" s="139"/>
      <c r="HHY151" s="139"/>
      <c r="HHZ151" s="139"/>
      <c r="HIA151" s="139"/>
      <c r="HIB151" s="139"/>
      <c r="HIC151" s="139"/>
      <c r="HID151" s="139"/>
      <c r="HIE151" s="139"/>
      <c r="HIF151" s="139"/>
      <c r="HIG151" s="139"/>
      <c r="HIH151" s="139"/>
      <c r="HII151" s="139"/>
      <c r="HIJ151" s="139"/>
      <c r="HIK151" s="139"/>
      <c r="HIL151" s="139"/>
      <c r="HIM151" s="139"/>
      <c r="HIN151" s="139"/>
      <c r="HIO151" s="139"/>
      <c r="HIP151" s="139"/>
      <c r="HIQ151" s="139"/>
      <c r="HIR151" s="139"/>
      <c r="HIS151" s="139"/>
      <c r="HIT151" s="139"/>
      <c r="HIU151" s="139"/>
      <c r="HIV151" s="139"/>
      <c r="HIW151" s="139"/>
      <c r="HIX151" s="139"/>
      <c r="HIY151" s="139"/>
      <c r="HIZ151" s="139"/>
      <c r="HJA151" s="139"/>
      <c r="HJB151" s="139"/>
      <c r="HJC151" s="139"/>
      <c r="HJD151" s="139"/>
      <c r="HJE151" s="139"/>
      <c r="HJF151" s="139"/>
      <c r="HJG151" s="139"/>
      <c r="HJH151" s="139"/>
      <c r="HJI151" s="139"/>
      <c r="HJJ151" s="139"/>
      <c r="HJK151" s="139"/>
      <c r="HJL151" s="139"/>
      <c r="HJM151" s="139"/>
      <c r="HJN151" s="139"/>
      <c r="HJO151" s="139"/>
      <c r="HJP151" s="139"/>
      <c r="HJQ151" s="139"/>
      <c r="HJR151" s="139"/>
      <c r="HJS151" s="139"/>
      <c r="HJT151" s="139"/>
      <c r="HJU151" s="139"/>
      <c r="HJV151" s="139"/>
      <c r="HJW151" s="139"/>
      <c r="HJX151" s="139"/>
      <c r="HJY151" s="139"/>
      <c r="HJZ151" s="139"/>
      <c r="HKA151" s="139"/>
      <c r="HKB151" s="139"/>
      <c r="HKC151" s="139"/>
      <c r="HKD151" s="139"/>
      <c r="HKE151" s="139"/>
      <c r="HKF151" s="139"/>
      <c r="HKG151" s="139"/>
      <c r="HKH151" s="139"/>
      <c r="HKI151" s="139"/>
      <c r="HKJ151" s="139"/>
      <c r="HKK151" s="139"/>
      <c r="HKL151" s="139"/>
      <c r="HKM151" s="139"/>
      <c r="HKN151" s="139"/>
      <c r="HKO151" s="139"/>
      <c r="HKP151" s="139"/>
      <c r="HKQ151" s="139"/>
      <c r="HKR151" s="139"/>
      <c r="HKS151" s="139"/>
      <c r="HKT151" s="139"/>
      <c r="HKU151" s="139"/>
      <c r="HKV151" s="139"/>
      <c r="HKW151" s="139"/>
      <c r="HKX151" s="139"/>
      <c r="HKY151" s="139"/>
      <c r="HKZ151" s="139"/>
      <c r="HLA151" s="139"/>
      <c r="HLB151" s="139"/>
      <c r="HLC151" s="139"/>
      <c r="HLD151" s="139"/>
      <c r="HLE151" s="139"/>
      <c r="HLF151" s="139"/>
      <c r="HLG151" s="139"/>
      <c r="HLH151" s="139"/>
      <c r="HLI151" s="139"/>
      <c r="HLJ151" s="139"/>
      <c r="HLK151" s="139"/>
      <c r="HLL151" s="139"/>
      <c r="HLM151" s="139"/>
      <c r="HLN151" s="139"/>
      <c r="HLO151" s="139"/>
      <c r="HLP151" s="139"/>
      <c r="HLQ151" s="139"/>
      <c r="HLR151" s="139"/>
      <c r="HLS151" s="139"/>
      <c r="HLT151" s="139"/>
      <c r="HLU151" s="139"/>
      <c r="HLV151" s="139"/>
      <c r="HLW151" s="139"/>
      <c r="HLX151" s="139"/>
      <c r="HLY151" s="139"/>
      <c r="HLZ151" s="139"/>
      <c r="HMA151" s="139"/>
      <c r="HMB151" s="139"/>
      <c r="HMC151" s="139"/>
      <c r="HMD151" s="139"/>
      <c r="HME151" s="139"/>
      <c r="HMF151" s="139"/>
      <c r="HMG151" s="139"/>
      <c r="HMH151" s="139"/>
      <c r="HMI151" s="139"/>
      <c r="HMJ151" s="139"/>
      <c r="HMK151" s="139"/>
      <c r="HML151" s="139"/>
      <c r="HMM151" s="139"/>
      <c r="HMN151" s="139"/>
      <c r="HMO151" s="139"/>
      <c r="HMP151" s="139"/>
      <c r="HMQ151" s="139"/>
      <c r="HMR151" s="139"/>
      <c r="HMS151" s="139"/>
      <c r="HMT151" s="139"/>
      <c r="HMU151" s="139"/>
      <c r="HMV151" s="139"/>
      <c r="HMW151" s="139"/>
      <c r="HMX151" s="139"/>
      <c r="HMY151" s="139"/>
      <c r="HMZ151" s="139"/>
      <c r="HNA151" s="139"/>
      <c r="HNB151" s="139"/>
      <c r="HNC151" s="139"/>
      <c r="HND151" s="139"/>
      <c r="HNE151" s="139"/>
      <c r="HNF151" s="139"/>
      <c r="HNG151" s="139"/>
      <c r="HNH151" s="139"/>
      <c r="HNI151" s="139"/>
      <c r="HNJ151" s="139"/>
      <c r="HNK151" s="139"/>
      <c r="HNL151" s="139"/>
      <c r="HNM151" s="139"/>
      <c r="HNN151" s="139"/>
      <c r="HNO151" s="139"/>
      <c r="HNP151" s="139"/>
      <c r="HNQ151" s="139"/>
      <c r="HNR151" s="139"/>
      <c r="HNS151" s="139"/>
      <c r="HNT151" s="139"/>
      <c r="HNU151" s="139"/>
      <c r="HNV151" s="139"/>
      <c r="HNW151" s="139"/>
      <c r="HNX151" s="139"/>
      <c r="HNY151" s="139"/>
      <c r="HNZ151" s="139"/>
      <c r="HOA151" s="139"/>
      <c r="HOB151" s="139"/>
      <c r="HOC151" s="139"/>
      <c r="HOD151" s="139"/>
      <c r="HOE151" s="139"/>
      <c r="HOF151" s="139"/>
      <c r="HOG151" s="139"/>
      <c r="HOH151" s="139"/>
      <c r="HOI151" s="139"/>
      <c r="HOJ151" s="139"/>
      <c r="HOK151" s="139"/>
      <c r="HOL151" s="139"/>
      <c r="HOM151" s="139"/>
      <c r="HON151" s="139"/>
      <c r="HOO151" s="139"/>
      <c r="HOP151" s="139"/>
      <c r="HOQ151" s="139"/>
      <c r="HOR151" s="139"/>
      <c r="HOS151" s="139"/>
      <c r="HOT151" s="139"/>
      <c r="HOU151" s="139"/>
      <c r="HOV151" s="139"/>
      <c r="HOW151" s="139"/>
      <c r="HOX151" s="139"/>
      <c r="HOY151" s="139"/>
      <c r="HOZ151" s="139"/>
      <c r="HPA151" s="139"/>
      <c r="HPB151" s="139"/>
      <c r="HPC151" s="139"/>
      <c r="HPD151" s="139"/>
      <c r="HPE151" s="139"/>
      <c r="HPF151" s="139"/>
      <c r="HPG151" s="139"/>
      <c r="HPH151" s="139"/>
      <c r="HPI151" s="139"/>
      <c r="HPJ151" s="139"/>
      <c r="HPK151" s="139"/>
      <c r="HPL151" s="139"/>
      <c r="HPM151" s="139"/>
      <c r="HPN151" s="139"/>
      <c r="HPO151" s="139"/>
      <c r="HPP151" s="139"/>
      <c r="HPQ151" s="139"/>
      <c r="HPR151" s="139"/>
      <c r="HPS151" s="139"/>
      <c r="HPT151" s="139"/>
      <c r="HPU151" s="139"/>
      <c r="HPV151" s="139"/>
      <c r="HPW151" s="139"/>
      <c r="HPX151" s="139"/>
      <c r="HPY151" s="139"/>
      <c r="HPZ151" s="139"/>
      <c r="HQA151" s="139"/>
      <c r="HQB151" s="139"/>
      <c r="HQC151" s="139"/>
      <c r="HQD151" s="139"/>
      <c r="HQE151" s="139"/>
      <c r="HQF151" s="139"/>
      <c r="HQG151" s="139"/>
      <c r="HQH151" s="139"/>
      <c r="HQI151" s="139"/>
      <c r="HQJ151" s="139"/>
      <c r="HQK151" s="139"/>
      <c r="HQL151" s="139"/>
      <c r="HQM151" s="139"/>
      <c r="HQN151" s="139"/>
      <c r="HQO151" s="139"/>
      <c r="HQP151" s="139"/>
      <c r="HQQ151" s="139"/>
      <c r="HQR151" s="139"/>
      <c r="HQS151" s="139"/>
      <c r="HQT151" s="139"/>
      <c r="HQU151" s="139"/>
      <c r="HQV151" s="139"/>
      <c r="HQW151" s="139"/>
      <c r="HQX151" s="139"/>
      <c r="HQY151" s="139"/>
      <c r="HQZ151" s="139"/>
      <c r="HRA151" s="139"/>
      <c r="HRB151" s="139"/>
      <c r="HRC151" s="139"/>
      <c r="HRD151" s="139"/>
      <c r="HRE151" s="139"/>
      <c r="HRF151" s="139"/>
      <c r="HRG151" s="139"/>
      <c r="HRH151" s="139"/>
      <c r="HRI151" s="139"/>
      <c r="HRJ151" s="139"/>
      <c r="HRK151" s="139"/>
      <c r="HRL151" s="139"/>
      <c r="HRM151" s="139"/>
      <c r="HRN151" s="139"/>
      <c r="HRO151" s="139"/>
      <c r="HRP151" s="139"/>
      <c r="HRQ151" s="139"/>
      <c r="HRR151" s="139"/>
      <c r="HRS151" s="139"/>
      <c r="HRT151" s="139"/>
      <c r="HRU151" s="139"/>
      <c r="HRV151" s="139"/>
      <c r="HRW151" s="139"/>
      <c r="HRX151" s="139"/>
      <c r="HRY151" s="139"/>
      <c r="HRZ151" s="139"/>
      <c r="HSA151" s="139"/>
      <c r="HSB151" s="139"/>
      <c r="HSC151" s="139"/>
      <c r="HSD151" s="139"/>
      <c r="HSE151" s="139"/>
      <c r="HSF151" s="139"/>
      <c r="HSG151" s="139"/>
      <c r="HSH151" s="139"/>
      <c r="HSI151" s="139"/>
      <c r="HSJ151" s="139"/>
      <c r="HSK151" s="139"/>
      <c r="HSL151" s="139"/>
      <c r="HSM151" s="139"/>
      <c r="HSN151" s="139"/>
      <c r="HSO151" s="139"/>
      <c r="HSP151" s="139"/>
      <c r="HSQ151" s="139"/>
      <c r="HSR151" s="139"/>
      <c r="HSS151" s="139"/>
      <c r="HST151" s="139"/>
      <c r="HSU151" s="139"/>
      <c r="HSV151" s="139"/>
      <c r="HSW151" s="139"/>
      <c r="HSX151" s="139"/>
      <c r="HSY151" s="139"/>
      <c r="HSZ151" s="139"/>
      <c r="HTA151" s="139"/>
      <c r="HTB151" s="139"/>
      <c r="HTC151" s="139"/>
      <c r="HTD151" s="139"/>
      <c r="HTE151" s="139"/>
      <c r="HTF151" s="139"/>
      <c r="HTG151" s="139"/>
      <c r="HTH151" s="139"/>
      <c r="HTI151" s="139"/>
      <c r="HTJ151" s="139"/>
      <c r="HTK151" s="139"/>
      <c r="HTL151" s="139"/>
      <c r="HTM151" s="139"/>
      <c r="HTN151" s="139"/>
      <c r="HTO151" s="139"/>
      <c r="HTP151" s="139"/>
      <c r="HTQ151" s="139"/>
      <c r="HTR151" s="139"/>
      <c r="HTS151" s="139"/>
      <c r="HTT151" s="139"/>
      <c r="HTU151" s="139"/>
      <c r="HTV151" s="139"/>
      <c r="HTW151" s="139"/>
      <c r="HTX151" s="139"/>
      <c r="HTY151" s="139"/>
      <c r="HTZ151" s="139"/>
      <c r="HUA151" s="139"/>
      <c r="HUB151" s="139"/>
      <c r="HUC151" s="139"/>
      <c r="HUD151" s="139"/>
      <c r="HUE151" s="139"/>
      <c r="HUF151" s="139"/>
      <c r="HUG151" s="139"/>
      <c r="HUH151" s="139"/>
      <c r="HUI151" s="139"/>
      <c r="HUJ151" s="139"/>
      <c r="HUK151" s="139"/>
      <c r="HUL151" s="139"/>
      <c r="HUM151" s="139"/>
      <c r="HUN151" s="139"/>
      <c r="HUO151" s="139"/>
      <c r="HUP151" s="139"/>
      <c r="HUQ151" s="139"/>
      <c r="HUR151" s="139"/>
      <c r="HUS151" s="139"/>
      <c r="HUT151" s="139"/>
      <c r="HUU151" s="139"/>
      <c r="HUV151" s="139"/>
      <c r="HUW151" s="139"/>
      <c r="HUX151" s="139"/>
      <c r="HUY151" s="139"/>
      <c r="HUZ151" s="139"/>
      <c r="HVA151" s="139"/>
      <c r="HVB151" s="139"/>
      <c r="HVC151" s="139"/>
      <c r="HVD151" s="139"/>
      <c r="HVE151" s="139"/>
      <c r="HVF151" s="139"/>
      <c r="HVG151" s="139"/>
      <c r="HVH151" s="139"/>
      <c r="HVI151" s="139"/>
      <c r="HVJ151" s="139"/>
      <c r="HVK151" s="139"/>
      <c r="HVL151" s="139"/>
      <c r="HVM151" s="139"/>
      <c r="HVN151" s="139"/>
      <c r="HVO151" s="139"/>
      <c r="HVP151" s="139"/>
      <c r="HVQ151" s="139"/>
      <c r="HVR151" s="139"/>
      <c r="HVS151" s="139"/>
      <c r="HVT151" s="139"/>
      <c r="HVU151" s="139"/>
      <c r="HVV151" s="139"/>
      <c r="HVW151" s="139"/>
      <c r="HVX151" s="139"/>
      <c r="HVY151" s="139"/>
      <c r="HVZ151" s="139"/>
      <c r="HWA151" s="139"/>
      <c r="HWB151" s="139"/>
      <c r="HWC151" s="139"/>
      <c r="HWD151" s="139"/>
      <c r="HWE151" s="139"/>
      <c r="HWF151" s="139"/>
      <c r="HWG151" s="139"/>
      <c r="HWH151" s="139"/>
      <c r="HWI151" s="139"/>
      <c r="HWJ151" s="139"/>
      <c r="HWK151" s="139"/>
      <c r="HWL151" s="139"/>
      <c r="HWM151" s="139"/>
      <c r="HWN151" s="139"/>
      <c r="HWO151" s="139"/>
      <c r="HWP151" s="139"/>
      <c r="HWQ151" s="139"/>
      <c r="HWR151" s="139"/>
      <c r="HWS151" s="139"/>
      <c r="HWT151" s="139"/>
      <c r="HWU151" s="139"/>
      <c r="HWV151" s="139"/>
      <c r="HWW151" s="139"/>
      <c r="HWX151" s="139"/>
      <c r="HWY151" s="139"/>
      <c r="HWZ151" s="139"/>
      <c r="HXA151" s="139"/>
      <c r="HXB151" s="139"/>
      <c r="HXC151" s="139"/>
      <c r="HXD151" s="139"/>
      <c r="HXE151" s="139"/>
      <c r="HXF151" s="139"/>
      <c r="HXG151" s="139"/>
      <c r="HXH151" s="139"/>
      <c r="HXI151" s="139"/>
      <c r="HXJ151" s="139"/>
      <c r="HXK151" s="139"/>
      <c r="HXL151" s="139"/>
      <c r="HXM151" s="139"/>
      <c r="HXN151" s="139"/>
      <c r="HXO151" s="139"/>
      <c r="HXP151" s="139"/>
      <c r="HXQ151" s="139"/>
      <c r="HXR151" s="139"/>
      <c r="HXS151" s="139"/>
      <c r="HXT151" s="139"/>
      <c r="HXU151" s="139"/>
      <c r="HXV151" s="139"/>
      <c r="HXW151" s="139"/>
      <c r="HXX151" s="139"/>
      <c r="HXY151" s="139"/>
      <c r="HXZ151" s="139"/>
      <c r="HYA151" s="139"/>
      <c r="HYB151" s="139"/>
      <c r="HYC151" s="139"/>
      <c r="HYD151" s="139"/>
      <c r="HYE151" s="139"/>
      <c r="HYF151" s="139"/>
      <c r="HYG151" s="139"/>
      <c r="HYH151" s="139"/>
      <c r="HYI151" s="139"/>
      <c r="HYJ151" s="139"/>
      <c r="HYK151" s="139"/>
      <c r="HYL151" s="139"/>
      <c r="HYM151" s="139"/>
      <c r="HYN151" s="139"/>
      <c r="HYO151" s="139"/>
      <c r="HYP151" s="139"/>
      <c r="HYQ151" s="139"/>
      <c r="HYR151" s="139"/>
      <c r="HYS151" s="139"/>
      <c r="HYT151" s="139"/>
      <c r="HYU151" s="139"/>
      <c r="HYV151" s="139"/>
      <c r="HYW151" s="139"/>
      <c r="HYX151" s="139"/>
      <c r="HYY151" s="139"/>
      <c r="HYZ151" s="139"/>
      <c r="HZA151" s="139"/>
      <c r="HZB151" s="139"/>
      <c r="HZC151" s="139"/>
      <c r="HZD151" s="139"/>
      <c r="HZE151" s="139"/>
      <c r="HZF151" s="139"/>
      <c r="HZG151" s="139"/>
      <c r="HZH151" s="139"/>
      <c r="HZI151" s="139"/>
      <c r="HZJ151" s="139"/>
      <c r="HZK151" s="139"/>
      <c r="HZL151" s="139"/>
      <c r="HZM151" s="139"/>
      <c r="HZN151" s="139"/>
      <c r="HZO151" s="139"/>
      <c r="HZP151" s="139"/>
      <c r="HZQ151" s="139"/>
      <c r="HZR151" s="139"/>
      <c r="HZS151" s="139"/>
      <c r="HZT151" s="139"/>
      <c r="HZU151" s="139"/>
      <c r="HZV151" s="139"/>
      <c r="HZW151" s="139"/>
      <c r="HZX151" s="139"/>
      <c r="HZY151" s="139"/>
      <c r="HZZ151" s="139"/>
      <c r="IAA151" s="139"/>
      <c r="IAB151" s="139"/>
      <c r="IAC151" s="139"/>
      <c r="IAD151" s="139"/>
      <c r="IAE151" s="139"/>
      <c r="IAF151" s="139"/>
      <c r="IAG151" s="139"/>
      <c r="IAH151" s="139"/>
      <c r="IAI151" s="139"/>
      <c r="IAJ151" s="139"/>
      <c r="IAK151" s="139"/>
      <c r="IAL151" s="139"/>
      <c r="IAM151" s="139"/>
      <c r="IAN151" s="139"/>
      <c r="IAO151" s="139"/>
      <c r="IAP151" s="139"/>
      <c r="IAQ151" s="139"/>
      <c r="IAR151" s="139"/>
      <c r="IAS151" s="139"/>
      <c r="IAT151" s="139"/>
      <c r="IAU151" s="139"/>
      <c r="IAV151" s="139"/>
      <c r="IAW151" s="139"/>
      <c r="IAX151" s="139"/>
      <c r="IAY151" s="139"/>
      <c r="IAZ151" s="139"/>
      <c r="IBA151" s="139"/>
      <c r="IBB151" s="139"/>
      <c r="IBC151" s="139"/>
      <c r="IBD151" s="139"/>
      <c r="IBE151" s="139"/>
      <c r="IBF151" s="139"/>
      <c r="IBG151" s="139"/>
      <c r="IBH151" s="139"/>
      <c r="IBI151" s="139"/>
      <c r="IBJ151" s="139"/>
      <c r="IBK151" s="139"/>
      <c r="IBL151" s="139"/>
      <c r="IBM151" s="139"/>
      <c r="IBN151" s="139"/>
      <c r="IBO151" s="139"/>
      <c r="IBP151" s="139"/>
      <c r="IBQ151" s="139"/>
      <c r="IBR151" s="139"/>
      <c r="IBS151" s="139"/>
      <c r="IBT151" s="139"/>
      <c r="IBU151" s="139"/>
      <c r="IBV151" s="139"/>
      <c r="IBW151" s="139"/>
      <c r="IBX151" s="139"/>
      <c r="IBY151" s="139"/>
      <c r="IBZ151" s="139"/>
      <c r="ICA151" s="139"/>
      <c r="ICB151" s="139"/>
      <c r="ICC151" s="139"/>
      <c r="ICD151" s="139"/>
      <c r="ICE151" s="139"/>
      <c r="ICF151" s="139"/>
      <c r="ICG151" s="139"/>
      <c r="ICH151" s="139"/>
      <c r="ICI151" s="139"/>
      <c r="ICJ151" s="139"/>
      <c r="ICK151" s="139"/>
      <c r="ICL151" s="139"/>
      <c r="ICM151" s="139"/>
      <c r="ICN151" s="139"/>
      <c r="ICO151" s="139"/>
      <c r="ICP151" s="139"/>
      <c r="ICQ151" s="139"/>
      <c r="ICR151" s="139"/>
      <c r="ICS151" s="139"/>
      <c r="ICT151" s="139"/>
      <c r="ICU151" s="139"/>
      <c r="ICV151" s="139"/>
      <c r="ICW151" s="139"/>
      <c r="ICX151" s="139"/>
      <c r="ICY151" s="139"/>
      <c r="ICZ151" s="139"/>
      <c r="IDA151" s="139"/>
      <c r="IDB151" s="139"/>
      <c r="IDC151" s="139"/>
      <c r="IDD151" s="139"/>
      <c r="IDE151" s="139"/>
      <c r="IDF151" s="139"/>
      <c r="IDG151" s="139"/>
      <c r="IDH151" s="139"/>
      <c r="IDI151" s="139"/>
      <c r="IDJ151" s="139"/>
      <c r="IDK151" s="139"/>
      <c r="IDL151" s="139"/>
      <c r="IDM151" s="139"/>
      <c r="IDN151" s="139"/>
      <c r="IDO151" s="139"/>
      <c r="IDP151" s="139"/>
      <c r="IDQ151" s="139"/>
      <c r="IDR151" s="139"/>
      <c r="IDS151" s="139"/>
      <c r="IDT151" s="139"/>
      <c r="IDU151" s="139"/>
      <c r="IDV151" s="139"/>
      <c r="IDW151" s="139"/>
      <c r="IDX151" s="139"/>
      <c r="IDY151" s="139"/>
      <c r="IDZ151" s="139"/>
      <c r="IEA151" s="139"/>
      <c r="IEB151" s="139"/>
      <c r="IEC151" s="139"/>
      <c r="IED151" s="139"/>
      <c r="IEE151" s="139"/>
      <c r="IEF151" s="139"/>
      <c r="IEG151" s="139"/>
      <c r="IEH151" s="139"/>
      <c r="IEI151" s="139"/>
      <c r="IEJ151" s="139"/>
      <c r="IEK151" s="139"/>
      <c r="IEL151" s="139"/>
      <c r="IEM151" s="139"/>
      <c r="IEN151" s="139"/>
      <c r="IEO151" s="139"/>
      <c r="IEP151" s="139"/>
      <c r="IEQ151" s="139"/>
      <c r="IER151" s="139"/>
      <c r="IES151" s="139"/>
      <c r="IET151" s="139"/>
      <c r="IEU151" s="139"/>
      <c r="IEV151" s="139"/>
      <c r="IEW151" s="139"/>
      <c r="IEX151" s="139"/>
      <c r="IEY151" s="139"/>
      <c r="IEZ151" s="139"/>
      <c r="IFA151" s="139"/>
      <c r="IFB151" s="139"/>
      <c r="IFC151" s="139"/>
      <c r="IFD151" s="139"/>
      <c r="IFE151" s="139"/>
      <c r="IFF151" s="139"/>
      <c r="IFG151" s="139"/>
      <c r="IFH151" s="139"/>
      <c r="IFI151" s="139"/>
      <c r="IFJ151" s="139"/>
      <c r="IFK151" s="139"/>
      <c r="IFL151" s="139"/>
      <c r="IFM151" s="139"/>
      <c r="IFN151" s="139"/>
      <c r="IFO151" s="139"/>
      <c r="IFP151" s="139"/>
      <c r="IFQ151" s="139"/>
      <c r="IFR151" s="139"/>
      <c r="IFS151" s="139"/>
      <c r="IFT151" s="139"/>
      <c r="IFU151" s="139"/>
      <c r="IFV151" s="139"/>
      <c r="IFW151" s="139"/>
      <c r="IFX151" s="139"/>
      <c r="IFY151" s="139"/>
      <c r="IFZ151" s="139"/>
      <c r="IGA151" s="139"/>
      <c r="IGB151" s="139"/>
      <c r="IGC151" s="139"/>
      <c r="IGD151" s="139"/>
      <c r="IGE151" s="139"/>
      <c r="IGF151" s="139"/>
      <c r="IGG151" s="139"/>
      <c r="IGH151" s="139"/>
      <c r="IGI151" s="139"/>
      <c r="IGJ151" s="139"/>
      <c r="IGK151" s="139"/>
      <c r="IGL151" s="139"/>
      <c r="IGM151" s="139"/>
      <c r="IGN151" s="139"/>
      <c r="IGO151" s="139"/>
      <c r="IGP151" s="139"/>
      <c r="IGQ151" s="139"/>
      <c r="IGR151" s="139"/>
      <c r="IGS151" s="139"/>
      <c r="IGT151" s="139"/>
      <c r="IGU151" s="139"/>
      <c r="IGV151" s="139"/>
      <c r="IGW151" s="139"/>
      <c r="IGX151" s="139"/>
      <c r="IGY151" s="139"/>
      <c r="IGZ151" s="139"/>
      <c r="IHA151" s="139"/>
      <c r="IHB151" s="139"/>
      <c r="IHC151" s="139"/>
      <c r="IHD151" s="139"/>
      <c r="IHE151" s="139"/>
      <c r="IHF151" s="139"/>
      <c r="IHG151" s="139"/>
      <c r="IHH151" s="139"/>
      <c r="IHI151" s="139"/>
      <c r="IHJ151" s="139"/>
      <c r="IHK151" s="139"/>
      <c r="IHL151" s="139"/>
      <c r="IHM151" s="139"/>
      <c r="IHN151" s="139"/>
      <c r="IHO151" s="139"/>
      <c r="IHP151" s="139"/>
      <c r="IHQ151" s="139"/>
      <c r="IHR151" s="139"/>
      <c r="IHS151" s="139"/>
      <c r="IHT151" s="139"/>
      <c r="IHU151" s="139"/>
      <c r="IHV151" s="139"/>
      <c r="IHW151" s="139"/>
      <c r="IHX151" s="139"/>
      <c r="IHY151" s="139"/>
      <c r="IHZ151" s="139"/>
      <c r="IIA151" s="139"/>
      <c r="IIB151" s="139"/>
      <c r="IIC151" s="139"/>
      <c r="IID151" s="139"/>
      <c r="IIE151" s="139"/>
      <c r="IIF151" s="139"/>
      <c r="IIG151" s="139"/>
      <c r="IIH151" s="139"/>
      <c r="III151" s="139"/>
      <c r="IIJ151" s="139"/>
      <c r="IIK151" s="139"/>
      <c r="IIL151" s="139"/>
      <c r="IIM151" s="139"/>
      <c r="IIN151" s="139"/>
      <c r="IIO151" s="139"/>
      <c r="IIP151" s="139"/>
      <c r="IIQ151" s="139"/>
      <c r="IIR151" s="139"/>
      <c r="IIS151" s="139"/>
      <c r="IIT151" s="139"/>
      <c r="IIU151" s="139"/>
      <c r="IIV151" s="139"/>
      <c r="IIW151" s="139"/>
      <c r="IIX151" s="139"/>
      <c r="IIY151" s="139"/>
      <c r="IIZ151" s="139"/>
      <c r="IJA151" s="139"/>
      <c r="IJB151" s="139"/>
      <c r="IJC151" s="139"/>
      <c r="IJD151" s="139"/>
      <c r="IJE151" s="139"/>
      <c r="IJF151" s="139"/>
      <c r="IJG151" s="139"/>
      <c r="IJH151" s="139"/>
      <c r="IJI151" s="139"/>
      <c r="IJJ151" s="139"/>
      <c r="IJK151" s="139"/>
      <c r="IJL151" s="139"/>
      <c r="IJM151" s="139"/>
      <c r="IJN151" s="139"/>
      <c r="IJO151" s="139"/>
      <c r="IJP151" s="139"/>
      <c r="IJQ151" s="139"/>
      <c r="IJR151" s="139"/>
      <c r="IJS151" s="139"/>
      <c r="IJT151" s="139"/>
      <c r="IJU151" s="139"/>
      <c r="IJV151" s="139"/>
      <c r="IJW151" s="139"/>
      <c r="IJX151" s="139"/>
      <c r="IJY151" s="139"/>
      <c r="IJZ151" s="139"/>
      <c r="IKA151" s="139"/>
      <c r="IKB151" s="139"/>
      <c r="IKC151" s="139"/>
      <c r="IKD151" s="139"/>
      <c r="IKE151" s="139"/>
      <c r="IKF151" s="139"/>
      <c r="IKG151" s="139"/>
      <c r="IKH151" s="139"/>
      <c r="IKI151" s="139"/>
      <c r="IKJ151" s="139"/>
      <c r="IKK151" s="139"/>
      <c r="IKL151" s="139"/>
      <c r="IKM151" s="139"/>
      <c r="IKN151" s="139"/>
      <c r="IKO151" s="139"/>
      <c r="IKP151" s="139"/>
      <c r="IKQ151" s="139"/>
      <c r="IKR151" s="139"/>
      <c r="IKS151" s="139"/>
      <c r="IKT151" s="139"/>
      <c r="IKU151" s="139"/>
      <c r="IKV151" s="139"/>
      <c r="IKW151" s="139"/>
      <c r="IKX151" s="139"/>
      <c r="IKY151" s="139"/>
      <c r="IKZ151" s="139"/>
      <c r="ILA151" s="139"/>
      <c r="ILB151" s="139"/>
      <c r="ILC151" s="139"/>
      <c r="ILD151" s="139"/>
      <c r="ILE151" s="139"/>
      <c r="ILF151" s="139"/>
      <c r="ILG151" s="139"/>
      <c r="ILH151" s="139"/>
      <c r="ILI151" s="139"/>
      <c r="ILJ151" s="139"/>
      <c r="ILK151" s="139"/>
      <c r="ILL151" s="139"/>
      <c r="ILM151" s="139"/>
      <c r="ILN151" s="139"/>
      <c r="ILO151" s="139"/>
      <c r="ILP151" s="139"/>
      <c r="ILQ151" s="139"/>
      <c r="ILR151" s="139"/>
      <c r="ILS151" s="139"/>
      <c r="ILT151" s="139"/>
      <c r="ILU151" s="139"/>
      <c r="ILV151" s="139"/>
      <c r="ILW151" s="139"/>
      <c r="ILX151" s="139"/>
      <c r="ILY151" s="139"/>
      <c r="ILZ151" s="139"/>
      <c r="IMA151" s="139"/>
      <c r="IMB151" s="139"/>
      <c r="IMC151" s="139"/>
      <c r="IMD151" s="139"/>
      <c r="IME151" s="139"/>
      <c r="IMF151" s="139"/>
      <c r="IMG151" s="139"/>
      <c r="IMH151" s="139"/>
      <c r="IMI151" s="139"/>
      <c r="IMJ151" s="139"/>
      <c r="IMK151" s="139"/>
      <c r="IML151" s="139"/>
      <c r="IMM151" s="139"/>
      <c r="IMN151" s="139"/>
      <c r="IMO151" s="139"/>
      <c r="IMP151" s="139"/>
      <c r="IMQ151" s="139"/>
      <c r="IMR151" s="139"/>
      <c r="IMS151" s="139"/>
      <c r="IMT151" s="139"/>
      <c r="IMU151" s="139"/>
      <c r="IMV151" s="139"/>
      <c r="IMW151" s="139"/>
      <c r="IMX151" s="139"/>
      <c r="IMY151" s="139"/>
      <c r="IMZ151" s="139"/>
      <c r="INA151" s="139"/>
      <c r="INB151" s="139"/>
      <c r="INC151" s="139"/>
      <c r="IND151" s="139"/>
      <c r="INE151" s="139"/>
      <c r="INF151" s="139"/>
      <c r="ING151" s="139"/>
      <c r="INH151" s="139"/>
      <c r="INI151" s="139"/>
      <c r="INJ151" s="139"/>
      <c r="INK151" s="139"/>
      <c r="INL151" s="139"/>
      <c r="INM151" s="139"/>
      <c r="INN151" s="139"/>
      <c r="INO151" s="139"/>
      <c r="INP151" s="139"/>
      <c r="INQ151" s="139"/>
      <c r="INR151" s="139"/>
      <c r="INS151" s="139"/>
      <c r="INT151" s="139"/>
      <c r="INU151" s="139"/>
      <c r="INV151" s="139"/>
      <c r="INW151" s="139"/>
      <c r="INX151" s="139"/>
      <c r="INY151" s="139"/>
      <c r="INZ151" s="139"/>
      <c r="IOA151" s="139"/>
      <c r="IOB151" s="139"/>
      <c r="IOC151" s="139"/>
      <c r="IOD151" s="139"/>
      <c r="IOE151" s="139"/>
      <c r="IOF151" s="139"/>
      <c r="IOG151" s="139"/>
      <c r="IOH151" s="139"/>
      <c r="IOI151" s="139"/>
      <c r="IOJ151" s="139"/>
      <c r="IOK151" s="139"/>
      <c r="IOL151" s="139"/>
      <c r="IOM151" s="139"/>
      <c r="ION151" s="139"/>
      <c r="IOO151" s="139"/>
      <c r="IOP151" s="139"/>
      <c r="IOQ151" s="139"/>
      <c r="IOR151" s="139"/>
      <c r="IOS151" s="139"/>
      <c r="IOT151" s="139"/>
      <c r="IOU151" s="139"/>
      <c r="IOV151" s="139"/>
      <c r="IOW151" s="139"/>
      <c r="IOX151" s="139"/>
      <c r="IOY151" s="139"/>
      <c r="IOZ151" s="139"/>
      <c r="IPA151" s="139"/>
      <c r="IPB151" s="139"/>
      <c r="IPC151" s="139"/>
      <c r="IPD151" s="139"/>
      <c r="IPE151" s="139"/>
      <c r="IPF151" s="139"/>
      <c r="IPG151" s="139"/>
      <c r="IPH151" s="139"/>
      <c r="IPI151" s="139"/>
      <c r="IPJ151" s="139"/>
      <c r="IPK151" s="139"/>
      <c r="IPL151" s="139"/>
      <c r="IPM151" s="139"/>
      <c r="IPN151" s="139"/>
      <c r="IPO151" s="139"/>
      <c r="IPP151" s="139"/>
      <c r="IPQ151" s="139"/>
      <c r="IPR151" s="139"/>
      <c r="IPS151" s="139"/>
      <c r="IPT151" s="139"/>
      <c r="IPU151" s="139"/>
      <c r="IPV151" s="139"/>
      <c r="IPW151" s="139"/>
      <c r="IPX151" s="139"/>
      <c r="IPY151" s="139"/>
      <c r="IPZ151" s="139"/>
      <c r="IQA151" s="139"/>
      <c r="IQB151" s="139"/>
      <c r="IQC151" s="139"/>
      <c r="IQD151" s="139"/>
      <c r="IQE151" s="139"/>
      <c r="IQF151" s="139"/>
      <c r="IQG151" s="139"/>
      <c r="IQH151" s="139"/>
      <c r="IQI151" s="139"/>
      <c r="IQJ151" s="139"/>
      <c r="IQK151" s="139"/>
      <c r="IQL151" s="139"/>
      <c r="IQM151" s="139"/>
      <c r="IQN151" s="139"/>
      <c r="IQO151" s="139"/>
      <c r="IQP151" s="139"/>
      <c r="IQQ151" s="139"/>
      <c r="IQR151" s="139"/>
      <c r="IQS151" s="139"/>
      <c r="IQT151" s="139"/>
      <c r="IQU151" s="139"/>
      <c r="IQV151" s="139"/>
      <c r="IQW151" s="139"/>
      <c r="IQX151" s="139"/>
      <c r="IQY151" s="139"/>
      <c r="IQZ151" s="139"/>
      <c r="IRA151" s="139"/>
      <c r="IRB151" s="139"/>
      <c r="IRC151" s="139"/>
      <c r="IRD151" s="139"/>
      <c r="IRE151" s="139"/>
      <c r="IRF151" s="139"/>
      <c r="IRG151" s="139"/>
      <c r="IRH151" s="139"/>
      <c r="IRI151" s="139"/>
      <c r="IRJ151" s="139"/>
      <c r="IRK151" s="139"/>
      <c r="IRL151" s="139"/>
      <c r="IRM151" s="139"/>
      <c r="IRN151" s="139"/>
      <c r="IRO151" s="139"/>
      <c r="IRP151" s="139"/>
      <c r="IRQ151" s="139"/>
      <c r="IRR151" s="139"/>
      <c r="IRS151" s="139"/>
      <c r="IRT151" s="139"/>
      <c r="IRU151" s="139"/>
      <c r="IRV151" s="139"/>
      <c r="IRW151" s="139"/>
      <c r="IRX151" s="139"/>
      <c r="IRY151" s="139"/>
      <c r="IRZ151" s="139"/>
      <c r="ISA151" s="139"/>
      <c r="ISB151" s="139"/>
      <c r="ISC151" s="139"/>
      <c r="ISD151" s="139"/>
      <c r="ISE151" s="139"/>
      <c r="ISF151" s="139"/>
      <c r="ISG151" s="139"/>
      <c r="ISH151" s="139"/>
      <c r="ISI151" s="139"/>
      <c r="ISJ151" s="139"/>
      <c r="ISK151" s="139"/>
      <c r="ISL151" s="139"/>
      <c r="ISM151" s="139"/>
      <c r="ISN151" s="139"/>
      <c r="ISO151" s="139"/>
      <c r="ISP151" s="139"/>
      <c r="ISQ151" s="139"/>
      <c r="ISR151" s="139"/>
      <c r="ISS151" s="139"/>
      <c r="IST151" s="139"/>
      <c r="ISU151" s="139"/>
      <c r="ISV151" s="139"/>
      <c r="ISW151" s="139"/>
      <c r="ISX151" s="139"/>
      <c r="ISY151" s="139"/>
      <c r="ISZ151" s="139"/>
      <c r="ITA151" s="139"/>
      <c r="ITB151" s="139"/>
      <c r="ITC151" s="139"/>
      <c r="ITD151" s="139"/>
      <c r="ITE151" s="139"/>
      <c r="ITF151" s="139"/>
      <c r="ITG151" s="139"/>
      <c r="ITH151" s="139"/>
      <c r="ITI151" s="139"/>
      <c r="ITJ151" s="139"/>
      <c r="ITK151" s="139"/>
      <c r="ITL151" s="139"/>
      <c r="ITM151" s="139"/>
      <c r="ITN151" s="139"/>
      <c r="ITO151" s="139"/>
      <c r="ITP151" s="139"/>
      <c r="ITQ151" s="139"/>
      <c r="ITR151" s="139"/>
      <c r="ITS151" s="139"/>
      <c r="ITT151" s="139"/>
      <c r="ITU151" s="139"/>
      <c r="ITV151" s="139"/>
      <c r="ITW151" s="139"/>
      <c r="ITX151" s="139"/>
      <c r="ITY151" s="139"/>
      <c r="ITZ151" s="139"/>
      <c r="IUA151" s="139"/>
      <c r="IUB151" s="139"/>
      <c r="IUC151" s="139"/>
      <c r="IUD151" s="139"/>
      <c r="IUE151" s="139"/>
      <c r="IUF151" s="139"/>
      <c r="IUG151" s="139"/>
      <c r="IUH151" s="139"/>
      <c r="IUI151" s="139"/>
      <c r="IUJ151" s="139"/>
      <c r="IUK151" s="139"/>
      <c r="IUL151" s="139"/>
      <c r="IUM151" s="139"/>
      <c r="IUN151" s="139"/>
      <c r="IUO151" s="139"/>
      <c r="IUP151" s="139"/>
      <c r="IUQ151" s="139"/>
      <c r="IUR151" s="139"/>
      <c r="IUS151" s="139"/>
      <c r="IUT151" s="139"/>
      <c r="IUU151" s="139"/>
      <c r="IUV151" s="139"/>
      <c r="IUW151" s="139"/>
      <c r="IUX151" s="139"/>
      <c r="IUY151" s="139"/>
      <c r="IUZ151" s="139"/>
      <c r="IVA151" s="139"/>
      <c r="IVB151" s="139"/>
      <c r="IVC151" s="139"/>
      <c r="IVD151" s="139"/>
      <c r="IVE151" s="139"/>
      <c r="IVF151" s="139"/>
      <c r="IVG151" s="139"/>
      <c r="IVH151" s="139"/>
      <c r="IVI151" s="139"/>
      <c r="IVJ151" s="139"/>
      <c r="IVK151" s="139"/>
      <c r="IVL151" s="139"/>
      <c r="IVM151" s="139"/>
      <c r="IVN151" s="139"/>
      <c r="IVO151" s="139"/>
      <c r="IVP151" s="139"/>
      <c r="IVQ151" s="139"/>
      <c r="IVR151" s="139"/>
      <c r="IVS151" s="139"/>
      <c r="IVT151" s="139"/>
      <c r="IVU151" s="139"/>
      <c r="IVV151" s="139"/>
      <c r="IVW151" s="139"/>
      <c r="IVX151" s="139"/>
      <c r="IVY151" s="139"/>
      <c r="IVZ151" s="139"/>
      <c r="IWA151" s="139"/>
      <c r="IWB151" s="139"/>
      <c r="IWC151" s="139"/>
      <c r="IWD151" s="139"/>
      <c r="IWE151" s="139"/>
      <c r="IWF151" s="139"/>
      <c r="IWG151" s="139"/>
      <c r="IWH151" s="139"/>
      <c r="IWI151" s="139"/>
      <c r="IWJ151" s="139"/>
      <c r="IWK151" s="139"/>
      <c r="IWL151" s="139"/>
      <c r="IWM151" s="139"/>
      <c r="IWN151" s="139"/>
      <c r="IWO151" s="139"/>
      <c r="IWP151" s="139"/>
      <c r="IWQ151" s="139"/>
      <c r="IWR151" s="139"/>
      <c r="IWS151" s="139"/>
      <c r="IWT151" s="139"/>
      <c r="IWU151" s="139"/>
      <c r="IWV151" s="139"/>
      <c r="IWW151" s="139"/>
      <c r="IWX151" s="139"/>
      <c r="IWY151" s="139"/>
      <c r="IWZ151" s="139"/>
      <c r="IXA151" s="139"/>
      <c r="IXB151" s="139"/>
      <c r="IXC151" s="139"/>
      <c r="IXD151" s="139"/>
      <c r="IXE151" s="139"/>
      <c r="IXF151" s="139"/>
      <c r="IXG151" s="139"/>
      <c r="IXH151" s="139"/>
      <c r="IXI151" s="139"/>
      <c r="IXJ151" s="139"/>
      <c r="IXK151" s="139"/>
      <c r="IXL151" s="139"/>
      <c r="IXM151" s="139"/>
      <c r="IXN151" s="139"/>
      <c r="IXO151" s="139"/>
      <c r="IXP151" s="139"/>
      <c r="IXQ151" s="139"/>
      <c r="IXR151" s="139"/>
      <c r="IXS151" s="139"/>
      <c r="IXT151" s="139"/>
      <c r="IXU151" s="139"/>
      <c r="IXV151" s="139"/>
      <c r="IXW151" s="139"/>
      <c r="IXX151" s="139"/>
      <c r="IXY151" s="139"/>
      <c r="IXZ151" s="139"/>
      <c r="IYA151" s="139"/>
      <c r="IYB151" s="139"/>
      <c r="IYC151" s="139"/>
      <c r="IYD151" s="139"/>
      <c r="IYE151" s="139"/>
      <c r="IYF151" s="139"/>
      <c r="IYG151" s="139"/>
      <c r="IYH151" s="139"/>
      <c r="IYI151" s="139"/>
      <c r="IYJ151" s="139"/>
      <c r="IYK151" s="139"/>
      <c r="IYL151" s="139"/>
      <c r="IYM151" s="139"/>
      <c r="IYN151" s="139"/>
      <c r="IYO151" s="139"/>
      <c r="IYP151" s="139"/>
      <c r="IYQ151" s="139"/>
      <c r="IYR151" s="139"/>
      <c r="IYS151" s="139"/>
      <c r="IYT151" s="139"/>
      <c r="IYU151" s="139"/>
      <c r="IYV151" s="139"/>
      <c r="IYW151" s="139"/>
      <c r="IYX151" s="139"/>
      <c r="IYY151" s="139"/>
      <c r="IYZ151" s="139"/>
      <c r="IZA151" s="139"/>
      <c r="IZB151" s="139"/>
      <c r="IZC151" s="139"/>
      <c r="IZD151" s="139"/>
      <c r="IZE151" s="139"/>
      <c r="IZF151" s="139"/>
      <c r="IZG151" s="139"/>
      <c r="IZH151" s="139"/>
      <c r="IZI151" s="139"/>
      <c r="IZJ151" s="139"/>
      <c r="IZK151" s="139"/>
      <c r="IZL151" s="139"/>
      <c r="IZM151" s="139"/>
      <c r="IZN151" s="139"/>
      <c r="IZO151" s="139"/>
      <c r="IZP151" s="139"/>
      <c r="IZQ151" s="139"/>
      <c r="IZR151" s="139"/>
      <c r="IZS151" s="139"/>
      <c r="IZT151" s="139"/>
      <c r="IZU151" s="139"/>
      <c r="IZV151" s="139"/>
      <c r="IZW151" s="139"/>
      <c r="IZX151" s="139"/>
      <c r="IZY151" s="139"/>
      <c r="IZZ151" s="139"/>
      <c r="JAA151" s="139"/>
      <c r="JAB151" s="139"/>
      <c r="JAC151" s="139"/>
      <c r="JAD151" s="139"/>
      <c r="JAE151" s="139"/>
      <c r="JAF151" s="139"/>
      <c r="JAG151" s="139"/>
      <c r="JAH151" s="139"/>
      <c r="JAI151" s="139"/>
      <c r="JAJ151" s="139"/>
      <c r="JAK151" s="139"/>
      <c r="JAL151" s="139"/>
      <c r="JAM151" s="139"/>
      <c r="JAN151" s="139"/>
      <c r="JAO151" s="139"/>
      <c r="JAP151" s="139"/>
      <c r="JAQ151" s="139"/>
      <c r="JAR151" s="139"/>
      <c r="JAS151" s="139"/>
      <c r="JAT151" s="139"/>
      <c r="JAU151" s="139"/>
      <c r="JAV151" s="139"/>
      <c r="JAW151" s="139"/>
      <c r="JAX151" s="139"/>
      <c r="JAY151" s="139"/>
      <c r="JAZ151" s="139"/>
      <c r="JBA151" s="139"/>
      <c r="JBB151" s="139"/>
      <c r="JBC151" s="139"/>
      <c r="JBD151" s="139"/>
      <c r="JBE151" s="139"/>
      <c r="JBF151" s="139"/>
      <c r="JBG151" s="139"/>
      <c r="JBH151" s="139"/>
      <c r="JBI151" s="139"/>
      <c r="JBJ151" s="139"/>
      <c r="JBK151" s="139"/>
      <c r="JBL151" s="139"/>
      <c r="JBM151" s="139"/>
      <c r="JBN151" s="139"/>
      <c r="JBO151" s="139"/>
      <c r="JBP151" s="139"/>
      <c r="JBQ151" s="139"/>
      <c r="JBR151" s="139"/>
      <c r="JBS151" s="139"/>
      <c r="JBT151" s="139"/>
      <c r="JBU151" s="139"/>
      <c r="JBV151" s="139"/>
      <c r="JBW151" s="139"/>
      <c r="JBX151" s="139"/>
      <c r="JBY151" s="139"/>
      <c r="JBZ151" s="139"/>
      <c r="JCA151" s="139"/>
      <c r="JCB151" s="139"/>
      <c r="JCC151" s="139"/>
      <c r="JCD151" s="139"/>
      <c r="JCE151" s="139"/>
      <c r="JCF151" s="139"/>
      <c r="JCG151" s="139"/>
      <c r="JCH151" s="139"/>
      <c r="JCI151" s="139"/>
      <c r="JCJ151" s="139"/>
      <c r="JCK151" s="139"/>
      <c r="JCL151" s="139"/>
      <c r="JCM151" s="139"/>
      <c r="JCN151" s="139"/>
      <c r="JCO151" s="139"/>
      <c r="JCP151" s="139"/>
      <c r="JCQ151" s="139"/>
      <c r="JCR151" s="139"/>
      <c r="JCS151" s="139"/>
      <c r="JCT151" s="139"/>
      <c r="JCU151" s="139"/>
      <c r="JCV151" s="139"/>
      <c r="JCW151" s="139"/>
      <c r="JCX151" s="139"/>
      <c r="JCY151" s="139"/>
      <c r="JCZ151" s="139"/>
      <c r="JDA151" s="139"/>
      <c r="JDB151" s="139"/>
      <c r="JDC151" s="139"/>
      <c r="JDD151" s="139"/>
      <c r="JDE151" s="139"/>
      <c r="JDF151" s="139"/>
      <c r="JDG151" s="139"/>
      <c r="JDH151" s="139"/>
      <c r="JDI151" s="139"/>
      <c r="JDJ151" s="139"/>
      <c r="JDK151" s="139"/>
      <c r="JDL151" s="139"/>
      <c r="JDM151" s="139"/>
      <c r="JDN151" s="139"/>
      <c r="JDO151" s="139"/>
      <c r="JDP151" s="139"/>
      <c r="JDQ151" s="139"/>
      <c r="JDR151" s="139"/>
      <c r="JDS151" s="139"/>
      <c r="JDT151" s="139"/>
      <c r="JDU151" s="139"/>
      <c r="JDV151" s="139"/>
      <c r="JDW151" s="139"/>
      <c r="JDX151" s="139"/>
      <c r="JDY151" s="139"/>
      <c r="JDZ151" s="139"/>
      <c r="JEA151" s="139"/>
      <c r="JEB151" s="139"/>
      <c r="JEC151" s="139"/>
      <c r="JED151" s="139"/>
      <c r="JEE151" s="139"/>
      <c r="JEF151" s="139"/>
      <c r="JEG151" s="139"/>
      <c r="JEH151" s="139"/>
      <c r="JEI151" s="139"/>
      <c r="JEJ151" s="139"/>
      <c r="JEK151" s="139"/>
      <c r="JEL151" s="139"/>
      <c r="JEM151" s="139"/>
      <c r="JEN151" s="139"/>
      <c r="JEO151" s="139"/>
      <c r="JEP151" s="139"/>
      <c r="JEQ151" s="139"/>
      <c r="JER151" s="139"/>
      <c r="JES151" s="139"/>
      <c r="JET151" s="139"/>
      <c r="JEU151" s="139"/>
      <c r="JEV151" s="139"/>
      <c r="JEW151" s="139"/>
      <c r="JEX151" s="139"/>
      <c r="JEY151" s="139"/>
      <c r="JEZ151" s="139"/>
      <c r="JFA151" s="139"/>
      <c r="JFB151" s="139"/>
      <c r="JFC151" s="139"/>
      <c r="JFD151" s="139"/>
      <c r="JFE151" s="139"/>
      <c r="JFF151" s="139"/>
      <c r="JFG151" s="139"/>
      <c r="JFH151" s="139"/>
      <c r="JFI151" s="139"/>
      <c r="JFJ151" s="139"/>
      <c r="JFK151" s="139"/>
      <c r="JFL151" s="139"/>
      <c r="JFM151" s="139"/>
      <c r="JFN151" s="139"/>
      <c r="JFO151" s="139"/>
      <c r="JFP151" s="139"/>
      <c r="JFQ151" s="139"/>
      <c r="JFR151" s="139"/>
      <c r="JFS151" s="139"/>
      <c r="JFT151" s="139"/>
      <c r="JFU151" s="139"/>
      <c r="JFV151" s="139"/>
      <c r="JFW151" s="139"/>
      <c r="JFX151" s="139"/>
      <c r="JFY151" s="139"/>
      <c r="JFZ151" s="139"/>
      <c r="JGA151" s="139"/>
      <c r="JGB151" s="139"/>
      <c r="JGC151" s="139"/>
      <c r="JGD151" s="139"/>
      <c r="JGE151" s="139"/>
      <c r="JGF151" s="139"/>
      <c r="JGG151" s="139"/>
      <c r="JGH151" s="139"/>
      <c r="JGI151" s="139"/>
      <c r="JGJ151" s="139"/>
      <c r="JGK151" s="139"/>
      <c r="JGL151" s="139"/>
      <c r="JGM151" s="139"/>
      <c r="JGN151" s="139"/>
      <c r="JGO151" s="139"/>
      <c r="JGP151" s="139"/>
      <c r="JGQ151" s="139"/>
      <c r="JGR151" s="139"/>
      <c r="JGS151" s="139"/>
      <c r="JGT151" s="139"/>
      <c r="JGU151" s="139"/>
      <c r="JGV151" s="139"/>
      <c r="JGW151" s="139"/>
      <c r="JGX151" s="139"/>
      <c r="JGY151" s="139"/>
      <c r="JGZ151" s="139"/>
      <c r="JHA151" s="139"/>
      <c r="JHB151" s="139"/>
      <c r="JHC151" s="139"/>
      <c r="JHD151" s="139"/>
      <c r="JHE151" s="139"/>
      <c r="JHF151" s="139"/>
      <c r="JHG151" s="139"/>
      <c r="JHH151" s="139"/>
      <c r="JHI151" s="139"/>
      <c r="JHJ151" s="139"/>
      <c r="JHK151" s="139"/>
      <c r="JHL151" s="139"/>
      <c r="JHM151" s="139"/>
      <c r="JHN151" s="139"/>
      <c r="JHO151" s="139"/>
      <c r="JHP151" s="139"/>
      <c r="JHQ151" s="139"/>
      <c r="JHR151" s="139"/>
      <c r="JHS151" s="139"/>
      <c r="JHT151" s="139"/>
      <c r="JHU151" s="139"/>
      <c r="JHV151" s="139"/>
      <c r="JHW151" s="139"/>
      <c r="JHX151" s="139"/>
      <c r="JHY151" s="139"/>
      <c r="JHZ151" s="139"/>
      <c r="JIA151" s="139"/>
      <c r="JIB151" s="139"/>
      <c r="JIC151" s="139"/>
      <c r="JID151" s="139"/>
      <c r="JIE151" s="139"/>
      <c r="JIF151" s="139"/>
      <c r="JIG151" s="139"/>
      <c r="JIH151" s="139"/>
      <c r="JII151" s="139"/>
      <c r="JIJ151" s="139"/>
      <c r="JIK151" s="139"/>
      <c r="JIL151" s="139"/>
      <c r="JIM151" s="139"/>
      <c r="JIN151" s="139"/>
      <c r="JIO151" s="139"/>
      <c r="JIP151" s="139"/>
      <c r="JIQ151" s="139"/>
      <c r="JIR151" s="139"/>
      <c r="JIS151" s="139"/>
      <c r="JIT151" s="139"/>
      <c r="JIU151" s="139"/>
      <c r="JIV151" s="139"/>
      <c r="JIW151" s="139"/>
      <c r="JIX151" s="139"/>
      <c r="JIY151" s="139"/>
      <c r="JIZ151" s="139"/>
      <c r="JJA151" s="139"/>
      <c r="JJB151" s="139"/>
      <c r="JJC151" s="139"/>
      <c r="JJD151" s="139"/>
      <c r="JJE151" s="139"/>
      <c r="JJF151" s="139"/>
      <c r="JJG151" s="139"/>
      <c r="JJH151" s="139"/>
      <c r="JJI151" s="139"/>
      <c r="JJJ151" s="139"/>
      <c r="JJK151" s="139"/>
      <c r="JJL151" s="139"/>
      <c r="JJM151" s="139"/>
      <c r="JJN151" s="139"/>
      <c r="JJO151" s="139"/>
      <c r="JJP151" s="139"/>
      <c r="JJQ151" s="139"/>
      <c r="JJR151" s="139"/>
      <c r="JJS151" s="139"/>
      <c r="JJT151" s="139"/>
      <c r="JJU151" s="139"/>
      <c r="JJV151" s="139"/>
      <c r="JJW151" s="139"/>
      <c r="JJX151" s="139"/>
      <c r="JJY151" s="139"/>
      <c r="JJZ151" s="139"/>
      <c r="JKA151" s="139"/>
      <c r="JKB151" s="139"/>
      <c r="JKC151" s="139"/>
      <c r="JKD151" s="139"/>
      <c r="JKE151" s="139"/>
      <c r="JKF151" s="139"/>
      <c r="JKG151" s="139"/>
      <c r="JKH151" s="139"/>
      <c r="JKI151" s="139"/>
      <c r="JKJ151" s="139"/>
      <c r="JKK151" s="139"/>
      <c r="JKL151" s="139"/>
      <c r="JKM151" s="139"/>
      <c r="JKN151" s="139"/>
      <c r="JKO151" s="139"/>
      <c r="JKP151" s="139"/>
      <c r="JKQ151" s="139"/>
      <c r="JKR151" s="139"/>
      <c r="JKS151" s="139"/>
      <c r="JKT151" s="139"/>
      <c r="JKU151" s="139"/>
      <c r="JKV151" s="139"/>
      <c r="JKW151" s="139"/>
      <c r="JKX151" s="139"/>
      <c r="JKY151" s="139"/>
      <c r="JKZ151" s="139"/>
      <c r="JLA151" s="139"/>
      <c r="JLB151" s="139"/>
      <c r="JLC151" s="139"/>
      <c r="JLD151" s="139"/>
      <c r="JLE151" s="139"/>
      <c r="JLF151" s="139"/>
      <c r="JLG151" s="139"/>
      <c r="JLH151" s="139"/>
      <c r="JLI151" s="139"/>
      <c r="JLJ151" s="139"/>
      <c r="JLK151" s="139"/>
      <c r="JLL151" s="139"/>
      <c r="JLM151" s="139"/>
      <c r="JLN151" s="139"/>
      <c r="JLO151" s="139"/>
      <c r="JLP151" s="139"/>
      <c r="JLQ151" s="139"/>
      <c r="JLR151" s="139"/>
      <c r="JLS151" s="139"/>
      <c r="JLT151" s="139"/>
      <c r="JLU151" s="139"/>
      <c r="JLV151" s="139"/>
      <c r="JLW151" s="139"/>
      <c r="JLX151" s="139"/>
      <c r="JLY151" s="139"/>
      <c r="JLZ151" s="139"/>
      <c r="JMA151" s="139"/>
      <c r="JMB151" s="139"/>
      <c r="JMC151" s="139"/>
      <c r="JMD151" s="139"/>
      <c r="JME151" s="139"/>
      <c r="JMF151" s="139"/>
      <c r="JMG151" s="139"/>
      <c r="JMH151" s="139"/>
      <c r="JMI151" s="139"/>
      <c r="JMJ151" s="139"/>
      <c r="JMK151" s="139"/>
      <c r="JML151" s="139"/>
      <c r="JMM151" s="139"/>
      <c r="JMN151" s="139"/>
      <c r="JMO151" s="139"/>
      <c r="JMP151" s="139"/>
      <c r="JMQ151" s="139"/>
      <c r="JMR151" s="139"/>
      <c r="JMS151" s="139"/>
      <c r="JMT151" s="139"/>
      <c r="JMU151" s="139"/>
      <c r="JMV151" s="139"/>
      <c r="JMW151" s="139"/>
      <c r="JMX151" s="139"/>
      <c r="JMY151" s="139"/>
      <c r="JMZ151" s="139"/>
      <c r="JNA151" s="139"/>
      <c r="JNB151" s="139"/>
      <c r="JNC151" s="139"/>
      <c r="JND151" s="139"/>
      <c r="JNE151" s="139"/>
      <c r="JNF151" s="139"/>
      <c r="JNG151" s="139"/>
      <c r="JNH151" s="139"/>
      <c r="JNI151" s="139"/>
      <c r="JNJ151" s="139"/>
      <c r="JNK151" s="139"/>
      <c r="JNL151" s="139"/>
      <c r="JNM151" s="139"/>
      <c r="JNN151" s="139"/>
      <c r="JNO151" s="139"/>
      <c r="JNP151" s="139"/>
      <c r="JNQ151" s="139"/>
      <c r="JNR151" s="139"/>
      <c r="JNS151" s="139"/>
      <c r="JNT151" s="139"/>
      <c r="JNU151" s="139"/>
      <c r="JNV151" s="139"/>
      <c r="JNW151" s="139"/>
      <c r="JNX151" s="139"/>
      <c r="JNY151" s="139"/>
      <c r="JNZ151" s="139"/>
      <c r="JOA151" s="139"/>
      <c r="JOB151" s="139"/>
      <c r="JOC151" s="139"/>
      <c r="JOD151" s="139"/>
      <c r="JOE151" s="139"/>
      <c r="JOF151" s="139"/>
      <c r="JOG151" s="139"/>
      <c r="JOH151" s="139"/>
      <c r="JOI151" s="139"/>
      <c r="JOJ151" s="139"/>
      <c r="JOK151" s="139"/>
      <c r="JOL151" s="139"/>
      <c r="JOM151" s="139"/>
      <c r="JON151" s="139"/>
      <c r="JOO151" s="139"/>
      <c r="JOP151" s="139"/>
      <c r="JOQ151" s="139"/>
      <c r="JOR151" s="139"/>
      <c r="JOS151" s="139"/>
      <c r="JOT151" s="139"/>
      <c r="JOU151" s="139"/>
      <c r="JOV151" s="139"/>
      <c r="JOW151" s="139"/>
      <c r="JOX151" s="139"/>
      <c r="JOY151" s="139"/>
      <c r="JOZ151" s="139"/>
      <c r="JPA151" s="139"/>
      <c r="JPB151" s="139"/>
      <c r="JPC151" s="139"/>
      <c r="JPD151" s="139"/>
      <c r="JPE151" s="139"/>
      <c r="JPF151" s="139"/>
      <c r="JPG151" s="139"/>
      <c r="JPH151" s="139"/>
      <c r="JPI151" s="139"/>
      <c r="JPJ151" s="139"/>
      <c r="JPK151" s="139"/>
      <c r="JPL151" s="139"/>
      <c r="JPM151" s="139"/>
      <c r="JPN151" s="139"/>
      <c r="JPO151" s="139"/>
      <c r="JPP151" s="139"/>
      <c r="JPQ151" s="139"/>
      <c r="JPR151" s="139"/>
      <c r="JPS151" s="139"/>
      <c r="JPT151" s="139"/>
      <c r="JPU151" s="139"/>
      <c r="JPV151" s="139"/>
      <c r="JPW151" s="139"/>
      <c r="JPX151" s="139"/>
      <c r="JPY151" s="139"/>
      <c r="JPZ151" s="139"/>
      <c r="JQA151" s="139"/>
      <c r="JQB151" s="139"/>
      <c r="JQC151" s="139"/>
      <c r="JQD151" s="139"/>
      <c r="JQE151" s="139"/>
      <c r="JQF151" s="139"/>
      <c r="JQG151" s="139"/>
      <c r="JQH151" s="139"/>
      <c r="JQI151" s="139"/>
      <c r="JQJ151" s="139"/>
      <c r="JQK151" s="139"/>
      <c r="JQL151" s="139"/>
      <c r="JQM151" s="139"/>
      <c r="JQN151" s="139"/>
      <c r="JQO151" s="139"/>
      <c r="JQP151" s="139"/>
      <c r="JQQ151" s="139"/>
      <c r="JQR151" s="139"/>
      <c r="JQS151" s="139"/>
      <c r="JQT151" s="139"/>
      <c r="JQU151" s="139"/>
      <c r="JQV151" s="139"/>
      <c r="JQW151" s="139"/>
      <c r="JQX151" s="139"/>
      <c r="JQY151" s="139"/>
      <c r="JQZ151" s="139"/>
      <c r="JRA151" s="139"/>
      <c r="JRB151" s="139"/>
      <c r="JRC151" s="139"/>
      <c r="JRD151" s="139"/>
      <c r="JRE151" s="139"/>
      <c r="JRF151" s="139"/>
      <c r="JRG151" s="139"/>
      <c r="JRH151" s="139"/>
      <c r="JRI151" s="139"/>
      <c r="JRJ151" s="139"/>
      <c r="JRK151" s="139"/>
      <c r="JRL151" s="139"/>
      <c r="JRM151" s="139"/>
      <c r="JRN151" s="139"/>
      <c r="JRO151" s="139"/>
      <c r="JRP151" s="139"/>
      <c r="JRQ151" s="139"/>
      <c r="JRR151" s="139"/>
      <c r="JRS151" s="139"/>
      <c r="JRT151" s="139"/>
      <c r="JRU151" s="139"/>
      <c r="JRV151" s="139"/>
      <c r="JRW151" s="139"/>
      <c r="JRX151" s="139"/>
      <c r="JRY151" s="139"/>
      <c r="JRZ151" s="139"/>
      <c r="JSA151" s="139"/>
      <c r="JSB151" s="139"/>
      <c r="JSC151" s="139"/>
      <c r="JSD151" s="139"/>
      <c r="JSE151" s="139"/>
      <c r="JSF151" s="139"/>
      <c r="JSG151" s="139"/>
      <c r="JSH151" s="139"/>
      <c r="JSI151" s="139"/>
      <c r="JSJ151" s="139"/>
      <c r="JSK151" s="139"/>
      <c r="JSL151" s="139"/>
      <c r="JSM151" s="139"/>
      <c r="JSN151" s="139"/>
      <c r="JSO151" s="139"/>
      <c r="JSP151" s="139"/>
      <c r="JSQ151" s="139"/>
      <c r="JSR151" s="139"/>
      <c r="JSS151" s="139"/>
      <c r="JST151" s="139"/>
      <c r="JSU151" s="139"/>
      <c r="JSV151" s="139"/>
      <c r="JSW151" s="139"/>
      <c r="JSX151" s="139"/>
      <c r="JSY151" s="139"/>
      <c r="JSZ151" s="139"/>
      <c r="JTA151" s="139"/>
      <c r="JTB151" s="139"/>
      <c r="JTC151" s="139"/>
      <c r="JTD151" s="139"/>
      <c r="JTE151" s="139"/>
      <c r="JTF151" s="139"/>
      <c r="JTG151" s="139"/>
      <c r="JTH151" s="139"/>
      <c r="JTI151" s="139"/>
      <c r="JTJ151" s="139"/>
      <c r="JTK151" s="139"/>
      <c r="JTL151" s="139"/>
      <c r="JTM151" s="139"/>
      <c r="JTN151" s="139"/>
      <c r="JTO151" s="139"/>
      <c r="JTP151" s="139"/>
      <c r="JTQ151" s="139"/>
      <c r="JTR151" s="139"/>
      <c r="JTS151" s="139"/>
      <c r="JTT151" s="139"/>
      <c r="JTU151" s="139"/>
      <c r="JTV151" s="139"/>
      <c r="JTW151" s="139"/>
      <c r="JTX151" s="139"/>
      <c r="JTY151" s="139"/>
      <c r="JTZ151" s="139"/>
      <c r="JUA151" s="139"/>
      <c r="JUB151" s="139"/>
      <c r="JUC151" s="139"/>
      <c r="JUD151" s="139"/>
      <c r="JUE151" s="139"/>
      <c r="JUF151" s="139"/>
      <c r="JUG151" s="139"/>
      <c r="JUH151" s="139"/>
      <c r="JUI151" s="139"/>
      <c r="JUJ151" s="139"/>
      <c r="JUK151" s="139"/>
      <c r="JUL151" s="139"/>
      <c r="JUM151" s="139"/>
      <c r="JUN151" s="139"/>
      <c r="JUO151" s="139"/>
      <c r="JUP151" s="139"/>
      <c r="JUQ151" s="139"/>
      <c r="JUR151" s="139"/>
      <c r="JUS151" s="139"/>
      <c r="JUT151" s="139"/>
      <c r="JUU151" s="139"/>
      <c r="JUV151" s="139"/>
      <c r="JUW151" s="139"/>
      <c r="JUX151" s="139"/>
      <c r="JUY151" s="139"/>
      <c r="JUZ151" s="139"/>
      <c r="JVA151" s="139"/>
      <c r="JVB151" s="139"/>
      <c r="JVC151" s="139"/>
      <c r="JVD151" s="139"/>
      <c r="JVE151" s="139"/>
      <c r="JVF151" s="139"/>
      <c r="JVG151" s="139"/>
      <c r="JVH151" s="139"/>
      <c r="JVI151" s="139"/>
      <c r="JVJ151" s="139"/>
      <c r="JVK151" s="139"/>
      <c r="JVL151" s="139"/>
      <c r="JVM151" s="139"/>
      <c r="JVN151" s="139"/>
      <c r="JVO151" s="139"/>
      <c r="JVP151" s="139"/>
      <c r="JVQ151" s="139"/>
      <c r="JVR151" s="139"/>
      <c r="JVS151" s="139"/>
      <c r="JVT151" s="139"/>
      <c r="JVU151" s="139"/>
      <c r="JVV151" s="139"/>
      <c r="JVW151" s="139"/>
      <c r="JVX151" s="139"/>
      <c r="JVY151" s="139"/>
      <c r="JVZ151" s="139"/>
      <c r="JWA151" s="139"/>
      <c r="JWB151" s="139"/>
      <c r="JWC151" s="139"/>
      <c r="JWD151" s="139"/>
      <c r="JWE151" s="139"/>
      <c r="JWF151" s="139"/>
      <c r="JWG151" s="139"/>
      <c r="JWH151" s="139"/>
      <c r="JWI151" s="139"/>
      <c r="JWJ151" s="139"/>
      <c r="JWK151" s="139"/>
      <c r="JWL151" s="139"/>
      <c r="JWM151" s="139"/>
      <c r="JWN151" s="139"/>
      <c r="JWO151" s="139"/>
      <c r="JWP151" s="139"/>
      <c r="JWQ151" s="139"/>
      <c r="JWR151" s="139"/>
      <c r="JWS151" s="139"/>
      <c r="JWT151" s="139"/>
      <c r="JWU151" s="139"/>
      <c r="JWV151" s="139"/>
      <c r="JWW151" s="139"/>
      <c r="JWX151" s="139"/>
      <c r="JWY151" s="139"/>
      <c r="JWZ151" s="139"/>
      <c r="JXA151" s="139"/>
      <c r="JXB151" s="139"/>
      <c r="JXC151" s="139"/>
      <c r="JXD151" s="139"/>
      <c r="JXE151" s="139"/>
      <c r="JXF151" s="139"/>
      <c r="JXG151" s="139"/>
      <c r="JXH151" s="139"/>
      <c r="JXI151" s="139"/>
      <c r="JXJ151" s="139"/>
      <c r="JXK151" s="139"/>
      <c r="JXL151" s="139"/>
      <c r="JXM151" s="139"/>
      <c r="JXN151" s="139"/>
      <c r="JXO151" s="139"/>
      <c r="JXP151" s="139"/>
      <c r="JXQ151" s="139"/>
      <c r="JXR151" s="139"/>
      <c r="JXS151" s="139"/>
      <c r="JXT151" s="139"/>
      <c r="JXU151" s="139"/>
      <c r="JXV151" s="139"/>
      <c r="JXW151" s="139"/>
      <c r="JXX151" s="139"/>
      <c r="JXY151" s="139"/>
      <c r="JXZ151" s="139"/>
      <c r="JYA151" s="139"/>
      <c r="JYB151" s="139"/>
      <c r="JYC151" s="139"/>
      <c r="JYD151" s="139"/>
      <c r="JYE151" s="139"/>
      <c r="JYF151" s="139"/>
      <c r="JYG151" s="139"/>
      <c r="JYH151" s="139"/>
      <c r="JYI151" s="139"/>
      <c r="JYJ151" s="139"/>
      <c r="JYK151" s="139"/>
      <c r="JYL151" s="139"/>
      <c r="JYM151" s="139"/>
      <c r="JYN151" s="139"/>
      <c r="JYO151" s="139"/>
      <c r="JYP151" s="139"/>
      <c r="JYQ151" s="139"/>
      <c r="JYR151" s="139"/>
      <c r="JYS151" s="139"/>
      <c r="JYT151" s="139"/>
      <c r="JYU151" s="139"/>
      <c r="JYV151" s="139"/>
      <c r="JYW151" s="139"/>
      <c r="JYX151" s="139"/>
      <c r="JYY151" s="139"/>
      <c r="JYZ151" s="139"/>
      <c r="JZA151" s="139"/>
      <c r="JZB151" s="139"/>
      <c r="JZC151" s="139"/>
      <c r="JZD151" s="139"/>
      <c r="JZE151" s="139"/>
      <c r="JZF151" s="139"/>
      <c r="JZG151" s="139"/>
      <c r="JZH151" s="139"/>
      <c r="JZI151" s="139"/>
      <c r="JZJ151" s="139"/>
      <c r="JZK151" s="139"/>
      <c r="JZL151" s="139"/>
      <c r="JZM151" s="139"/>
      <c r="JZN151" s="139"/>
      <c r="JZO151" s="139"/>
      <c r="JZP151" s="139"/>
      <c r="JZQ151" s="139"/>
      <c r="JZR151" s="139"/>
      <c r="JZS151" s="139"/>
      <c r="JZT151" s="139"/>
      <c r="JZU151" s="139"/>
      <c r="JZV151" s="139"/>
      <c r="JZW151" s="139"/>
      <c r="JZX151" s="139"/>
      <c r="JZY151" s="139"/>
      <c r="JZZ151" s="139"/>
      <c r="KAA151" s="139"/>
      <c r="KAB151" s="139"/>
      <c r="KAC151" s="139"/>
      <c r="KAD151" s="139"/>
      <c r="KAE151" s="139"/>
      <c r="KAF151" s="139"/>
      <c r="KAG151" s="139"/>
      <c r="KAH151" s="139"/>
      <c r="KAI151" s="139"/>
      <c r="KAJ151" s="139"/>
      <c r="KAK151" s="139"/>
      <c r="KAL151" s="139"/>
      <c r="KAM151" s="139"/>
      <c r="KAN151" s="139"/>
      <c r="KAO151" s="139"/>
      <c r="KAP151" s="139"/>
      <c r="KAQ151" s="139"/>
      <c r="KAR151" s="139"/>
      <c r="KAS151" s="139"/>
      <c r="KAT151" s="139"/>
      <c r="KAU151" s="139"/>
      <c r="KAV151" s="139"/>
      <c r="KAW151" s="139"/>
      <c r="KAX151" s="139"/>
      <c r="KAY151" s="139"/>
      <c r="KAZ151" s="139"/>
      <c r="KBA151" s="139"/>
      <c r="KBB151" s="139"/>
      <c r="KBC151" s="139"/>
      <c r="KBD151" s="139"/>
      <c r="KBE151" s="139"/>
      <c r="KBF151" s="139"/>
      <c r="KBG151" s="139"/>
      <c r="KBH151" s="139"/>
      <c r="KBI151" s="139"/>
      <c r="KBJ151" s="139"/>
      <c r="KBK151" s="139"/>
      <c r="KBL151" s="139"/>
      <c r="KBM151" s="139"/>
      <c r="KBN151" s="139"/>
      <c r="KBO151" s="139"/>
      <c r="KBP151" s="139"/>
      <c r="KBQ151" s="139"/>
      <c r="KBR151" s="139"/>
      <c r="KBS151" s="139"/>
      <c r="KBT151" s="139"/>
      <c r="KBU151" s="139"/>
      <c r="KBV151" s="139"/>
      <c r="KBW151" s="139"/>
      <c r="KBX151" s="139"/>
      <c r="KBY151" s="139"/>
      <c r="KBZ151" s="139"/>
      <c r="KCA151" s="139"/>
      <c r="KCB151" s="139"/>
      <c r="KCC151" s="139"/>
      <c r="KCD151" s="139"/>
      <c r="KCE151" s="139"/>
      <c r="KCF151" s="139"/>
      <c r="KCG151" s="139"/>
      <c r="KCH151" s="139"/>
      <c r="KCI151" s="139"/>
      <c r="KCJ151" s="139"/>
      <c r="KCK151" s="139"/>
      <c r="KCL151" s="139"/>
      <c r="KCM151" s="139"/>
      <c r="KCN151" s="139"/>
      <c r="KCO151" s="139"/>
      <c r="KCP151" s="139"/>
      <c r="KCQ151" s="139"/>
      <c r="KCR151" s="139"/>
      <c r="KCS151" s="139"/>
      <c r="KCT151" s="139"/>
      <c r="KCU151" s="139"/>
      <c r="KCV151" s="139"/>
      <c r="KCW151" s="139"/>
      <c r="KCX151" s="139"/>
      <c r="KCY151" s="139"/>
      <c r="KCZ151" s="139"/>
      <c r="KDA151" s="139"/>
      <c r="KDB151" s="139"/>
      <c r="KDC151" s="139"/>
      <c r="KDD151" s="139"/>
      <c r="KDE151" s="139"/>
      <c r="KDF151" s="139"/>
      <c r="KDG151" s="139"/>
      <c r="KDH151" s="139"/>
      <c r="KDI151" s="139"/>
      <c r="KDJ151" s="139"/>
      <c r="KDK151" s="139"/>
      <c r="KDL151" s="139"/>
      <c r="KDM151" s="139"/>
      <c r="KDN151" s="139"/>
      <c r="KDO151" s="139"/>
      <c r="KDP151" s="139"/>
      <c r="KDQ151" s="139"/>
      <c r="KDR151" s="139"/>
      <c r="KDS151" s="139"/>
      <c r="KDT151" s="139"/>
      <c r="KDU151" s="139"/>
      <c r="KDV151" s="139"/>
      <c r="KDW151" s="139"/>
      <c r="KDX151" s="139"/>
      <c r="KDY151" s="139"/>
      <c r="KDZ151" s="139"/>
      <c r="KEA151" s="139"/>
      <c r="KEB151" s="139"/>
      <c r="KEC151" s="139"/>
      <c r="KED151" s="139"/>
      <c r="KEE151" s="139"/>
      <c r="KEF151" s="139"/>
      <c r="KEG151" s="139"/>
      <c r="KEH151" s="139"/>
      <c r="KEI151" s="139"/>
      <c r="KEJ151" s="139"/>
      <c r="KEK151" s="139"/>
      <c r="KEL151" s="139"/>
      <c r="KEM151" s="139"/>
      <c r="KEN151" s="139"/>
      <c r="KEO151" s="139"/>
      <c r="KEP151" s="139"/>
      <c r="KEQ151" s="139"/>
      <c r="KER151" s="139"/>
      <c r="KES151" s="139"/>
      <c r="KET151" s="139"/>
      <c r="KEU151" s="139"/>
      <c r="KEV151" s="139"/>
      <c r="KEW151" s="139"/>
      <c r="KEX151" s="139"/>
      <c r="KEY151" s="139"/>
      <c r="KEZ151" s="139"/>
      <c r="KFA151" s="139"/>
      <c r="KFB151" s="139"/>
      <c r="KFC151" s="139"/>
      <c r="KFD151" s="139"/>
      <c r="KFE151" s="139"/>
      <c r="KFF151" s="139"/>
      <c r="KFG151" s="139"/>
      <c r="KFH151" s="139"/>
      <c r="KFI151" s="139"/>
      <c r="KFJ151" s="139"/>
      <c r="KFK151" s="139"/>
      <c r="KFL151" s="139"/>
      <c r="KFM151" s="139"/>
      <c r="KFN151" s="139"/>
      <c r="KFO151" s="139"/>
      <c r="KFP151" s="139"/>
      <c r="KFQ151" s="139"/>
      <c r="KFR151" s="139"/>
      <c r="KFS151" s="139"/>
      <c r="KFT151" s="139"/>
      <c r="KFU151" s="139"/>
      <c r="KFV151" s="139"/>
      <c r="KFW151" s="139"/>
      <c r="KFX151" s="139"/>
      <c r="KFY151" s="139"/>
      <c r="KFZ151" s="139"/>
      <c r="KGA151" s="139"/>
      <c r="KGB151" s="139"/>
      <c r="KGC151" s="139"/>
      <c r="KGD151" s="139"/>
      <c r="KGE151" s="139"/>
      <c r="KGF151" s="139"/>
      <c r="KGG151" s="139"/>
      <c r="KGH151" s="139"/>
      <c r="KGI151" s="139"/>
      <c r="KGJ151" s="139"/>
      <c r="KGK151" s="139"/>
      <c r="KGL151" s="139"/>
      <c r="KGM151" s="139"/>
      <c r="KGN151" s="139"/>
      <c r="KGO151" s="139"/>
      <c r="KGP151" s="139"/>
      <c r="KGQ151" s="139"/>
      <c r="KGR151" s="139"/>
      <c r="KGS151" s="139"/>
      <c r="KGT151" s="139"/>
      <c r="KGU151" s="139"/>
      <c r="KGV151" s="139"/>
      <c r="KGW151" s="139"/>
      <c r="KGX151" s="139"/>
      <c r="KGY151" s="139"/>
      <c r="KGZ151" s="139"/>
      <c r="KHA151" s="139"/>
      <c r="KHB151" s="139"/>
      <c r="KHC151" s="139"/>
      <c r="KHD151" s="139"/>
      <c r="KHE151" s="139"/>
      <c r="KHF151" s="139"/>
      <c r="KHG151" s="139"/>
      <c r="KHH151" s="139"/>
      <c r="KHI151" s="139"/>
      <c r="KHJ151" s="139"/>
      <c r="KHK151" s="139"/>
      <c r="KHL151" s="139"/>
      <c r="KHM151" s="139"/>
      <c r="KHN151" s="139"/>
      <c r="KHO151" s="139"/>
      <c r="KHP151" s="139"/>
      <c r="KHQ151" s="139"/>
      <c r="KHR151" s="139"/>
      <c r="KHS151" s="139"/>
      <c r="KHT151" s="139"/>
      <c r="KHU151" s="139"/>
      <c r="KHV151" s="139"/>
      <c r="KHW151" s="139"/>
      <c r="KHX151" s="139"/>
      <c r="KHY151" s="139"/>
      <c r="KHZ151" s="139"/>
      <c r="KIA151" s="139"/>
      <c r="KIB151" s="139"/>
      <c r="KIC151" s="139"/>
      <c r="KID151" s="139"/>
      <c r="KIE151" s="139"/>
      <c r="KIF151" s="139"/>
      <c r="KIG151" s="139"/>
      <c r="KIH151" s="139"/>
      <c r="KII151" s="139"/>
      <c r="KIJ151" s="139"/>
      <c r="KIK151" s="139"/>
      <c r="KIL151" s="139"/>
      <c r="KIM151" s="139"/>
      <c r="KIN151" s="139"/>
      <c r="KIO151" s="139"/>
      <c r="KIP151" s="139"/>
      <c r="KIQ151" s="139"/>
      <c r="KIR151" s="139"/>
      <c r="KIS151" s="139"/>
      <c r="KIT151" s="139"/>
      <c r="KIU151" s="139"/>
      <c r="KIV151" s="139"/>
      <c r="KIW151" s="139"/>
      <c r="KIX151" s="139"/>
      <c r="KIY151" s="139"/>
      <c r="KIZ151" s="139"/>
      <c r="KJA151" s="139"/>
      <c r="KJB151" s="139"/>
      <c r="KJC151" s="139"/>
      <c r="KJD151" s="139"/>
      <c r="KJE151" s="139"/>
      <c r="KJF151" s="139"/>
      <c r="KJG151" s="139"/>
      <c r="KJH151" s="139"/>
      <c r="KJI151" s="139"/>
      <c r="KJJ151" s="139"/>
      <c r="KJK151" s="139"/>
      <c r="KJL151" s="139"/>
      <c r="KJM151" s="139"/>
      <c r="KJN151" s="139"/>
      <c r="KJO151" s="139"/>
      <c r="KJP151" s="139"/>
      <c r="KJQ151" s="139"/>
      <c r="KJR151" s="139"/>
      <c r="KJS151" s="139"/>
      <c r="KJT151" s="139"/>
      <c r="KJU151" s="139"/>
      <c r="KJV151" s="139"/>
      <c r="KJW151" s="139"/>
      <c r="KJX151" s="139"/>
      <c r="KJY151" s="139"/>
      <c r="KJZ151" s="139"/>
      <c r="KKA151" s="139"/>
      <c r="KKB151" s="139"/>
      <c r="KKC151" s="139"/>
      <c r="KKD151" s="139"/>
      <c r="KKE151" s="139"/>
      <c r="KKF151" s="139"/>
      <c r="KKG151" s="139"/>
      <c r="KKH151" s="139"/>
      <c r="KKI151" s="139"/>
      <c r="KKJ151" s="139"/>
      <c r="KKK151" s="139"/>
      <c r="KKL151" s="139"/>
      <c r="KKM151" s="139"/>
      <c r="KKN151" s="139"/>
      <c r="KKO151" s="139"/>
      <c r="KKP151" s="139"/>
      <c r="KKQ151" s="139"/>
      <c r="KKR151" s="139"/>
      <c r="KKS151" s="139"/>
      <c r="KKT151" s="139"/>
      <c r="KKU151" s="139"/>
      <c r="KKV151" s="139"/>
      <c r="KKW151" s="139"/>
      <c r="KKX151" s="139"/>
      <c r="KKY151" s="139"/>
      <c r="KKZ151" s="139"/>
      <c r="KLA151" s="139"/>
      <c r="KLB151" s="139"/>
      <c r="KLC151" s="139"/>
      <c r="KLD151" s="139"/>
      <c r="KLE151" s="139"/>
      <c r="KLF151" s="139"/>
      <c r="KLG151" s="139"/>
      <c r="KLH151" s="139"/>
      <c r="KLI151" s="139"/>
      <c r="KLJ151" s="139"/>
      <c r="KLK151" s="139"/>
      <c r="KLL151" s="139"/>
      <c r="KLM151" s="139"/>
      <c r="KLN151" s="139"/>
      <c r="KLO151" s="139"/>
      <c r="KLP151" s="139"/>
      <c r="KLQ151" s="139"/>
      <c r="KLR151" s="139"/>
      <c r="KLS151" s="139"/>
      <c r="KLT151" s="139"/>
      <c r="KLU151" s="139"/>
      <c r="KLV151" s="139"/>
      <c r="KLW151" s="139"/>
      <c r="KLX151" s="139"/>
      <c r="KLY151" s="139"/>
      <c r="KLZ151" s="139"/>
      <c r="KMA151" s="139"/>
      <c r="KMB151" s="139"/>
      <c r="KMC151" s="139"/>
      <c r="KMD151" s="139"/>
      <c r="KME151" s="139"/>
      <c r="KMF151" s="139"/>
      <c r="KMG151" s="139"/>
      <c r="KMH151" s="139"/>
      <c r="KMI151" s="139"/>
      <c r="KMJ151" s="139"/>
      <c r="KMK151" s="139"/>
      <c r="KML151" s="139"/>
      <c r="KMM151" s="139"/>
      <c r="KMN151" s="139"/>
      <c r="KMO151" s="139"/>
      <c r="KMP151" s="139"/>
      <c r="KMQ151" s="139"/>
      <c r="KMR151" s="139"/>
      <c r="KMS151" s="139"/>
      <c r="KMT151" s="139"/>
      <c r="KMU151" s="139"/>
      <c r="KMV151" s="139"/>
      <c r="KMW151" s="139"/>
      <c r="KMX151" s="139"/>
      <c r="KMY151" s="139"/>
      <c r="KMZ151" s="139"/>
      <c r="KNA151" s="139"/>
      <c r="KNB151" s="139"/>
      <c r="KNC151" s="139"/>
      <c r="KND151" s="139"/>
      <c r="KNE151" s="139"/>
      <c r="KNF151" s="139"/>
      <c r="KNG151" s="139"/>
      <c r="KNH151" s="139"/>
      <c r="KNI151" s="139"/>
      <c r="KNJ151" s="139"/>
      <c r="KNK151" s="139"/>
      <c r="KNL151" s="139"/>
      <c r="KNM151" s="139"/>
      <c r="KNN151" s="139"/>
      <c r="KNO151" s="139"/>
      <c r="KNP151" s="139"/>
      <c r="KNQ151" s="139"/>
      <c r="KNR151" s="139"/>
      <c r="KNS151" s="139"/>
      <c r="KNT151" s="139"/>
      <c r="KNU151" s="139"/>
      <c r="KNV151" s="139"/>
      <c r="KNW151" s="139"/>
      <c r="KNX151" s="139"/>
      <c r="KNY151" s="139"/>
      <c r="KNZ151" s="139"/>
      <c r="KOA151" s="139"/>
      <c r="KOB151" s="139"/>
      <c r="KOC151" s="139"/>
      <c r="KOD151" s="139"/>
      <c r="KOE151" s="139"/>
      <c r="KOF151" s="139"/>
      <c r="KOG151" s="139"/>
      <c r="KOH151" s="139"/>
      <c r="KOI151" s="139"/>
      <c r="KOJ151" s="139"/>
      <c r="KOK151" s="139"/>
      <c r="KOL151" s="139"/>
      <c r="KOM151" s="139"/>
      <c r="KON151" s="139"/>
      <c r="KOO151" s="139"/>
      <c r="KOP151" s="139"/>
      <c r="KOQ151" s="139"/>
      <c r="KOR151" s="139"/>
      <c r="KOS151" s="139"/>
      <c r="KOT151" s="139"/>
      <c r="KOU151" s="139"/>
      <c r="KOV151" s="139"/>
      <c r="KOW151" s="139"/>
      <c r="KOX151" s="139"/>
      <c r="KOY151" s="139"/>
      <c r="KOZ151" s="139"/>
      <c r="KPA151" s="139"/>
      <c r="KPB151" s="139"/>
      <c r="KPC151" s="139"/>
      <c r="KPD151" s="139"/>
      <c r="KPE151" s="139"/>
      <c r="KPF151" s="139"/>
      <c r="KPG151" s="139"/>
      <c r="KPH151" s="139"/>
      <c r="KPI151" s="139"/>
      <c r="KPJ151" s="139"/>
      <c r="KPK151" s="139"/>
      <c r="KPL151" s="139"/>
      <c r="KPM151" s="139"/>
      <c r="KPN151" s="139"/>
      <c r="KPO151" s="139"/>
      <c r="KPP151" s="139"/>
      <c r="KPQ151" s="139"/>
      <c r="KPR151" s="139"/>
      <c r="KPS151" s="139"/>
      <c r="KPT151" s="139"/>
      <c r="KPU151" s="139"/>
      <c r="KPV151" s="139"/>
      <c r="KPW151" s="139"/>
      <c r="KPX151" s="139"/>
      <c r="KPY151" s="139"/>
      <c r="KPZ151" s="139"/>
      <c r="KQA151" s="139"/>
      <c r="KQB151" s="139"/>
      <c r="KQC151" s="139"/>
      <c r="KQD151" s="139"/>
      <c r="KQE151" s="139"/>
      <c r="KQF151" s="139"/>
      <c r="KQG151" s="139"/>
      <c r="KQH151" s="139"/>
      <c r="KQI151" s="139"/>
      <c r="KQJ151" s="139"/>
      <c r="KQK151" s="139"/>
      <c r="KQL151" s="139"/>
      <c r="KQM151" s="139"/>
      <c r="KQN151" s="139"/>
      <c r="KQO151" s="139"/>
      <c r="KQP151" s="139"/>
      <c r="KQQ151" s="139"/>
      <c r="KQR151" s="139"/>
      <c r="KQS151" s="139"/>
      <c r="KQT151" s="139"/>
      <c r="KQU151" s="139"/>
      <c r="KQV151" s="139"/>
      <c r="KQW151" s="139"/>
      <c r="KQX151" s="139"/>
      <c r="KQY151" s="139"/>
      <c r="KQZ151" s="139"/>
      <c r="KRA151" s="139"/>
      <c r="KRB151" s="139"/>
      <c r="KRC151" s="139"/>
      <c r="KRD151" s="139"/>
      <c r="KRE151" s="139"/>
      <c r="KRF151" s="139"/>
      <c r="KRG151" s="139"/>
      <c r="KRH151" s="139"/>
      <c r="KRI151" s="139"/>
      <c r="KRJ151" s="139"/>
      <c r="KRK151" s="139"/>
      <c r="KRL151" s="139"/>
      <c r="KRM151" s="139"/>
      <c r="KRN151" s="139"/>
      <c r="KRO151" s="139"/>
      <c r="KRP151" s="139"/>
      <c r="KRQ151" s="139"/>
      <c r="KRR151" s="139"/>
      <c r="KRS151" s="139"/>
      <c r="KRT151" s="139"/>
      <c r="KRU151" s="139"/>
      <c r="KRV151" s="139"/>
      <c r="KRW151" s="139"/>
      <c r="KRX151" s="139"/>
      <c r="KRY151" s="139"/>
      <c r="KRZ151" s="139"/>
      <c r="KSA151" s="139"/>
      <c r="KSB151" s="139"/>
      <c r="KSC151" s="139"/>
      <c r="KSD151" s="139"/>
      <c r="KSE151" s="139"/>
      <c r="KSF151" s="139"/>
      <c r="KSG151" s="139"/>
      <c r="KSH151" s="139"/>
      <c r="KSI151" s="139"/>
      <c r="KSJ151" s="139"/>
      <c r="KSK151" s="139"/>
      <c r="KSL151" s="139"/>
      <c r="KSM151" s="139"/>
      <c r="KSN151" s="139"/>
      <c r="KSO151" s="139"/>
      <c r="KSP151" s="139"/>
      <c r="KSQ151" s="139"/>
      <c r="KSR151" s="139"/>
      <c r="KSS151" s="139"/>
      <c r="KST151" s="139"/>
      <c r="KSU151" s="139"/>
      <c r="KSV151" s="139"/>
      <c r="KSW151" s="139"/>
      <c r="KSX151" s="139"/>
      <c r="KSY151" s="139"/>
      <c r="KSZ151" s="139"/>
      <c r="KTA151" s="139"/>
      <c r="KTB151" s="139"/>
      <c r="KTC151" s="139"/>
      <c r="KTD151" s="139"/>
      <c r="KTE151" s="139"/>
      <c r="KTF151" s="139"/>
      <c r="KTG151" s="139"/>
      <c r="KTH151" s="139"/>
      <c r="KTI151" s="139"/>
      <c r="KTJ151" s="139"/>
      <c r="KTK151" s="139"/>
      <c r="KTL151" s="139"/>
      <c r="KTM151" s="139"/>
      <c r="KTN151" s="139"/>
      <c r="KTO151" s="139"/>
      <c r="KTP151" s="139"/>
      <c r="KTQ151" s="139"/>
      <c r="KTR151" s="139"/>
      <c r="KTS151" s="139"/>
      <c r="KTT151" s="139"/>
      <c r="KTU151" s="139"/>
      <c r="KTV151" s="139"/>
      <c r="KTW151" s="139"/>
      <c r="KTX151" s="139"/>
      <c r="KTY151" s="139"/>
      <c r="KTZ151" s="139"/>
      <c r="KUA151" s="139"/>
      <c r="KUB151" s="139"/>
      <c r="KUC151" s="139"/>
      <c r="KUD151" s="139"/>
      <c r="KUE151" s="139"/>
      <c r="KUF151" s="139"/>
      <c r="KUG151" s="139"/>
      <c r="KUH151" s="139"/>
      <c r="KUI151" s="139"/>
      <c r="KUJ151" s="139"/>
      <c r="KUK151" s="139"/>
      <c r="KUL151" s="139"/>
      <c r="KUM151" s="139"/>
      <c r="KUN151" s="139"/>
      <c r="KUO151" s="139"/>
      <c r="KUP151" s="139"/>
      <c r="KUQ151" s="139"/>
      <c r="KUR151" s="139"/>
      <c r="KUS151" s="139"/>
      <c r="KUT151" s="139"/>
      <c r="KUU151" s="139"/>
      <c r="KUV151" s="139"/>
      <c r="KUW151" s="139"/>
      <c r="KUX151" s="139"/>
      <c r="KUY151" s="139"/>
      <c r="KUZ151" s="139"/>
      <c r="KVA151" s="139"/>
      <c r="KVB151" s="139"/>
      <c r="KVC151" s="139"/>
      <c r="KVD151" s="139"/>
      <c r="KVE151" s="139"/>
      <c r="KVF151" s="139"/>
      <c r="KVG151" s="139"/>
      <c r="KVH151" s="139"/>
      <c r="KVI151" s="139"/>
      <c r="KVJ151" s="139"/>
      <c r="KVK151" s="139"/>
      <c r="KVL151" s="139"/>
      <c r="KVM151" s="139"/>
      <c r="KVN151" s="139"/>
      <c r="KVO151" s="139"/>
      <c r="KVP151" s="139"/>
      <c r="KVQ151" s="139"/>
      <c r="KVR151" s="139"/>
      <c r="KVS151" s="139"/>
      <c r="KVT151" s="139"/>
      <c r="KVU151" s="139"/>
      <c r="KVV151" s="139"/>
      <c r="KVW151" s="139"/>
      <c r="KVX151" s="139"/>
      <c r="KVY151" s="139"/>
      <c r="KVZ151" s="139"/>
      <c r="KWA151" s="139"/>
      <c r="KWB151" s="139"/>
      <c r="KWC151" s="139"/>
      <c r="KWD151" s="139"/>
      <c r="KWE151" s="139"/>
      <c r="KWF151" s="139"/>
      <c r="KWG151" s="139"/>
      <c r="KWH151" s="139"/>
      <c r="KWI151" s="139"/>
      <c r="KWJ151" s="139"/>
      <c r="KWK151" s="139"/>
      <c r="KWL151" s="139"/>
      <c r="KWM151" s="139"/>
      <c r="KWN151" s="139"/>
      <c r="KWO151" s="139"/>
      <c r="KWP151" s="139"/>
      <c r="KWQ151" s="139"/>
      <c r="KWR151" s="139"/>
      <c r="KWS151" s="139"/>
      <c r="KWT151" s="139"/>
      <c r="KWU151" s="139"/>
      <c r="KWV151" s="139"/>
      <c r="KWW151" s="139"/>
      <c r="KWX151" s="139"/>
      <c r="KWY151" s="139"/>
      <c r="KWZ151" s="139"/>
      <c r="KXA151" s="139"/>
      <c r="KXB151" s="139"/>
      <c r="KXC151" s="139"/>
      <c r="KXD151" s="139"/>
      <c r="KXE151" s="139"/>
      <c r="KXF151" s="139"/>
      <c r="KXG151" s="139"/>
      <c r="KXH151" s="139"/>
      <c r="KXI151" s="139"/>
      <c r="KXJ151" s="139"/>
      <c r="KXK151" s="139"/>
      <c r="KXL151" s="139"/>
      <c r="KXM151" s="139"/>
      <c r="KXN151" s="139"/>
      <c r="KXO151" s="139"/>
      <c r="KXP151" s="139"/>
      <c r="KXQ151" s="139"/>
      <c r="KXR151" s="139"/>
      <c r="KXS151" s="139"/>
      <c r="KXT151" s="139"/>
      <c r="KXU151" s="139"/>
      <c r="KXV151" s="139"/>
      <c r="KXW151" s="139"/>
      <c r="KXX151" s="139"/>
      <c r="KXY151" s="139"/>
      <c r="KXZ151" s="139"/>
      <c r="KYA151" s="139"/>
      <c r="KYB151" s="139"/>
      <c r="KYC151" s="139"/>
      <c r="KYD151" s="139"/>
      <c r="KYE151" s="139"/>
      <c r="KYF151" s="139"/>
      <c r="KYG151" s="139"/>
      <c r="KYH151" s="139"/>
      <c r="KYI151" s="139"/>
      <c r="KYJ151" s="139"/>
      <c r="KYK151" s="139"/>
      <c r="KYL151" s="139"/>
      <c r="KYM151" s="139"/>
      <c r="KYN151" s="139"/>
      <c r="KYO151" s="139"/>
      <c r="KYP151" s="139"/>
      <c r="KYQ151" s="139"/>
      <c r="KYR151" s="139"/>
      <c r="KYS151" s="139"/>
      <c r="KYT151" s="139"/>
      <c r="KYU151" s="139"/>
      <c r="KYV151" s="139"/>
      <c r="KYW151" s="139"/>
      <c r="KYX151" s="139"/>
      <c r="KYY151" s="139"/>
      <c r="KYZ151" s="139"/>
      <c r="KZA151" s="139"/>
      <c r="KZB151" s="139"/>
      <c r="KZC151" s="139"/>
      <c r="KZD151" s="139"/>
      <c r="KZE151" s="139"/>
      <c r="KZF151" s="139"/>
      <c r="KZG151" s="139"/>
      <c r="KZH151" s="139"/>
      <c r="KZI151" s="139"/>
      <c r="KZJ151" s="139"/>
      <c r="KZK151" s="139"/>
      <c r="KZL151" s="139"/>
      <c r="KZM151" s="139"/>
      <c r="KZN151" s="139"/>
      <c r="KZO151" s="139"/>
      <c r="KZP151" s="139"/>
      <c r="KZQ151" s="139"/>
      <c r="KZR151" s="139"/>
      <c r="KZS151" s="139"/>
      <c r="KZT151" s="139"/>
      <c r="KZU151" s="139"/>
      <c r="KZV151" s="139"/>
      <c r="KZW151" s="139"/>
      <c r="KZX151" s="139"/>
      <c r="KZY151" s="139"/>
      <c r="KZZ151" s="139"/>
      <c r="LAA151" s="139"/>
      <c r="LAB151" s="139"/>
      <c r="LAC151" s="139"/>
      <c r="LAD151" s="139"/>
      <c r="LAE151" s="139"/>
      <c r="LAF151" s="139"/>
      <c r="LAG151" s="139"/>
      <c r="LAH151" s="139"/>
      <c r="LAI151" s="139"/>
      <c r="LAJ151" s="139"/>
      <c r="LAK151" s="139"/>
      <c r="LAL151" s="139"/>
      <c r="LAM151" s="139"/>
      <c r="LAN151" s="139"/>
      <c r="LAO151" s="139"/>
      <c r="LAP151" s="139"/>
      <c r="LAQ151" s="139"/>
      <c r="LAR151" s="139"/>
      <c r="LAS151" s="139"/>
      <c r="LAT151" s="139"/>
      <c r="LAU151" s="139"/>
      <c r="LAV151" s="139"/>
      <c r="LAW151" s="139"/>
      <c r="LAX151" s="139"/>
      <c r="LAY151" s="139"/>
      <c r="LAZ151" s="139"/>
      <c r="LBA151" s="139"/>
      <c r="LBB151" s="139"/>
      <c r="LBC151" s="139"/>
      <c r="LBD151" s="139"/>
      <c r="LBE151" s="139"/>
      <c r="LBF151" s="139"/>
      <c r="LBG151" s="139"/>
      <c r="LBH151" s="139"/>
      <c r="LBI151" s="139"/>
      <c r="LBJ151" s="139"/>
      <c r="LBK151" s="139"/>
      <c r="LBL151" s="139"/>
      <c r="LBM151" s="139"/>
      <c r="LBN151" s="139"/>
      <c r="LBO151" s="139"/>
      <c r="LBP151" s="139"/>
      <c r="LBQ151" s="139"/>
      <c r="LBR151" s="139"/>
      <c r="LBS151" s="139"/>
      <c r="LBT151" s="139"/>
      <c r="LBU151" s="139"/>
      <c r="LBV151" s="139"/>
      <c r="LBW151" s="139"/>
      <c r="LBX151" s="139"/>
      <c r="LBY151" s="139"/>
      <c r="LBZ151" s="139"/>
      <c r="LCA151" s="139"/>
      <c r="LCB151" s="139"/>
      <c r="LCC151" s="139"/>
      <c r="LCD151" s="139"/>
      <c r="LCE151" s="139"/>
      <c r="LCF151" s="139"/>
      <c r="LCG151" s="139"/>
      <c r="LCH151" s="139"/>
      <c r="LCI151" s="139"/>
      <c r="LCJ151" s="139"/>
      <c r="LCK151" s="139"/>
      <c r="LCL151" s="139"/>
      <c r="LCM151" s="139"/>
      <c r="LCN151" s="139"/>
      <c r="LCO151" s="139"/>
      <c r="LCP151" s="139"/>
      <c r="LCQ151" s="139"/>
      <c r="LCR151" s="139"/>
      <c r="LCS151" s="139"/>
      <c r="LCT151" s="139"/>
      <c r="LCU151" s="139"/>
      <c r="LCV151" s="139"/>
      <c r="LCW151" s="139"/>
      <c r="LCX151" s="139"/>
      <c r="LCY151" s="139"/>
      <c r="LCZ151" s="139"/>
      <c r="LDA151" s="139"/>
      <c r="LDB151" s="139"/>
      <c r="LDC151" s="139"/>
      <c r="LDD151" s="139"/>
      <c r="LDE151" s="139"/>
      <c r="LDF151" s="139"/>
      <c r="LDG151" s="139"/>
      <c r="LDH151" s="139"/>
      <c r="LDI151" s="139"/>
      <c r="LDJ151" s="139"/>
      <c r="LDK151" s="139"/>
      <c r="LDL151" s="139"/>
      <c r="LDM151" s="139"/>
      <c r="LDN151" s="139"/>
      <c r="LDO151" s="139"/>
      <c r="LDP151" s="139"/>
      <c r="LDQ151" s="139"/>
      <c r="LDR151" s="139"/>
      <c r="LDS151" s="139"/>
      <c r="LDT151" s="139"/>
      <c r="LDU151" s="139"/>
      <c r="LDV151" s="139"/>
      <c r="LDW151" s="139"/>
      <c r="LDX151" s="139"/>
      <c r="LDY151" s="139"/>
      <c r="LDZ151" s="139"/>
      <c r="LEA151" s="139"/>
      <c r="LEB151" s="139"/>
      <c r="LEC151" s="139"/>
      <c r="LED151" s="139"/>
      <c r="LEE151" s="139"/>
      <c r="LEF151" s="139"/>
      <c r="LEG151" s="139"/>
      <c r="LEH151" s="139"/>
      <c r="LEI151" s="139"/>
      <c r="LEJ151" s="139"/>
      <c r="LEK151" s="139"/>
      <c r="LEL151" s="139"/>
      <c r="LEM151" s="139"/>
      <c r="LEN151" s="139"/>
      <c r="LEO151" s="139"/>
      <c r="LEP151" s="139"/>
      <c r="LEQ151" s="139"/>
      <c r="LER151" s="139"/>
      <c r="LES151" s="139"/>
      <c r="LET151" s="139"/>
      <c r="LEU151" s="139"/>
      <c r="LEV151" s="139"/>
      <c r="LEW151" s="139"/>
      <c r="LEX151" s="139"/>
      <c r="LEY151" s="139"/>
      <c r="LEZ151" s="139"/>
      <c r="LFA151" s="139"/>
      <c r="LFB151" s="139"/>
      <c r="LFC151" s="139"/>
      <c r="LFD151" s="139"/>
      <c r="LFE151" s="139"/>
      <c r="LFF151" s="139"/>
      <c r="LFG151" s="139"/>
      <c r="LFH151" s="139"/>
      <c r="LFI151" s="139"/>
      <c r="LFJ151" s="139"/>
      <c r="LFK151" s="139"/>
      <c r="LFL151" s="139"/>
      <c r="LFM151" s="139"/>
      <c r="LFN151" s="139"/>
      <c r="LFO151" s="139"/>
      <c r="LFP151" s="139"/>
      <c r="LFQ151" s="139"/>
      <c r="LFR151" s="139"/>
      <c r="LFS151" s="139"/>
      <c r="LFT151" s="139"/>
      <c r="LFU151" s="139"/>
      <c r="LFV151" s="139"/>
      <c r="LFW151" s="139"/>
      <c r="LFX151" s="139"/>
      <c r="LFY151" s="139"/>
      <c r="LFZ151" s="139"/>
      <c r="LGA151" s="139"/>
      <c r="LGB151" s="139"/>
      <c r="LGC151" s="139"/>
      <c r="LGD151" s="139"/>
      <c r="LGE151" s="139"/>
      <c r="LGF151" s="139"/>
      <c r="LGG151" s="139"/>
      <c r="LGH151" s="139"/>
      <c r="LGI151" s="139"/>
      <c r="LGJ151" s="139"/>
      <c r="LGK151" s="139"/>
      <c r="LGL151" s="139"/>
      <c r="LGM151" s="139"/>
      <c r="LGN151" s="139"/>
      <c r="LGO151" s="139"/>
      <c r="LGP151" s="139"/>
      <c r="LGQ151" s="139"/>
      <c r="LGR151" s="139"/>
      <c r="LGS151" s="139"/>
      <c r="LGT151" s="139"/>
      <c r="LGU151" s="139"/>
      <c r="LGV151" s="139"/>
      <c r="LGW151" s="139"/>
      <c r="LGX151" s="139"/>
      <c r="LGY151" s="139"/>
      <c r="LGZ151" s="139"/>
      <c r="LHA151" s="139"/>
      <c r="LHB151" s="139"/>
      <c r="LHC151" s="139"/>
      <c r="LHD151" s="139"/>
      <c r="LHE151" s="139"/>
      <c r="LHF151" s="139"/>
      <c r="LHG151" s="139"/>
      <c r="LHH151" s="139"/>
      <c r="LHI151" s="139"/>
      <c r="LHJ151" s="139"/>
      <c r="LHK151" s="139"/>
      <c r="LHL151" s="139"/>
      <c r="LHM151" s="139"/>
      <c r="LHN151" s="139"/>
      <c r="LHO151" s="139"/>
      <c r="LHP151" s="139"/>
      <c r="LHQ151" s="139"/>
      <c r="LHR151" s="139"/>
      <c r="LHS151" s="139"/>
      <c r="LHT151" s="139"/>
      <c r="LHU151" s="139"/>
      <c r="LHV151" s="139"/>
      <c r="LHW151" s="139"/>
      <c r="LHX151" s="139"/>
      <c r="LHY151" s="139"/>
      <c r="LHZ151" s="139"/>
      <c r="LIA151" s="139"/>
      <c r="LIB151" s="139"/>
      <c r="LIC151" s="139"/>
      <c r="LID151" s="139"/>
      <c r="LIE151" s="139"/>
      <c r="LIF151" s="139"/>
      <c r="LIG151" s="139"/>
      <c r="LIH151" s="139"/>
      <c r="LII151" s="139"/>
      <c r="LIJ151" s="139"/>
      <c r="LIK151" s="139"/>
      <c r="LIL151" s="139"/>
      <c r="LIM151" s="139"/>
      <c r="LIN151" s="139"/>
      <c r="LIO151" s="139"/>
      <c r="LIP151" s="139"/>
      <c r="LIQ151" s="139"/>
      <c r="LIR151" s="139"/>
      <c r="LIS151" s="139"/>
      <c r="LIT151" s="139"/>
      <c r="LIU151" s="139"/>
      <c r="LIV151" s="139"/>
      <c r="LIW151" s="139"/>
      <c r="LIX151" s="139"/>
      <c r="LIY151" s="139"/>
      <c r="LIZ151" s="139"/>
      <c r="LJA151" s="139"/>
      <c r="LJB151" s="139"/>
      <c r="LJC151" s="139"/>
      <c r="LJD151" s="139"/>
      <c r="LJE151" s="139"/>
      <c r="LJF151" s="139"/>
      <c r="LJG151" s="139"/>
      <c r="LJH151" s="139"/>
      <c r="LJI151" s="139"/>
      <c r="LJJ151" s="139"/>
      <c r="LJK151" s="139"/>
      <c r="LJL151" s="139"/>
      <c r="LJM151" s="139"/>
      <c r="LJN151" s="139"/>
      <c r="LJO151" s="139"/>
      <c r="LJP151" s="139"/>
      <c r="LJQ151" s="139"/>
      <c r="LJR151" s="139"/>
      <c r="LJS151" s="139"/>
      <c r="LJT151" s="139"/>
      <c r="LJU151" s="139"/>
      <c r="LJV151" s="139"/>
      <c r="LJW151" s="139"/>
      <c r="LJX151" s="139"/>
      <c r="LJY151" s="139"/>
      <c r="LJZ151" s="139"/>
      <c r="LKA151" s="139"/>
      <c r="LKB151" s="139"/>
      <c r="LKC151" s="139"/>
      <c r="LKD151" s="139"/>
      <c r="LKE151" s="139"/>
      <c r="LKF151" s="139"/>
      <c r="LKG151" s="139"/>
      <c r="LKH151" s="139"/>
      <c r="LKI151" s="139"/>
      <c r="LKJ151" s="139"/>
      <c r="LKK151" s="139"/>
      <c r="LKL151" s="139"/>
      <c r="LKM151" s="139"/>
      <c r="LKN151" s="139"/>
      <c r="LKO151" s="139"/>
      <c r="LKP151" s="139"/>
      <c r="LKQ151" s="139"/>
      <c r="LKR151" s="139"/>
      <c r="LKS151" s="139"/>
      <c r="LKT151" s="139"/>
      <c r="LKU151" s="139"/>
      <c r="LKV151" s="139"/>
      <c r="LKW151" s="139"/>
      <c r="LKX151" s="139"/>
      <c r="LKY151" s="139"/>
      <c r="LKZ151" s="139"/>
      <c r="LLA151" s="139"/>
      <c r="LLB151" s="139"/>
      <c r="LLC151" s="139"/>
      <c r="LLD151" s="139"/>
      <c r="LLE151" s="139"/>
      <c r="LLF151" s="139"/>
      <c r="LLG151" s="139"/>
      <c r="LLH151" s="139"/>
      <c r="LLI151" s="139"/>
      <c r="LLJ151" s="139"/>
      <c r="LLK151" s="139"/>
      <c r="LLL151" s="139"/>
      <c r="LLM151" s="139"/>
      <c r="LLN151" s="139"/>
      <c r="LLO151" s="139"/>
      <c r="LLP151" s="139"/>
      <c r="LLQ151" s="139"/>
      <c r="LLR151" s="139"/>
      <c r="LLS151" s="139"/>
      <c r="LLT151" s="139"/>
      <c r="LLU151" s="139"/>
      <c r="LLV151" s="139"/>
      <c r="LLW151" s="139"/>
      <c r="LLX151" s="139"/>
      <c r="LLY151" s="139"/>
      <c r="LLZ151" s="139"/>
      <c r="LMA151" s="139"/>
      <c r="LMB151" s="139"/>
      <c r="LMC151" s="139"/>
      <c r="LMD151" s="139"/>
      <c r="LME151" s="139"/>
      <c r="LMF151" s="139"/>
      <c r="LMG151" s="139"/>
      <c r="LMH151" s="139"/>
      <c r="LMI151" s="139"/>
      <c r="LMJ151" s="139"/>
      <c r="LMK151" s="139"/>
      <c r="LML151" s="139"/>
      <c r="LMM151" s="139"/>
      <c r="LMN151" s="139"/>
      <c r="LMO151" s="139"/>
      <c r="LMP151" s="139"/>
      <c r="LMQ151" s="139"/>
      <c r="LMR151" s="139"/>
      <c r="LMS151" s="139"/>
      <c r="LMT151" s="139"/>
      <c r="LMU151" s="139"/>
      <c r="LMV151" s="139"/>
      <c r="LMW151" s="139"/>
      <c r="LMX151" s="139"/>
      <c r="LMY151" s="139"/>
      <c r="LMZ151" s="139"/>
      <c r="LNA151" s="139"/>
      <c r="LNB151" s="139"/>
      <c r="LNC151" s="139"/>
      <c r="LND151" s="139"/>
      <c r="LNE151" s="139"/>
      <c r="LNF151" s="139"/>
      <c r="LNG151" s="139"/>
      <c r="LNH151" s="139"/>
      <c r="LNI151" s="139"/>
      <c r="LNJ151" s="139"/>
      <c r="LNK151" s="139"/>
      <c r="LNL151" s="139"/>
      <c r="LNM151" s="139"/>
      <c r="LNN151" s="139"/>
      <c r="LNO151" s="139"/>
      <c r="LNP151" s="139"/>
      <c r="LNQ151" s="139"/>
      <c r="LNR151" s="139"/>
      <c r="LNS151" s="139"/>
      <c r="LNT151" s="139"/>
      <c r="LNU151" s="139"/>
      <c r="LNV151" s="139"/>
      <c r="LNW151" s="139"/>
      <c r="LNX151" s="139"/>
      <c r="LNY151" s="139"/>
      <c r="LNZ151" s="139"/>
      <c r="LOA151" s="139"/>
      <c r="LOB151" s="139"/>
      <c r="LOC151" s="139"/>
      <c r="LOD151" s="139"/>
      <c r="LOE151" s="139"/>
      <c r="LOF151" s="139"/>
      <c r="LOG151" s="139"/>
      <c r="LOH151" s="139"/>
      <c r="LOI151" s="139"/>
      <c r="LOJ151" s="139"/>
      <c r="LOK151" s="139"/>
      <c r="LOL151" s="139"/>
      <c r="LOM151" s="139"/>
      <c r="LON151" s="139"/>
      <c r="LOO151" s="139"/>
      <c r="LOP151" s="139"/>
      <c r="LOQ151" s="139"/>
      <c r="LOR151" s="139"/>
      <c r="LOS151" s="139"/>
      <c r="LOT151" s="139"/>
      <c r="LOU151" s="139"/>
      <c r="LOV151" s="139"/>
      <c r="LOW151" s="139"/>
      <c r="LOX151" s="139"/>
      <c r="LOY151" s="139"/>
      <c r="LOZ151" s="139"/>
      <c r="LPA151" s="139"/>
      <c r="LPB151" s="139"/>
      <c r="LPC151" s="139"/>
      <c r="LPD151" s="139"/>
      <c r="LPE151" s="139"/>
      <c r="LPF151" s="139"/>
      <c r="LPG151" s="139"/>
      <c r="LPH151" s="139"/>
      <c r="LPI151" s="139"/>
      <c r="LPJ151" s="139"/>
      <c r="LPK151" s="139"/>
      <c r="LPL151" s="139"/>
      <c r="LPM151" s="139"/>
      <c r="LPN151" s="139"/>
      <c r="LPO151" s="139"/>
      <c r="LPP151" s="139"/>
      <c r="LPQ151" s="139"/>
      <c r="LPR151" s="139"/>
      <c r="LPS151" s="139"/>
      <c r="LPT151" s="139"/>
      <c r="LPU151" s="139"/>
      <c r="LPV151" s="139"/>
      <c r="LPW151" s="139"/>
      <c r="LPX151" s="139"/>
      <c r="LPY151" s="139"/>
      <c r="LPZ151" s="139"/>
      <c r="LQA151" s="139"/>
      <c r="LQB151" s="139"/>
      <c r="LQC151" s="139"/>
      <c r="LQD151" s="139"/>
      <c r="LQE151" s="139"/>
      <c r="LQF151" s="139"/>
      <c r="LQG151" s="139"/>
      <c r="LQH151" s="139"/>
      <c r="LQI151" s="139"/>
      <c r="LQJ151" s="139"/>
      <c r="LQK151" s="139"/>
      <c r="LQL151" s="139"/>
      <c r="LQM151" s="139"/>
      <c r="LQN151" s="139"/>
      <c r="LQO151" s="139"/>
      <c r="LQP151" s="139"/>
      <c r="LQQ151" s="139"/>
      <c r="LQR151" s="139"/>
      <c r="LQS151" s="139"/>
      <c r="LQT151" s="139"/>
      <c r="LQU151" s="139"/>
      <c r="LQV151" s="139"/>
      <c r="LQW151" s="139"/>
      <c r="LQX151" s="139"/>
      <c r="LQY151" s="139"/>
      <c r="LQZ151" s="139"/>
      <c r="LRA151" s="139"/>
      <c r="LRB151" s="139"/>
      <c r="LRC151" s="139"/>
      <c r="LRD151" s="139"/>
      <c r="LRE151" s="139"/>
      <c r="LRF151" s="139"/>
      <c r="LRG151" s="139"/>
      <c r="LRH151" s="139"/>
      <c r="LRI151" s="139"/>
      <c r="LRJ151" s="139"/>
      <c r="LRK151" s="139"/>
      <c r="LRL151" s="139"/>
      <c r="LRM151" s="139"/>
      <c r="LRN151" s="139"/>
      <c r="LRO151" s="139"/>
      <c r="LRP151" s="139"/>
      <c r="LRQ151" s="139"/>
      <c r="LRR151" s="139"/>
      <c r="LRS151" s="139"/>
      <c r="LRT151" s="139"/>
      <c r="LRU151" s="139"/>
      <c r="LRV151" s="139"/>
      <c r="LRW151" s="139"/>
      <c r="LRX151" s="139"/>
      <c r="LRY151" s="139"/>
      <c r="LRZ151" s="139"/>
      <c r="LSA151" s="139"/>
      <c r="LSB151" s="139"/>
      <c r="LSC151" s="139"/>
      <c r="LSD151" s="139"/>
      <c r="LSE151" s="139"/>
      <c r="LSF151" s="139"/>
      <c r="LSG151" s="139"/>
      <c r="LSH151" s="139"/>
      <c r="LSI151" s="139"/>
      <c r="LSJ151" s="139"/>
      <c r="LSK151" s="139"/>
      <c r="LSL151" s="139"/>
      <c r="LSM151" s="139"/>
      <c r="LSN151" s="139"/>
      <c r="LSO151" s="139"/>
      <c r="LSP151" s="139"/>
      <c r="LSQ151" s="139"/>
      <c r="LSR151" s="139"/>
      <c r="LSS151" s="139"/>
      <c r="LST151" s="139"/>
      <c r="LSU151" s="139"/>
      <c r="LSV151" s="139"/>
      <c r="LSW151" s="139"/>
      <c r="LSX151" s="139"/>
      <c r="LSY151" s="139"/>
      <c r="LSZ151" s="139"/>
      <c r="LTA151" s="139"/>
      <c r="LTB151" s="139"/>
      <c r="LTC151" s="139"/>
      <c r="LTD151" s="139"/>
      <c r="LTE151" s="139"/>
      <c r="LTF151" s="139"/>
      <c r="LTG151" s="139"/>
      <c r="LTH151" s="139"/>
      <c r="LTI151" s="139"/>
      <c r="LTJ151" s="139"/>
      <c r="LTK151" s="139"/>
      <c r="LTL151" s="139"/>
      <c r="LTM151" s="139"/>
      <c r="LTN151" s="139"/>
      <c r="LTO151" s="139"/>
      <c r="LTP151" s="139"/>
      <c r="LTQ151" s="139"/>
      <c r="LTR151" s="139"/>
      <c r="LTS151" s="139"/>
      <c r="LTT151" s="139"/>
      <c r="LTU151" s="139"/>
      <c r="LTV151" s="139"/>
      <c r="LTW151" s="139"/>
      <c r="LTX151" s="139"/>
      <c r="LTY151" s="139"/>
      <c r="LTZ151" s="139"/>
      <c r="LUA151" s="139"/>
      <c r="LUB151" s="139"/>
      <c r="LUC151" s="139"/>
      <c r="LUD151" s="139"/>
      <c r="LUE151" s="139"/>
      <c r="LUF151" s="139"/>
      <c r="LUG151" s="139"/>
      <c r="LUH151" s="139"/>
      <c r="LUI151" s="139"/>
      <c r="LUJ151" s="139"/>
      <c r="LUK151" s="139"/>
      <c r="LUL151" s="139"/>
      <c r="LUM151" s="139"/>
      <c r="LUN151" s="139"/>
      <c r="LUO151" s="139"/>
      <c r="LUP151" s="139"/>
      <c r="LUQ151" s="139"/>
      <c r="LUR151" s="139"/>
      <c r="LUS151" s="139"/>
      <c r="LUT151" s="139"/>
      <c r="LUU151" s="139"/>
      <c r="LUV151" s="139"/>
      <c r="LUW151" s="139"/>
      <c r="LUX151" s="139"/>
      <c r="LUY151" s="139"/>
      <c r="LUZ151" s="139"/>
      <c r="LVA151" s="139"/>
      <c r="LVB151" s="139"/>
      <c r="LVC151" s="139"/>
      <c r="LVD151" s="139"/>
      <c r="LVE151" s="139"/>
      <c r="LVF151" s="139"/>
      <c r="LVG151" s="139"/>
      <c r="LVH151" s="139"/>
      <c r="LVI151" s="139"/>
      <c r="LVJ151" s="139"/>
      <c r="LVK151" s="139"/>
      <c r="LVL151" s="139"/>
      <c r="LVM151" s="139"/>
      <c r="LVN151" s="139"/>
      <c r="LVO151" s="139"/>
      <c r="LVP151" s="139"/>
      <c r="LVQ151" s="139"/>
      <c r="LVR151" s="139"/>
      <c r="LVS151" s="139"/>
      <c r="LVT151" s="139"/>
      <c r="LVU151" s="139"/>
      <c r="LVV151" s="139"/>
      <c r="LVW151" s="139"/>
      <c r="LVX151" s="139"/>
      <c r="LVY151" s="139"/>
      <c r="LVZ151" s="139"/>
      <c r="LWA151" s="139"/>
      <c r="LWB151" s="139"/>
      <c r="LWC151" s="139"/>
      <c r="LWD151" s="139"/>
      <c r="LWE151" s="139"/>
      <c r="LWF151" s="139"/>
      <c r="LWG151" s="139"/>
      <c r="LWH151" s="139"/>
      <c r="LWI151" s="139"/>
      <c r="LWJ151" s="139"/>
      <c r="LWK151" s="139"/>
      <c r="LWL151" s="139"/>
      <c r="LWM151" s="139"/>
      <c r="LWN151" s="139"/>
      <c r="LWO151" s="139"/>
      <c r="LWP151" s="139"/>
      <c r="LWQ151" s="139"/>
      <c r="LWR151" s="139"/>
      <c r="LWS151" s="139"/>
      <c r="LWT151" s="139"/>
      <c r="LWU151" s="139"/>
      <c r="LWV151" s="139"/>
      <c r="LWW151" s="139"/>
      <c r="LWX151" s="139"/>
      <c r="LWY151" s="139"/>
      <c r="LWZ151" s="139"/>
      <c r="LXA151" s="139"/>
      <c r="LXB151" s="139"/>
      <c r="LXC151" s="139"/>
      <c r="LXD151" s="139"/>
      <c r="LXE151" s="139"/>
      <c r="LXF151" s="139"/>
      <c r="LXG151" s="139"/>
      <c r="LXH151" s="139"/>
      <c r="LXI151" s="139"/>
      <c r="LXJ151" s="139"/>
      <c r="LXK151" s="139"/>
      <c r="LXL151" s="139"/>
      <c r="LXM151" s="139"/>
      <c r="LXN151" s="139"/>
      <c r="LXO151" s="139"/>
      <c r="LXP151" s="139"/>
      <c r="LXQ151" s="139"/>
      <c r="LXR151" s="139"/>
      <c r="LXS151" s="139"/>
      <c r="LXT151" s="139"/>
      <c r="LXU151" s="139"/>
      <c r="LXV151" s="139"/>
      <c r="LXW151" s="139"/>
      <c r="LXX151" s="139"/>
      <c r="LXY151" s="139"/>
      <c r="LXZ151" s="139"/>
      <c r="LYA151" s="139"/>
      <c r="LYB151" s="139"/>
      <c r="LYC151" s="139"/>
      <c r="LYD151" s="139"/>
      <c r="LYE151" s="139"/>
      <c r="LYF151" s="139"/>
      <c r="LYG151" s="139"/>
      <c r="LYH151" s="139"/>
      <c r="LYI151" s="139"/>
      <c r="LYJ151" s="139"/>
      <c r="LYK151" s="139"/>
      <c r="LYL151" s="139"/>
      <c r="LYM151" s="139"/>
      <c r="LYN151" s="139"/>
      <c r="LYO151" s="139"/>
      <c r="LYP151" s="139"/>
      <c r="LYQ151" s="139"/>
      <c r="LYR151" s="139"/>
      <c r="LYS151" s="139"/>
      <c r="LYT151" s="139"/>
      <c r="LYU151" s="139"/>
      <c r="LYV151" s="139"/>
      <c r="LYW151" s="139"/>
      <c r="LYX151" s="139"/>
      <c r="LYY151" s="139"/>
      <c r="LYZ151" s="139"/>
      <c r="LZA151" s="139"/>
      <c r="LZB151" s="139"/>
      <c r="LZC151" s="139"/>
      <c r="LZD151" s="139"/>
      <c r="LZE151" s="139"/>
      <c r="LZF151" s="139"/>
      <c r="LZG151" s="139"/>
      <c r="LZH151" s="139"/>
      <c r="LZI151" s="139"/>
      <c r="LZJ151" s="139"/>
      <c r="LZK151" s="139"/>
      <c r="LZL151" s="139"/>
      <c r="LZM151" s="139"/>
      <c r="LZN151" s="139"/>
      <c r="LZO151" s="139"/>
      <c r="LZP151" s="139"/>
      <c r="LZQ151" s="139"/>
      <c r="LZR151" s="139"/>
      <c r="LZS151" s="139"/>
      <c r="LZT151" s="139"/>
      <c r="LZU151" s="139"/>
      <c r="LZV151" s="139"/>
      <c r="LZW151" s="139"/>
      <c r="LZX151" s="139"/>
      <c r="LZY151" s="139"/>
      <c r="LZZ151" s="139"/>
      <c r="MAA151" s="139"/>
      <c r="MAB151" s="139"/>
      <c r="MAC151" s="139"/>
      <c r="MAD151" s="139"/>
      <c r="MAE151" s="139"/>
      <c r="MAF151" s="139"/>
      <c r="MAG151" s="139"/>
      <c r="MAH151" s="139"/>
      <c r="MAI151" s="139"/>
      <c r="MAJ151" s="139"/>
      <c r="MAK151" s="139"/>
      <c r="MAL151" s="139"/>
      <c r="MAM151" s="139"/>
      <c r="MAN151" s="139"/>
      <c r="MAO151" s="139"/>
      <c r="MAP151" s="139"/>
      <c r="MAQ151" s="139"/>
      <c r="MAR151" s="139"/>
      <c r="MAS151" s="139"/>
      <c r="MAT151" s="139"/>
      <c r="MAU151" s="139"/>
      <c r="MAV151" s="139"/>
      <c r="MAW151" s="139"/>
      <c r="MAX151" s="139"/>
      <c r="MAY151" s="139"/>
      <c r="MAZ151" s="139"/>
      <c r="MBA151" s="139"/>
      <c r="MBB151" s="139"/>
      <c r="MBC151" s="139"/>
      <c r="MBD151" s="139"/>
      <c r="MBE151" s="139"/>
      <c r="MBF151" s="139"/>
      <c r="MBG151" s="139"/>
      <c r="MBH151" s="139"/>
      <c r="MBI151" s="139"/>
      <c r="MBJ151" s="139"/>
      <c r="MBK151" s="139"/>
      <c r="MBL151" s="139"/>
      <c r="MBM151" s="139"/>
      <c r="MBN151" s="139"/>
      <c r="MBO151" s="139"/>
      <c r="MBP151" s="139"/>
      <c r="MBQ151" s="139"/>
      <c r="MBR151" s="139"/>
      <c r="MBS151" s="139"/>
      <c r="MBT151" s="139"/>
      <c r="MBU151" s="139"/>
      <c r="MBV151" s="139"/>
      <c r="MBW151" s="139"/>
      <c r="MBX151" s="139"/>
      <c r="MBY151" s="139"/>
      <c r="MBZ151" s="139"/>
      <c r="MCA151" s="139"/>
      <c r="MCB151" s="139"/>
      <c r="MCC151" s="139"/>
      <c r="MCD151" s="139"/>
      <c r="MCE151" s="139"/>
      <c r="MCF151" s="139"/>
      <c r="MCG151" s="139"/>
      <c r="MCH151" s="139"/>
      <c r="MCI151" s="139"/>
      <c r="MCJ151" s="139"/>
      <c r="MCK151" s="139"/>
      <c r="MCL151" s="139"/>
      <c r="MCM151" s="139"/>
      <c r="MCN151" s="139"/>
      <c r="MCO151" s="139"/>
      <c r="MCP151" s="139"/>
      <c r="MCQ151" s="139"/>
      <c r="MCR151" s="139"/>
      <c r="MCS151" s="139"/>
      <c r="MCT151" s="139"/>
      <c r="MCU151" s="139"/>
      <c r="MCV151" s="139"/>
      <c r="MCW151" s="139"/>
      <c r="MCX151" s="139"/>
      <c r="MCY151" s="139"/>
      <c r="MCZ151" s="139"/>
      <c r="MDA151" s="139"/>
      <c r="MDB151" s="139"/>
      <c r="MDC151" s="139"/>
      <c r="MDD151" s="139"/>
      <c r="MDE151" s="139"/>
      <c r="MDF151" s="139"/>
      <c r="MDG151" s="139"/>
      <c r="MDH151" s="139"/>
      <c r="MDI151" s="139"/>
      <c r="MDJ151" s="139"/>
      <c r="MDK151" s="139"/>
      <c r="MDL151" s="139"/>
      <c r="MDM151" s="139"/>
      <c r="MDN151" s="139"/>
      <c r="MDO151" s="139"/>
      <c r="MDP151" s="139"/>
      <c r="MDQ151" s="139"/>
      <c r="MDR151" s="139"/>
      <c r="MDS151" s="139"/>
      <c r="MDT151" s="139"/>
      <c r="MDU151" s="139"/>
      <c r="MDV151" s="139"/>
      <c r="MDW151" s="139"/>
      <c r="MDX151" s="139"/>
      <c r="MDY151" s="139"/>
      <c r="MDZ151" s="139"/>
      <c r="MEA151" s="139"/>
      <c r="MEB151" s="139"/>
      <c r="MEC151" s="139"/>
      <c r="MED151" s="139"/>
      <c r="MEE151" s="139"/>
      <c r="MEF151" s="139"/>
      <c r="MEG151" s="139"/>
      <c r="MEH151" s="139"/>
      <c r="MEI151" s="139"/>
      <c r="MEJ151" s="139"/>
      <c r="MEK151" s="139"/>
      <c r="MEL151" s="139"/>
      <c r="MEM151" s="139"/>
      <c r="MEN151" s="139"/>
      <c r="MEO151" s="139"/>
      <c r="MEP151" s="139"/>
      <c r="MEQ151" s="139"/>
      <c r="MER151" s="139"/>
      <c r="MES151" s="139"/>
      <c r="MET151" s="139"/>
      <c r="MEU151" s="139"/>
      <c r="MEV151" s="139"/>
      <c r="MEW151" s="139"/>
      <c r="MEX151" s="139"/>
      <c r="MEY151" s="139"/>
      <c r="MEZ151" s="139"/>
      <c r="MFA151" s="139"/>
      <c r="MFB151" s="139"/>
      <c r="MFC151" s="139"/>
      <c r="MFD151" s="139"/>
      <c r="MFE151" s="139"/>
      <c r="MFF151" s="139"/>
      <c r="MFG151" s="139"/>
      <c r="MFH151" s="139"/>
      <c r="MFI151" s="139"/>
      <c r="MFJ151" s="139"/>
      <c r="MFK151" s="139"/>
      <c r="MFL151" s="139"/>
      <c r="MFM151" s="139"/>
      <c r="MFN151" s="139"/>
      <c r="MFO151" s="139"/>
      <c r="MFP151" s="139"/>
      <c r="MFQ151" s="139"/>
      <c r="MFR151" s="139"/>
      <c r="MFS151" s="139"/>
      <c r="MFT151" s="139"/>
      <c r="MFU151" s="139"/>
      <c r="MFV151" s="139"/>
      <c r="MFW151" s="139"/>
      <c r="MFX151" s="139"/>
      <c r="MFY151" s="139"/>
      <c r="MFZ151" s="139"/>
      <c r="MGA151" s="139"/>
      <c r="MGB151" s="139"/>
      <c r="MGC151" s="139"/>
      <c r="MGD151" s="139"/>
      <c r="MGE151" s="139"/>
      <c r="MGF151" s="139"/>
      <c r="MGG151" s="139"/>
      <c r="MGH151" s="139"/>
      <c r="MGI151" s="139"/>
      <c r="MGJ151" s="139"/>
      <c r="MGK151" s="139"/>
      <c r="MGL151" s="139"/>
      <c r="MGM151" s="139"/>
      <c r="MGN151" s="139"/>
      <c r="MGO151" s="139"/>
      <c r="MGP151" s="139"/>
      <c r="MGQ151" s="139"/>
      <c r="MGR151" s="139"/>
      <c r="MGS151" s="139"/>
      <c r="MGT151" s="139"/>
      <c r="MGU151" s="139"/>
      <c r="MGV151" s="139"/>
      <c r="MGW151" s="139"/>
      <c r="MGX151" s="139"/>
      <c r="MGY151" s="139"/>
      <c r="MGZ151" s="139"/>
      <c r="MHA151" s="139"/>
      <c r="MHB151" s="139"/>
      <c r="MHC151" s="139"/>
      <c r="MHD151" s="139"/>
      <c r="MHE151" s="139"/>
      <c r="MHF151" s="139"/>
      <c r="MHG151" s="139"/>
      <c r="MHH151" s="139"/>
      <c r="MHI151" s="139"/>
      <c r="MHJ151" s="139"/>
      <c r="MHK151" s="139"/>
      <c r="MHL151" s="139"/>
      <c r="MHM151" s="139"/>
      <c r="MHN151" s="139"/>
      <c r="MHO151" s="139"/>
      <c r="MHP151" s="139"/>
      <c r="MHQ151" s="139"/>
      <c r="MHR151" s="139"/>
      <c r="MHS151" s="139"/>
      <c r="MHT151" s="139"/>
      <c r="MHU151" s="139"/>
      <c r="MHV151" s="139"/>
      <c r="MHW151" s="139"/>
      <c r="MHX151" s="139"/>
      <c r="MHY151" s="139"/>
      <c r="MHZ151" s="139"/>
      <c r="MIA151" s="139"/>
      <c r="MIB151" s="139"/>
      <c r="MIC151" s="139"/>
      <c r="MID151" s="139"/>
      <c r="MIE151" s="139"/>
      <c r="MIF151" s="139"/>
      <c r="MIG151" s="139"/>
      <c r="MIH151" s="139"/>
      <c r="MII151" s="139"/>
      <c r="MIJ151" s="139"/>
      <c r="MIK151" s="139"/>
      <c r="MIL151" s="139"/>
      <c r="MIM151" s="139"/>
      <c r="MIN151" s="139"/>
      <c r="MIO151" s="139"/>
      <c r="MIP151" s="139"/>
      <c r="MIQ151" s="139"/>
      <c r="MIR151" s="139"/>
      <c r="MIS151" s="139"/>
      <c r="MIT151" s="139"/>
      <c r="MIU151" s="139"/>
      <c r="MIV151" s="139"/>
      <c r="MIW151" s="139"/>
      <c r="MIX151" s="139"/>
      <c r="MIY151" s="139"/>
      <c r="MIZ151" s="139"/>
      <c r="MJA151" s="139"/>
      <c r="MJB151" s="139"/>
      <c r="MJC151" s="139"/>
      <c r="MJD151" s="139"/>
      <c r="MJE151" s="139"/>
      <c r="MJF151" s="139"/>
      <c r="MJG151" s="139"/>
      <c r="MJH151" s="139"/>
      <c r="MJI151" s="139"/>
      <c r="MJJ151" s="139"/>
      <c r="MJK151" s="139"/>
      <c r="MJL151" s="139"/>
      <c r="MJM151" s="139"/>
      <c r="MJN151" s="139"/>
      <c r="MJO151" s="139"/>
      <c r="MJP151" s="139"/>
      <c r="MJQ151" s="139"/>
      <c r="MJR151" s="139"/>
      <c r="MJS151" s="139"/>
      <c r="MJT151" s="139"/>
      <c r="MJU151" s="139"/>
      <c r="MJV151" s="139"/>
      <c r="MJW151" s="139"/>
      <c r="MJX151" s="139"/>
      <c r="MJY151" s="139"/>
      <c r="MJZ151" s="139"/>
      <c r="MKA151" s="139"/>
      <c r="MKB151" s="139"/>
      <c r="MKC151" s="139"/>
      <c r="MKD151" s="139"/>
      <c r="MKE151" s="139"/>
      <c r="MKF151" s="139"/>
      <c r="MKG151" s="139"/>
      <c r="MKH151" s="139"/>
      <c r="MKI151" s="139"/>
      <c r="MKJ151" s="139"/>
      <c r="MKK151" s="139"/>
      <c r="MKL151" s="139"/>
      <c r="MKM151" s="139"/>
      <c r="MKN151" s="139"/>
      <c r="MKO151" s="139"/>
      <c r="MKP151" s="139"/>
      <c r="MKQ151" s="139"/>
      <c r="MKR151" s="139"/>
      <c r="MKS151" s="139"/>
      <c r="MKT151" s="139"/>
      <c r="MKU151" s="139"/>
      <c r="MKV151" s="139"/>
      <c r="MKW151" s="139"/>
      <c r="MKX151" s="139"/>
      <c r="MKY151" s="139"/>
      <c r="MKZ151" s="139"/>
      <c r="MLA151" s="139"/>
      <c r="MLB151" s="139"/>
      <c r="MLC151" s="139"/>
      <c r="MLD151" s="139"/>
      <c r="MLE151" s="139"/>
      <c r="MLF151" s="139"/>
      <c r="MLG151" s="139"/>
      <c r="MLH151" s="139"/>
      <c r="MLI151" s="139"/>
      <c r="MLJ151" s="139"/>
      <c r="MLK151" s="139"/>
      <c r="MLL151" s="139"/>
      <c r="MLM151" s="139"/>
      <c r="MLN151" s="139"/>
      <c r="MLO151" s="139"/>
      <c r="MLP151" s="139"/>
      <c r="MLQ151" s="139"/>
      <c r="MLR151" s="139"/>
      <c r="MLS151" s="139"/>
      <c r="MLT151" s="139"/>
      <c r="MLU151" s="139"/>
      <c r="MLV151" s="139"/>
      <c r="MLW151" s="139"/>
      <c r="MLX151" s="139"/>
      <c r="MLY151" s="139"/>
      <c r="MLZ151" s="139"/>
      <c r="MMA151" s="139"/>
      <c r="MMB151" s="139"/>
      <c r="MMC151" s="139"/>
      <c r="MMD151" s="139"/>
      <c r="MME151" s="139"/>
      <c r="MMF151" s="139"/>
      <c r="MMG151" s="139"/>
      <c r="MMH151" s="139"/>
      <c r="MMI151" s="139"/>
      <c r="MMJ151" s="139"/>
      <c r="MMK151" s="139"/>
      <c r="MML151" s="139"/>
      <c r="MMM151" s="139"/>
      <c r="MMN151" s="139"/>
      <c r="MMO151" s="139"/>
      <c r="MMP151" s="139"/>
      <c r="MMQ151" s="139"/>
      <c r="MMR151" s="139"/>
      <c r="MMS151" s="139"/>
      <c r="MMT151" s="139"/>
      <c r="MMU151" s="139"/>
      <c r="MMV151" s="139"/>
      <c r="MMW151" s="139"/>
      <c r="MMX151" s="139"/>
      <c r="MMY151" s="139"/>
      <c r="MMZ151" s="139"/>
      <c r="MNA151" s="139"/>
      <c r="MNB151" s="139"/>
      <c r="MNC151" s="139"/>
      <c r="MND151" s="139"/>
      <c r="MNE151" s="139"/>
      <c r="MNF151" s="139"/>
      <c r="MNG151" s="139"/>
      <c r="MNH151" s="139"/>
      <c r="MNI151" s="139"/>
      <c r="MNJ151" s="139"/>
      <c r="MNK151" s="139"/>
      <c r="MNL151" s="139"/>
      <c r="MNM151" s="139"/>
      <c r="MNN151" s="139"/>
      <c r="MNO151" s="139"/>
      <c r="MNP151" s="139"/>
      <c r="MNQ151" s="139"/>
      <c r="MNR151" s="139"/>
      <c r="MNS151" s="139"/>
      <c r="MNT151" s="139"/>
      <c r="MNU151" s="139"/>
      <c r="MNV151" s="139"/>
      <c r="MNW151" s="139"/>
      <c r="MNX151" s="139"/>
      <c r="MNY151" s="139"/>
      <c r="MNZ151" s="139"/>
      <c r="MOA151" s="139"/>
      <c r="MOB151" s="139"/>
      <c r="MOC151" s="139"/>
      <c r="MOD151" s="139"/>
      <c r="MOE151" s="139"/>
      <c r="MOF151" s="139"/>
      <c r="MOG151" s="139"/>
      <c r="MOH151" s="139"/>
      <c r="MOI151" s="139"/>
      <c r="MOJ151" s="139"/>
      <c r="MOK151" s="139"/>
      <c r="MOL151" s="139"/>
      <c r="MOM151" s="139"/>
      <c r="MON151" s="139"/>
      <c r="MOO151" s="139"/>
      <c r="MOP151" s="139"/>
      <c r="MOQ151" s="139"/>
      <c r="MOR151" s="139"/>
      <c r="MOS151" s="139"/>
      <c r="MOT151" s="139"/>
      <c r="MOU151" s="139"/>
      <c r="MOV151" s="139"/>
      <c r="MOW151" s="139"/>
      <c r="MOX151" s="139"/>
      <c r="MOY151" s="139"/>
      <c r="MOZ151" s="139"/>
      <c r="MPA151" s="139"/>
      <c r="MPB151" s="139"/>
      <c r="MPC151" s="139"/>
      <c r="MPD151" s="139"/>
      <c r="MPE151" s="139"/>
      <c r="MPF151" s="139"/>
      <c r="MPG151" s="139"/>
      <c r="MPH151" s="139"/>
      <c r="MPI151" s="139"/>
      <c r="MPJ151" s="139"/>
      <c r="MPK151" s="139"/>
      <c r="MPL151" s="139"/>
      <c r="MPM151" s="139"/>
      <c r="MPN151" s="139"/>
      <c r="MPO151" s="139"/>
      <c r="MPP151" s="139"/>
      <c r="MPQ151" s="139"/>
      <c r="MPR151" s="139"/>
      <c r="MPS151" s="139"/>
      <c r="MPT151" s="139"/>
      <c r="MPU151" s="139"/>
      <c r="MPV151" s="139"/>
      <c r="MPW151" s="139"/>
      <c r="MPX151" s="139"/>
      <c r="MPY151" s="139"/>
      <c r="MPZ151" s="139"/>
      <c r="MQA151" s="139"/>
      <c r="MQB151" s="139"/>
      <c r="MQC151" s="139"/>
      <c r="MQD151" s="139"/>
      <c r="MQE151" s="139"/>
      <c r="MQF151" s="139"/>
      <c r="MQG151" s="139"/>
      <c r="MQH151" s="139"/>
      <c r="MQI151" s="139"/>
      <c r="MQJ151" s="139"/>
      <c r="MQK151" s="139"/>
      <c r="MQL151" s="139"/>
      <c r="MQM151" s="139"/>
      <c r="MQN151" s="139"/>
      <c r="MQO151" s="139"/>
      <c r="MQP151" s="139"/>
      <c r="MQQ151" s="139"/>
      <c r="MQR151" s="139"/>
      <c r="MQS151" s="139"/>
      <c r="MQT151" s="139"/>
      <c r="MQU151" s="139"/>
      <c r="MQV151" s="139"/>
      <c r="MQW151" s="139"/>
      <c r="MQX151" s="139"/>
      <c r="MQY151" s="139"/>
      <c r="MQZ151" s="139"/>
      <c r="MRA151" s="139"/>
      <c r="MRB151" s="139"/>
      <c r="MRC151" s="139"/>
      <c r="MRD151" s="139"/>
      <c r="MRE151" s="139"/>
      <c r="MRF151" s="139"/>
      <c r="MRG151" s="139"/>
      <c r="MRH151" s="139"/>
      <c r="MRI151" s="139"/>
      <c r="MRJ151" s="139"/>
      <c r="MRK151" s="139"/>
      <c r="MRL151" s="139"/>
      <c r="MRM151" s="139"/>
      <c r="MRN151" s="139"/>
      <c r="MRO151" s="139"/>
      <c r="MRP151" s="139"/>
      <c r="MRQ151" s="139"/>
      <c r="MRR151" s="139"/>
      <c r="MRS151" s="139"/>
      <c r="MRT151" s="139"/>
      <c r="MRU151" s="139"/>
      <c r="MRV151" s="139"/>
      <c r="MRW151" s="139"/>
      <c r="MRX151" s="139"/>
      <c r="MRY151" s="139"/>
      <c r="MRZ151" s="139"/>
      <c r="MSA151" s="139"/>
      <c r="MSB151" s="139"/>
      <c r="MSC151" s="139"/>
      <c r="MSD151" s="139"/>
      <c r="MSE151" s="139"/>
      <c r="MSF151" s="139"/>
      <c r="MSG151" s="139"/>
      <c r="MSH151" s="139"/>
      <c r="MSI151" s="139"/>
      <c r="MSJ151" s="139"/>
      <c r="MSK151" s="139"/>
      <c r="MSL151" s="139"/>
      <c r="MSM151" s="139"/>
      <c r="MSN151" s="139"/>
      <c r="MSO151" s="139"/>
      <c r="MSP151" s="139"/>
      <c r="MSQ151" s="139"/>
      <c r="MSR151" s="139"/>
      <c r="MSS151" s="139"/>
      <c r="MST151" s="139"/>
      <c r="MSU151" s="139"/>
      <c r="MSV151" s="139"/>
      <c r="MSW151" s="139"/>
      <c r="MSX151" s="139"/>
      <c r="MSY151" s="139"/>
      <c r="MSZ151" s="139"/>
      <c r="MTA151" s="139"/>
      <c r="MTB151" s="139"/>
      <c r="MTC151" s="139"/>
      <c r="MTD151" s="139"/>
      <c r="MTE151" s="139"/>
      <c r="MTF151" s="139"/>
      <c r="MTG151" s="139"/>
      <c r="MTH151" s="139"/>
      <c r="MTI151" s="139"/>
      <c r="MTJ151" s="139"/>
      <c r="MTK151" s="139"/>
      <c r="MTL151" s="139"/>
      <c r="MTM151" s="139"/>
      <c r="MTN151" s="139"/>
      <c r="MTO151" s="139"/>
      <c r="MTP151" s="139"/>
      <c r="MTQ151" s="139"/>
      <c r="MTR151" s="139"/>
      <c r="MTS151" s="139"/>
      <c r="MTT151" s="139"/>
      <c r="MTU151" s="139"/>
      <c r="MTV151" s="139"/>
      <c r="MTW151" s="139"/>
      <c r="MTX151" s="139"/>
      <c r="MTY151" s="139"/>
      <c r="MTZ151" s="139"/>
      <c r="MUA151" s="139"/>
      <c r="MUB151" s="139"/>
      <c r="MUC151" s="139"/>
      <c r="MUD151" s="139"/>
      <c r="MUE151" s="139"/>
      <c r="MUF151" s="139"/>
      <c r="MUG151" s="139"/>
      <c r="MUH151" s="139"/>
      <c r="MUI151" s="139"/>
      <c r="MUJ151" s="139"/>
      <c r="MUK151" s="139"/>
      <c r="MUL151" s="139"/>
      <c r="MUM151" s="139"/>
      <c r="MUN151" s="139"/>
      <c r="MUO151" s="139"/>
      <c r="MUP151" s="139"/>
      <c r="MUQ151" s="139"/>
      <c r="MUR151" s="139"/>
      <c r="MUS151" s="139"/>
      <c r="MUT151" s="139"/>
      <c r="MUU151" s="139"/>
      <c r="MUV151" s="139"/>
      <c r="MUW151" s="139"/>
      <c r="MUX151" s="139"/>
      <c r="MUY151" s="139"/>
      <c r="MUZ151" s="139"/>
      <c r="MVA151" s="139"/>
      <c r="MVB151" s="139"/>
      <c r="MVC151" s="139"/>
      <c r="MVD151" s="139"/>
      <c r="MVE151" s="139"/>
      <c r="MVF151" s="139"/>
      <c r="MVG151" s="139"/>
      <c r="MVH151" s="139"/>
      <c r="MVI151" s="139"/>
      <c r="MVJ151" s="139"/>
      <c r="MVK151" s="139"/>
      <c r="MVL151" s="139"/>
      <c r="MVM151" s="139"/>
      <c r="MVN151" s="139"/>
      <c r="MVO151" s="139"/>
      <c r="MVP151" s="139"/>
      <c r="MVQ151" s="139"/>
      <c r="MVR151" s="139"/>
      <c r="MVS151" s="139"/>
      <c r="MVT151" s="139"/>
      <c r="MVU151" s="139"/>
      <c r="MVV151" s="139"/>
      <c r="MVW151" s="139"/>
      <c r="MVX151" s="139"/>
      <c r="MVY151" s="139"/>
      <c r="MVZ151" s="139"/>
      <c r="MWA151" s="139"/>
      <c r="MWB151" s="139"/>
      <c r="MWC151" s="139"/>
      <c r="MWD151" s="139"/>
      <c r="MWE151" s="139"/>
      <c r="MWF151" s="139"/>
      <c r="MWG151" s="139"/>
      <c r="MWH151" s="139"/>
      <c r="MWI151" s="139"/>
      <c r="MWJ151" s="139"/>
      <c r="MWK151" s="139"/>
      <c r="MWL151" s="139"/>
      <c r="MWM151" s="139"/>
      <c r="MWN151" s="139"/>
      <c r="MWO151" s="139"/>
      <c r="MWP151" s="139"/>
      <c r="MWQ151" s="139"/>
      <c r="MWR151" s="139"/>
      <c r="MWS151" s="139"/>
      <c r="MWT151" s="139"/>
      <c r="MWU151" s="139"/>
      <c r="MWV151" s="139"/>
      <c r="MWW151" s="139"/>
      <c r="MWX151" s="139"/>
      <c r="MWY151" s="139"/>
      <c r="MWZ151" s="139"/>
      <c r="MXA151" s="139"/>
      <c r="MXB151" s="139"/>
      <c r="MXC151" s="139"/>
      <c r="MXD151" s="139"/>
      <c r="MXE151" s="139"/>
      <c r="MXF151" s="139"/>
      <c r="MXG151" s="139"/>
      <c r="MXH151" s="139"/>
      <c r="MXI151" s="139"/>
      <c r="MXJ151" s="139"/>
      <c r="MXK151" s="139"/>
      <c r="MXL151" s="139"/>
      <c r="MXM151" s="139"/>
      <c r="MXN151" s="139"/>
      <c r="MXO151" s="139"/>
      <c r="MXP151" s="139"/>
      <c r="MXQ151" s="139"/>
      <c r="MXR151" s="139"/>
      <c r="MXS151" s="139"/>
      <c r="MXT151" s="139"/>
      <c r="MXU151" s="139"/>
      <c r="MXV151" s="139"/>
      <c r="MXW151" s="139"/>
      <c r="MXX151" s="139"/>
      <c r="MXY151" s="139"/>
      <c r="MXZ151" s="139"/>
      <c r="MYA151" s="139"/>
      <c r="MYB151" s="139"/>
      <c r="MYC151" s="139"/>
      <c r="MYD151" s="139"/>
      <c r="MYE151" s="139"/>
      <c r="MYF151" s="139"/>
      <c r="MYG151" s="139"/>
      <c r="MYH151" s="139"/>
      <c r="MYI151" s="139"/>
      <c r="MYJ151" s="139"/>
      <c r="MYK151" s="139"/>
      <c r="MYL151" s="139"/>
      <c r="MYM151" s="139"/>
      <c r="MYN151" s="139"/>
      <c r="MYO151" s="139"/>
      <c r="MYP151" s="139"/>
      <c r="MYQ151" s="139"/>
      <c r="MYR151" s="139"/>
      <c r="MYS151" s="139"/>
      <c r="MYT151" s="139"/>
      <c r="MYU151" s="139"/>
      <c r="MYV151" s="139"/>
      <c r="MYW151" s="139"/>
      <c r="MYX151" s="139"/>
      <c r="MYY151" s="139"/>
      <c r="MYZ151" s="139"/>
      <c r="MZA151" s="139"/>
      <c r="MZB151" s="139"/>
      <c r="MZC151" s="139"/>
      <c r="MZD151" s="139"/>
      <c r="MZE151" s="139"/>
      <c r="MZF151" s="139"/>
      <c r="MZG151" s="139"/>
      <c r="MZH151" s="139"/>
      <c r="MZI151" s="139"/>
      <c r="MZJ151" s="139"/>
      <c r="MZK151" s="139"/>
      <c r="MZL151" s="139"/>
      <c r="MZM151" s="139"/>
      <c r="MZN151" s="139"/>
      <c r="MZO151" s="139"/>
      <c r="MZP151" s="139"/>
      <c r="MZQ151" s="139"/>
      <c r="MZR151" s="139"/>
      <c r="MZS151" s="139"/>
      <c r="MZT151" s="139"/>
      <c r="MZU151" s="139"/>
      <c r="MZV151" s="139"/>
      <c r="MZW151" s="139"/>
      <c r="MZX151" s="139"/>
      <c r="MZY151" s="139"/>
      <c r="MZZ151" s="139"/>
      <c r="NAA151" s="139"/>
      <c r="NAB151" s="139"/>
      <c r="NAC151" s="139"/>
      <c r="NAD151" s="139"/>
      <c r="NAE151" s="139"/>
      <c r="NAF151" s="139"/>
      <c r="NAG151" s="139"/>
      <c r="NAH151" s="139"/>
      <c r="NAI151" s="139"/>
      <c r="NAJ151" s="139"/>
      <c r="NAK151" s="139"/>
      <c r="NAL151" s="139"/>
      <c r="NAM151" s="139"/>
      <c r="NAN151" s="139"/>
      <c r="NAO151" s="139"/>
      <c r="NAP151" s="139"/>
      <c r="NAQ151" s="139"/>
      <c r="NAR151" s="139"/>
      <c r="NAS151" s="139"/>
      <c r="NAT151" s="139"/>
      <c r="NAU151" s="139"/>
      <c r="NAV151" s="139"/>
      <c r="NAW151" s="139"/>
      <c r="NAX151" s="139"/>
      <c r="NAY151" s="139"/>
      <c r="NAZ151" s="139"/>
      <c r="NBA151" s="139"/>
      <c r="NBB151" s="139"/>
      <c r="NBC151" s="139"/>
      <c r="NBD151" s="139"/>
      <c r="NBE151" s="139"/>
      <c r="NBF151" s="139"/>
      <c r="NBG151" s="139"/>
      <c r="NBH151" s="139"/>
      <c r="NBI151" s="139"/>
      <c r="NBJ151" s="139"/>
      <c r="NBK151" s="139"/>
      <c r="NBL151" s="139"/>
      <c r="NBM151" s="139"/>
      <c r="NBN151" s="139"/>
      <c r="NBO151" s="139"/>
      <c r="NBP151" s="139"/>
      <c r="NBQ151" s="139"/>
      <c r="NBR151" s="139"/>
      <c r="NBS151" s="139"/>
      <c r="NBT151" s="139"/>
      <c r="NBU151" s="139"/>
      <c r="NBV151" s="139"/>
      <c r="NBW151" s="139"/>
      <c r="NBX151" s="139"/>
      <c r="NBY151" s="139"/>
      <c r="NBZ151" s="139"/>
      <c r="NCA151" s="139"/>
      <c r="NCB151" s="139"/>
      <c r="NCC151" s="139"/>
      <c r="NCD151" s="139"/>
      <c r="NCE151" s="139"/>
      <c r="NCF151" s="139"/>
      <c r="NCG151" s="139"/>
      <c r="NCH151" s="139"/>
      <c r="NCI151" s="139"/>
      <c r="NCJ151" s="139"/>
      <c r="NCK151" s="139"/>
      <c r="NCL151" s="139"/>
      <c r="NCM151" s="139"/>
      <c r="NCN151" s="139"/>
      <c r="NCO151" s="139"/>
      <c r="NCP151" s="139"/>
      <c r="NCQ151" s="139"/>
      <c r="NCR151" s="139"/>
      <c r="NCS151" s="139"/>
      <c r="NCT151" s="139"/>
      <c r="NCU151" s="139"/>
      <c r="NCV151" s="139"/>
      <c r="NCW151" s="139"/>
      <c r="NCX151" s="139"/>
      <c r="NCY151" s="139"/>
      <c r="NCZ151" s="139"/>
      <c r="NDA151" s="139"/>
      <c r="NDB151" s="139"/>
      <c r="NDC151" s="139"/>
      <c r="NDD151" s="139"/>
      <c r="NDE151" s="139"/>
      <c r="NDF151" s="139"/>
      <c r="NDG151" s="139"/>
      <c r="NDH151" s="139"/>
      <c r="NDI151" s="139"/>
      <c r="NDJ151" s="139"/>
      <c r="NDK151" s="139"/>
      <c r="NDL151" s="139"/>
      <c r="NDM151" s="139"/>
      <c r="NDN151" s="139"/>
      <c r="NDO151" s="139"/>
      <c r="NDP151" s="139"/>
      <c r="NDQ151" s="139"/>
      <c r="NDR151" s="139"/>
      <c r="NDS151" s="139"/>
      <c r="NDT151" s="139"/>
      <c r="NDU151" s="139"/>
      <c r="NDV151" s="139"/>
      <c r="NDW151" s="139"/>
      <c r="NDX151" s="139"/>
      <c r="NDY151" s="139"/>
      <c r="NDZ151" s="139"/>
      <c r="NEA151" s="139"/>
      <c r="NEB151" s="139"/>
      <c r="NEC151" s="139"/>
      <c r="NED151" s="139"/>
      <c r="NEE151" s="139"/>
      <c r="NEF151" s="139"/>
      <c r="NEG151" s="139"/>
      <c r="NEH151" s="139"/>
      <c r="NEI151" s="139"/>
      <c r="NEJ151" s="139"/>
      <c r="NEK151" s="139"/>
      <c r="NEL151" s="139"/>
      <c r="NEM151" s="139"/>
      <c r="NEN151" s="139"/>
      <c r="NEO151" s="139"/>
      <c r="NEP151" s="139"/>
      <c r="NEQ151" s="139"/>
      <c r="NER151" s="139"/>
      <c r="NES151" s="139"/>
      <c r="NET151" s="139"/>
      <c r="NEU151" s="139"/>
      <c r="NEV151" s="139"/>
      <c r="NEW151" s="139"/>
      <c r="NEX151" s="139"/>
      <c r="NEY151" s="139"/>
      <c r="NEZ151" s="139"/>
      <c r="NFA151" s="139"/>
      <c r="NFB151" s="139"/>
      <c r="NFC151" s="139"/>
      <c r="NFD151" s="139"/>
      <c r="NFE151" s="139"/>
      <c r="NFF151" s="139"/>
      <c r="NFG151" s="139"/>
      <c r="NFH151" s="139"/>
      <c r="NFI151" s="139"/>
      <c r="NFJ151" s="139"/>
      <c r="NFK151" s="139"/>
      <c r="NFL151" s="139"/>
      <c r="NFM151" s="139"/>
      <c r="NFN151" s="139"/>
      <c r="NFO151" s="139"/>
      <c r="NFP151" s="139"/>
      <c r="NFQ151" s="139"/>
      <c r="NFR151" s="139"/>
      <c r="NFS151" s="139"/>
      <c r="NFT151" s="139"/>
      <c r="NFU151" s="139"/>
      <c r="NFV151" s="139"/>
      <c r="NFW151" s="139"/>
      <c r="NFX151" s="139"/>
      <c r="NFY151" s="139"/>
      <c r="NFZ151" s="139"/>
      <c r="NGA151" s="139"/>
      <c r="NGB151" s="139"/>
      <c r="NGC151" s="139"/>
      <c r="NGD151" s="139"/>
      <c r="NGE151" s="139"/>
      <c r="NGF151" s="139"/>
      <c r="NGG151" s="139"/>
      <c r="NGH151" s="139"/>
      <c r="NGI151" s="139"/>
      <c r="NGJ151" s="139"/>
      <c r="NGK151" s="139"/>
      <c r="NGL151" s="139"/>
      <c r="NGM151" s="139"/>
      <c r="NGN151" s="139"/>
      <c r="NGO151" s="139"/>
      <c r="NGP151" s="139"/>
      <c r="NGQ151" s="139"/>
      <c r="NGR151" s="139"/>
      <c r="NGS151" s="139"/>
      <c r="NGT151" s="139"/>
      <c r="NGU151" s="139"/>
      <c r="NGV151" s="139"/>
      <c r="NGW151" s="139"/>
      <c r="NGX151" s="139"/>
      <c r="NGY151" s="139"/>
      <c r="NGZ151" s="139"/>
      <c r="NHA151" s="139"/>
      <c r="NHB151" s="139"/>
      <c r="NHC151" s="139"/>
      <c r="NHD151" s="139"/>
      <c r="NHE151" s="139"/>
      <c r="NHF151" s="139"/>
      <c r="NHG151" s="139"/>
      <c r="NHH151" s="139"/>
      <c r="NHI151" s="139"/>
      <c r="NHJ151" s="139"/>
      <c r="NHK151" s="139"/>
      <c r="NHL151" s="139"/>
      <c r="NHM151" s="139"/>
      <c r="NHN151" s="139"/>
      <c r="NHO151" s="139"/>
      <c r="NHP151" s="139"/>
      <c r="NHQ151" s="139"/>
      <c r="NHR151" s="139"/>
      <c r="NHS151" s="139"/>
      <c r="NHT151" s="139"/>
      <c r="NHU151" s="139"/>
      <c r="NHV151" s="139"/>
      <c r="NHW151" s="139"/>
      <c r="NHX151" s="139"/>
      <c r="NHY151" s="139"/>
      <c r="NHZ151" s="139"/>
      <c r="NIA151" s="139"/>
      <c r="NIB151" s="139"/>
      <c r="NIC151" s="139"/>
      <c r="NID151" s="139"/>
      <c r="NIE151" s="139"/>
      <c r="NIF151" s="139"/>
      <c r="NIG151" s="139"/>
      <c r="NIH151" s="139"/>
      <c r="NII151" s="139"/>
      <c r="NIJ151" s="139"/>
      <c r="NIK151" s="139"/>
      <c r="NIL151" s="139"/>
      <c r="NIM151" s="139"/>
      <c r="NIN151" s="139"/>
      <c r="NIO151" s="139"/>
      <c r="NIP151" s="139"/>
      <c r="NIQ151" s="139"/>
      <c r="NIR151" s="139"/>
      <c r="NIS151" s="139"/>
      <c r="NIT151" s="139"/>
      <c r="NIU151" s="139"/>
      <c r="NIV151" s="139"/>
      <c r="NIW151" s="139"/>
      <c r="NIX151" s="139"/>
      <c r="NIY151" s="139"/>
      <c r="NIZ151" s="139"/>
      <c r="NJA151" s="139"/>
      <c r="NJB151" s="139"/>
      <c r="NJC151" s="139"/>
      <c r="NJD151" s="139"/>
      <c r="NJE151" s="139"/>
      <c r="NJF151" s="139"/>
      <c r="NJG151" s="139"/>
      <c r="NJH151" s="139"/>
      <c r="NJI151" s="139"/>
      <c r="NJJ151" s="139"/>
      <c r="NJK151" s="139"/>
      <c r="NJL151" s="139"/>
      <c r="NJM151" s="139"/>
      <c r="NJN151" s="139"/>
      <c r="NJO151" s="139"/>
      <c r="NJP151" s="139"/>
      <c r="NJQ151" s="139"/>
      <c r="NJR151" s="139"/>
      <c r="NJS151" s="139"/>
      <c r="NJT151" s="139"/>
      <c r="NJU151" s="139"/>
      <c r="NJV151" s="139"/>
      <c r="NJW151" s="139"/>
      <c r="NJX151" s="139"/>
      <c r="NJY151" s="139"/>
      <c r="NJZ151" s="139"/>
      <c r="NKA151" s="139"/>
      <c r="NKB151" s="139"/>
      <c r="NKC151" s="139"/>
      <c r="NKD151" s="139"/>
      <c r="NKE151" s="139"/>
      <c r="NKF151" s="139"/>
      <c r="NKG151" s="139"/>
      <c r="NKH151" s="139"/>
      <c r="NKI151" s="139"/>
      <c r="NKJ151" s="139"/>
      <c r="NKK151" s="139"/>
      <c r="NKL151" s="139"/>
      <c r="NKM151" s="139"/>
      <c r="NKN151" s="139"/>
      <c r="NKO151" s="139"/>
      <c r="NKP151" s="139"/>
      <c r="NKQ151" s="139"/>
      <c r="NKR151" s="139"/>
      <c r="NKS151" s="139"/>
      <c r="NKT151" s="139"/>
      <c r="NKU151" s="139"/>
      <c r="NKV151" s="139"/>
      <c r="NKW151" s="139"/>
      <c r="NKX151" s="139"/>
      <c r="NKY151" s="139"/>
      <c r="NKZ151" s="139"/>
      <c r="NLA151" s="139"/>
      <c r="NLB151" s="139"/>
      <c r="NLC151" s="139"/>
      <c r="NLD151" s="139"/>
      <c r="NLE151" s="139"/>
      <c r="NLF151" s="139"/>
      <c r="NLG151" s="139"/>
      <c r="NLH151" s="139"/>
      <c r="NLI151" s="139"/>
      <c r="NLJ151" s="139"/>
      <c r="NLK151" s="139"/>
      <c r="NLL151" s="139"/>
      <c r="NLM151" s="139"/>
      <c r="NLN151" s="139"/>
      <c r="NLO151" s="139"/>
      <c r="NLP151" s="139"/>
      <c r="NLQ151" s="139"/>
      <c r="NLR151" s="139"/>
      <c r="NLS151" s="139"/>
      <c r="NLT151" s="139"/>
      <c r="NLU151" s="139"/>
      <c r="NLV151" s="139"/>
      <c r="NLW151" s="139"/>
      <c r="NLX151" s="139"/>
      <c r="NLY151" s="139"/>
      <c r="NLZ151" s="139"/>
      <c r="NMA151" s="139"/>
      <c r="NMB151" s="139"/>
      <c r="NMC151" s="139"/>
      <c r="NMD151" s="139"/>
      <c r="NME151" s="139"/>
      <c r="NMF151" s="139"/>
      <c r="NMG151" s="139"/>
      <c r="NMH151" s="139"/>
      <c r="NMI151" s="139"/>
      <c r="NMJ151" s="139"/>
      <c r="NMK151" s="139"/>
      <c r="NML151" s="139"/>
      <c r="NMM151" s="139"/>
      <c r="NMN151" s="139"/>
      <c r="NMO151" s="139"/>
      <c r="NMP151" s="139"/>
      <c r="NMQ151" s="139"/>
      <c r="NMR151" s="139"/>
      <c r="NMS151" s="139"/>
      <c r="NMT151" s="139"/>
      <c r="NMU151" s="139"/>
      <c r="NMV151" s="139"/>
      <c r="NMW151" s="139"/>
      <c r="NMX151" s="139"/>
      <c r="NMY151" s="139"/>
      <c r="NMZ151" s="139"/>
      <c r="NNA151" s="139"/>
      <c r="NNB151" s="139"/>
      <c r="NNC151" s="139"/>
      <c r="NND151" s="139"/>
      <c r="NNE151" s="139"/>
      <c r="NNF151" s="139"/>
      <c r="NNG151" s="139"/>
      <c r="NNH151" s="139"/>
      <c r="NNI151" s="139"/>
      <c r="NNJ151" s="139"/>
      <c r="NNK151" s="139"/>
      <c r="NNL151" s="139"/>
      <c r="NNM151" s="139"/>
      <c r="NNN151" s="139"/>
      <c r="NNO151" s="139"/>
      <c r="NNP151" s="139"/>
      <c r="NNQ151" s="139"/>
      <c r="NNR151" s="139"/>
      <c r="NNS151" s="139"/>
      <c r="NNT151" s="139"/>
      <c r="NNU151" s="139"/>
      <c r="NNV151" s="139"/>
      <c r="NNW151" s="139"/>
      <c r="NNX151" s="139"/>
      <c r="NNY151" s="139"/>
      <c r="NNZ151" s="139"/>
      <c r="NOA151" s="139"/>
      <c r="NOB151" s="139"/>
      <c r="NOC151" s="139"/>
      <c r="NOD151" s="139"/>
      <c r="NOE151" s="139"/>
      <c r="NOF151" s="139"/>
      <c r="NOG151" s="139"/>
      <c r="NOH151" s="139"/>
      <c r="NOI151" s="139"/>
      <c r="NOJ151" s="139"/>
      <c r="NOK151" s="139"/>
      <c r="NOL151" s="139"/>
      <c r="NOM151" s="139"/>
      <c r="NON151" s="139"/>
      <c r="NOO151" s="139"/>
      <c r="NOP151" s="139"/>
      <c r="NOQ151" s="139"/>
      <c r="NOR151" s="139"/>
      <c r="NOS151" s="139"/>
      <c r="NOT151" s="139"/>
      <c r="NOU151" s="139"/>
      <c r="NOV151" s="139"/>
      <c r="NOW151" s="139"/>
      <c r="NOX151" s="139"/>
      <c r="NOY151" s="139"/>
      <c r="NOZ151" s="139"/>
      <c r="NPA151" s="139"/>
      <c r="NPB151" s="139"/>
      <c r="NPC151" s="139"/>
      <c r="NPD151" s="139"/>
      <c r="NPE151" s="139"/>
      <c r="NPF151" s="139"/>
      <c r="NPG151" s="139"/>
      <c r="NPH151" s="139"/>
      <c r="NPI151" s="139"/>
      <c r="NPJ151" s="139"/>
      <c r="NPK151" s="139"/>
      <c r="NPL151" s="139"/>
      <c r="NPM151" s="139"/>
      <c r="NPN151" s="139"/>
      <c r="NPO151" s="139"/>
      <c r="NPP151" s="139"/>
      <c r="NPQ151" s="139"/>
      <c r="NPR151" s="139"/>
      <c r="NPS151" s="139"/>
      <c r="NPT151" s="139"/>
      <c r="NPU151" s="139"/>
      <c r="NPV151" s="139"/>
      <c r="NPW151" s="139"/>
      <c r="NPX151" s="139"/>
      <c r="NPY151" s="139"/>
      <c r="NPZ151" s="139"/>
      <c r="NQA151" s="139"/>
      <c r="NQB151" s="139"/>
      <c r="NQC151" s="139"/>
      <c r="NQD151" s="139"/>
      <c r="NQE151" s="139"/>
      <c r="NQF151" s="139"/>
      <c r="NQG151" s="139"/>
      <c r="NQH151" s="139"/>
      <c r="NQI151" s="139"/>
      <c r="NQJ151" s="139"/>
      <c r="NQK151" s="139"/>
      <c r="NQL151" s="139"/>
      <c r="NQM151" s="139"/>
      <c r="NQN151" s="139"/>
      <c r="NQO151" s="139"/>
      <c r="NQP151" s="139"/>
      <c r="NQQ151" s="139"/>
      <c r="NQR151" s="139"/>
      <c r="NQS151" s="139"/>
      <c r="NQT151" s="139"/>
      <c r="NQU151" s="139"/>
      <c r="NQV151" s="139"/>
      <c r="NQW151" s="139"/>
      <c r="NQX151" s="139"/>
      <c r="NQY151" s="139"/>
      <c r="NQZ151" s="139"/>
      <c r="NRA151" s="139"/>
      <c r="NRB151" s="139"/>
      <c r="NRC151" s="139"/>
      <c r="NRD151" s="139"/>
      <c r="NRE151" s="139"/>
      <c r="NRF151" s="139"/>
      <c r="NRG151" s="139"/>
      <c r="NRH151" s="139"/>
      <c r="NRI151" s="139"/>
      <c r="NRJ151" s="139"/>
      <c r="NRK151" s="139"/>
      <c r="NRL151" s="139"/>
      <c r="NRM151" s="139"/>
      <c r="NRN151" s="139"/>
      <c r="NRO151" s="139"/>
      <c r="NRP151" s="139"/>
      <c r="NRQ151" s="139"/>
      <c r="NRR151" s="139"/>
      <c r="NRS151" s="139"/>
      <c r="NRT151" s="139"/>
      <c r="NRU151" s="139"/>
      <c r="NRV151" s="139"/>
      <c r="NRW151" s="139"/>
      <c r="NRX151" s="139"/>
      <c r="NRY151" s="139"/>
      <c r="NRZ151" s="139"/>
      <c r="NSA151" s="139"/>
      <c r="NSB151" s="139"/>
      <c r="NSC151" s="139"/>
      <c r="NSD151" s="139"/>
      <c r="NSE151" s="139"/>
      <c r="NSF151" s="139"/>
      <c r="NSG151" s="139"/>
      <c r="NSH151" s="139"/>
      <c r="NSI151" s="139"/>
      <c r="NSJ151" s="139"/>
      <c r="NSK151" s="139"/>
      <c r="NSL151" s="139"/>
      <c r="NSM151" s="139"/>
      <c r="NSN151" s="139"/>
      <c r="NSO151" s="139"/>
      <c r="NSP151" s="139"/>
      <c r="NSQ151" s="139"/>
      <c r="NSR151" s="139"/>
      <c r="NSS151" s="139"/>
      <c r="NST151" s="139"/>
      <c r="NSU151" s="139"/>
      <c r="NSV151" s="139"/>
      <c r="NSW151" s="139"/>
      <c r="NSX151" s="139"/>
      <c r="NSY151" s="139"/>
      <c r="NSZ151" s="139"/>
      <c r="NTA151" s="139"/>
      <c r="NTB151" s="139"/>
      <c r="NTC151" s="139"/>
      <c r="NTD151" s="139"/>
      <c r="NTE151" s="139"/>
      <c r="NTF151" s="139"/>
      <c r="NTG151" s="139"/>
      <c r="NTH151" s="139"/>
      <c r="NTI151" s="139"/>
      <c r="NTJ151" s="139"/>
      <c r="NTK151" s="139"/>
      <c r="NTL151" s="139"/>
      <c r="NTM151" s="139"/>
      <c r="NTN151" s="139"/>
      <c r="NTO151" s="139"/>
      <c r="NTP151" s="139"/>
      <c r="NTQ151" s="139"/>
      <c r="NTR151" s="139"/>
      <c r="NTS151" s="139"/>
      <c r="NTT151" s="139"/>
      <c r="NTU151" s="139"/>
      <c r="NTV151" s="139"/>
      <c r="NTW151" s="139"/>
      <c r="NTX151" s="139"/>
      <c r="NTY151" s="139"/>
      <c r="NTZ151" s="139"/>
      <c r="NUA151" s="139"/>
      <c r="NUB151" s="139"/>
      <c r="NUC151" s="139"/>
      <c r="NUD151" s="139"/>
      <c r="NUE151" s="139"/>
      <c r="NUF151" s="139"/>
      <c r="NUG151" s="139"/>
      <c r="NUH151" s="139"/>
      <c r="NUI151" s="139"/>
      <c r="NUJ151" s="139"/>
      <c r="NUK151" s="139"/>
      <c r="NUL151" s="139"/>
      <c r="NUM151" s="139"/>
      <c r="NUN151" s="139"/>
      <c r="NUO151" s="139"/>
      <c r="NUP151" s="139"/>
      <c r="NUQ151" s="139"/>
      <c r="NUR151" s="139"/>
      <c r="NUS151" s="139"/>
      <c r="NUT151" s="139"/>
      <c r="NUU151" s="139"/>
      <c r="NUV151" s="139"/>
      <c r="NUW151" s="139"/>
      <c r="NUX151" s="139"/>
      <c r="NUY151" s="139"/>
      <c r="NUZ151" s="139"/>
      <c r="NVA151" s="139"/>
      <c r="NVB151" s="139"/>
      <c r="NVC151" s="139"/>
      <c r="NVD151" s="139"/>
      <c r="NVE151" s="139"/>
      <c r="NVF151" s="139"/>
      <c r="NVG151" s="139"/>
      <c r="NVH151" s="139"/>
      <c r="NVI151" s="139"/>
      <c r="NVJ151" s="139"/>
      <c r="NVK151" s="139"/>
      <c r="NVL151" s="139"/>
      <c r="NVM151" s="139"/>
      <c r="NVN151" s="139"/>
      <c r="NVO151" s="139"/>
      <c r="NVP151" s="139"/>
      <c r="NVQ151" s="139"/>
      <c r="NVR151" s="139"/>
      <c r="NVS151" s="139"/>
      <c r="NVT151" s="139"/>
      <c r="NVU151" s="139"/>
      <c r="NVV151" s="139"/>
      <c r="NVW151" s="139"/>
      <c r="NVX151" s="139"/>
      <c r="NVY151" s="139"/>
      <c r="NVZ151" s="139"/>
      <c r="NWA151" s="139"/>
      <c r="NWB151" s="139"/>
      <c r="NWC151" s="139"/>
      <c r="NWD151" s="139"/>
      <c r="NWE151" s="139"/>
      <c r="NWF151" s="139"/>
      <c r="NWG151" s="139"/>
      <c r="NWH151" s="139"/>
      <c r="NWI151" s="139"/>
      <c r="NWJ151" s="139"/>
      <c r="NWK151" s="139"/>
      <c r="NWL151" s="139"/>
      <c r="NWM151" s="139"/>
      <c r="NWN151" s="139"/>
      <c r="NWO151" s="139"/>
      <c r="NWP151" s="139"/>
      <c r="NWQ151" s="139"/>
      <c r="NWR151" s="139"/>
      <c r="NWS151" s="139"/>
      <c r="NWT151" s="139"/>
      <c r="NWU151" s="139"/>
      <c r="NWV151" s="139"/>
      <c r="NWW151" s="139"/>
      <c r="NWX151" s="139"/>
      <c r="NWY151" s="139"/>
      <c r="NWZ151" s="139"/>
      <c r="NXA151" s="139"/>
      <c r="NXB151" s="139"/>
      <c r="NXC151" s="139"/>
      <c r="NXD151" s="139"/>
      <c r="NXE151" s="139"/>
      <c r="NXF151" s="139"/>
      <c r="NXG151" s="139"/>
      <c r="NXH151" s="139"/>
      <c r="NXI151" s="139"/>
      <c r="NXJ151" s="139"/>
      <c r="NXK151" s="139"/>
      <c r="NXL151" s="139"/>
      <c r="NXM151" s="139"/>
      <c r="NXN151" s="139"/>
      <c r="NXO151" s="139"/>
      <c r="NXP151" s="139"/>
      <c r="NXQ151" s="139"/>
      <c r="NXR151" s="139"/>
      <c r="NXS151" s="139"/>
      <c r="NXT151" s="139"/>
      <c r="NXU151" s="139"/>
      <c r="NXV151" s="139"/>
      <c r="NXW151" s="139"/>
      <c r="NXX151" s="139"/>
      <c r="NXY151" s="139"/>
      <c r="NXZ151" s="139"/>
      <c r="NYA151" s="139"/>
      <c r="NYB151" s="139"/>
      <c r="NYC151" s="139"/>
      <c r="NYD151" s="139"/>
      <c r="NYE151" s="139"/>
      <c r="NYF151" s="139"/>
      <c r="NYG151" s="139"/>
      <c r="NYH151" s="139"/>
      <c r="NYI151" s="139"/>
      <c r="NYJ151" s="139"/>
      <c r="NYK151" s="139"/>
      <c r="NYL151" s="139"/>
      <c r="NYM151" s="139"/>
      <c r="NYN151" s="139"/>
      <c r="NYO151" s="139"/>
      <c r="NYP151" s="139"/>
      <c r="NYQ151" s="139"/>
      <c r="NYR151" s="139"/>
      <c r="NYS151" s="139"/>
      <c r="NYT151" s="139"/>
      <c r="NYU151" s="139"/>
      <c r="NYV151" s="139"/>
      <c r="NYW151" s="139"/>
      <c r="NYX151" s="139"/>
      <c r="NYY151" s="139"/>
      <c r="NYZ151" s="139"/>
      <c r="NZA151" s="139"/>
      <c r="NZB151" s="139"/>
      <c r="NZC151" s="139"/>
      <c r="NZD151" s="139"/>
      <c r="NZE151" s="139"/>
      <c r="NZF151" s="139"/>
      <c r="NZG151" s="139"/>
      <c r="NZH151" s="139"/>
      <c r="NZI151" s="139"/>
      <c r="NZJ151" s="139"/>
      <c r="NZK151" s="139"/>
      <c r="NZL151" s="139"/>
      <c r="NZM151" s="139"/>
      <c r="NZN151" s="139"/>
      <c r="NZO151" s="139"/>
      <c r="NZP151" s="139"/>
      <c r="NZQ151" s="139"/>
      <c r="NZR151" s="139"/>
      <c r="NZS151" s="139"/>
      <c r="NZT151" s="139"/>
      <c r="NZU151" s="139"/>
      <c r="NZV151" s="139"/>
      <c r="NZW151" s="139"/>
      <c r="NZX151" s="139"/>
      <c r="NZY151" s="139"/>
      <c r="NZZ151" s="139"/>
      <c r="OAA151" s="139"/>
      <c r="OAB151" s="139"/>
      <c r="OAC151" s="139"/>
      <c r="OAD151" s="139"/>
      <c r="OAE151" s="139"/>
      <c r="OAF151" s="139"/>
      <c r="OAG151" s="139"/>
      <c r="OAH151" s="139"/>
      <c r="OAI151" s="139"/>
      <c r="OAJ151" s="139"/>
      <c r="OAK151" s="139"/>
      <c r="OAL151" s="139"/>
      <c r="OAM151" s="139"/>
      <c r="OAN151" s="139"/>
      <c r="OAO151" s="139"/>
      <c r="OAP151" s="139"/>
      <c r="OAQ151" s="139"/>
      <c r="OAR151" s="139"/>
      <c r="OAS151" s="139"/>
      <c r="OAT151" s="139"/>
      <c r="OAU151" s="139"/>
      <c r="OAV151" s="139"/>
      <c r="OAW151" s="139"/>
      <c r="OAX151" s="139"/>
      <c r="OAY151" s="139"/>
      <c r="OAZ151" s="139"/>
      <c r="OBA151" s="139"/>
      <c r="OBB151" s="139"/>
      <c r="OBC151" s="139"/>
      <c r="OBD151" s="139"/>
      <c r="OBE151" s="139"/>
      <c r="OBF151" s="139"/>
      <c r="OBG151" s="139"/>
      <c r="OBH151" s="139"/>
      <c r="OBI151" s="139"/>
      <c r="OBJ151" s="139"/>
      <c r="OBK151" s="139"/>
      <c r="OBL151" s="139"/>
      <c r="OBM151" s="139"/>
      <c r="OBN151" s="139"/>
      <c r="OBO151" s="139"/>
      <c r="OBP151" s="139"/>
      <c r="OBQ151" s="139"/>
      <c r="OBR151" s="139"/>
      <c r="OBS151" s="139"/>
      <c r="OBT151" s="139"/>
      <c r="OBU151" s="139"/>
      <c r="OBV151" s="139"/>
      <c r="OBW151" s="139"/>
      <c r="OBX151" s="139"/>
      <c r="OBY151" s="139"/>
      <c r="OBZ151" s="139"/>
      <c r="OCA151" s="139"/>
      <c r="OCB151" s="139"/>
      <c r="OCC151" s="139"/>
      <c r="OCD151" s="139"/>
      <c r="OCE151" s="139"/>
      <c r="OCF151" s="139"/>
      <c r="OCG151" s="139"/>
      <c r="OCH151" s="139"/>
      <c r="OCI151" s="139"/>
      <c r="OCJ151" s="139"/>
      <c r="OCK151" s="139"/>
      <c r="OCL151" s="139"/>
      <c r="OCM151" s="139"/>
      <c r="OCN151" s="139"/>
      <c r="OCO151" s="139"/>
      <c r="OCP151" s="139"/>
      <c r="OCQ151" s="139"/>
      <c r="OCR151" s="139"/>
      <c r="OCS151" s="139"/>
      <c r="OCT151" s="139"/>
      <c r="OCU151" s="139"/>
      <c r="OCV151" s="139"/>
      <c r="OCW151" s="139"/>
      <c r="OCX151" s="139"/>
      <c r="OCY151" s="139"/>
      <c r="OCZ151" s="139"/>
      <c r="ODA151" s="139"/>
      <c r="ODB151" s="139"/>
      <c r="ODC151" s="139"/>
      <c r="ODD151" s="139"/>
      <c r="ODE151" s="139"/>
      <c r="ODF151" s="139"/>
      <c r="ODG151" s="139"/>
      <c r="ODH151" s="139"/>
      <c r="ODI151" s="139"/>
      <c r="ODJ151" s="139"/>
      <c r="ODK151" s="139"/>
      <c r="ODL151" s="139"/>
      <c r="ODM151" s="139"/>
      <c r="ODN151" s="139"/>
      <c r="ODO151" s="139"/>
      <c r="ODP151" s="139"/>
      <c r="ODQ151" s="139"/>
      <c r="ODR151" s="139"/>
      <c r="ODS151" s="139"/>
      <c r="ODT151" s="139"/>
      <c r="ODU151" s="139"/>
      <c r="ODV151" s="139"/>
      <c r="ODW151" s="139"/>
      <c r="ODX151" s="139"/>
      <c r="ODY151" s="139"/>
      <c r="ODZ151" s="139"/>
      <c r="OEA151" s="139"/>
      <c r="OEB151" s="139"/>
      <c r="OEC151" s="139"/>
      <c r="OED151" s="139"/>
      <c r="OEE151" s="139"/>
      <c r="OEF151" s="139"/>
      <c r="OEG151" s="139"/>
      <c r="OEH151" s="139"/>
      <c r="OEI151" s="139"/>
      <c r="OEJ151" s="139"/>
      <c r="OEK151" s="139"/>
      <c r="OEL151" s="139"/>
      <c r="OEM151" s="139"/>
      <c r="OEN151" s="139"/>
      <c r="OEO151" s="139"/>
      <c r="OEP151" s="139"/>
      <c r="OEQ151" s="139"/>
      <c r="OER151" s="139"/>
      <c r="OES151" s="139"/>
      <c r="OET151" s="139"/>
      <c r="OEU151" s="139"/>
      <c r="OEV151" s="139"/>
      <c r="OEW151" s="139"/>
      <c r="OEX151" s="139"/>
      <c r="OEY151" s="139"/>
      <c r="OEZ151" s="139"/>
      <c r="OFA151" s="139"/>
      <c r="OFB151" s="139"/>
      <c r="OFC151" s="139"/>
      <c r="OFD151" s="139"/>
      <c r="OFE151" s="139"/>
      <c r="OFF151" s="139"/>
      <c r="OFG151" s="139"/>
      <c r="OFH151" s="139"/>
      <c r="OFI151" s="139"/>
      <c r="OFJ151" s="139"/>
      <c r="OFK151" s="139"/>
      <c r="OFL151" s="139"/>
      <c r="OFM151" s="139"/>
      <c r="OFN151" s="139"/>
      <c r="OFO151" s="139"/>
      <c r="OFP151" s="139"/>
      <c r="OFQ151" s="139"/>
      <c r="OFR151" s="139"/>
      <c r="OFS151" s="139"/>
      <c r="OFT151" s="139"/>
      <c r="OFU151" s="139"/>
      <c r="OFV151" s="139"/>
      <c r="OFW151" s="139"/>
      <c r="OFX151" s="139"/>
      <c r="OFY151" s="139"/>
      <c r="OFZ151" s="139"/>
      <c r="OGA151" s="139"/>
      <c r="OGB151" s="139"/>
      <c r="OGC151" s="139"/>
      <c r="OGD151" s="139"/>
      <c r="OGE151" s="139"/>
      <c r="OGF151" s="139"/>
      <c r="OGG151" s="139"/>
      <c r="OGH151" s="139"/>
      <c r="OGI151" s="139"/>
      <c r="OGJ151" s="139"/>
      <c r="OGK151" s="139"/>
      <c r="OGL151" s="139"/>
      <c r="OGM151" s="139"/>
      <c r="OGN151" s="139"/>
      <c r="OGO151" s="139"/>
      <c r="OGP151" s="139"/>
      <c r="OGQ151" s="139"/>
      <c r="OGR151" s="139"/>
      <c r="OGS151" s="139"/>
      <c r="OGT151" s="139"/>
      <c r="OGU151" s="139"/>
      <c r="OGV151" s="139"/>
      <c r="OGW151" s="139"/>
      <c r="OGX151" s="139"/>
      <c r="OGY151" s="139"/>
      <c r="OGZ151" s="139"/>
      <c r="OHA151" s="139"/>
      <c r="OHB151" s="139"/>
      <c r="OHC151" s="139"/>
      <c r="OHD151" s="139"/>
      <c r="OHE151" s="139"/>
      <c r="OHF151" s="139"/>
      <c r="OHG151" s="139"/>
      <c r="OHH151" s="139"/>
      <c r="OHI151" s="139"/>
      <c r="OHJ151" s="139"/>
      <c r="OHK151" s="139"/>
      <c r="OHL151" s="139"/>
      <c r="OHM151" s="139"/>
      <c r="OHN151" s="139"/>
      <c r="OHO151" s="139"/>
      <c r="OHP151" s="139"/>
      <c r="OHQ151" s="139"/>
      <c r="OHR151" s="139"/>
      <c r="OHS151" s="139"/>
      <c r="OHT151" s="139"/>
      <c r="OHU151" s="139"/>
      <c r="OHV151" s="139"/>
      <c r="OHW151" s="139"/>
      <c r="OHX151" s="139"/>
      <c r="OHY151" s="139"/>
      <c r="OHZ151" s="139"/>
      <c r="OIA151" s="139"/>
      <c r="OIB151" s="139"/>
      <c r="OIC151" s="139"/>
      <c r="OID151" s="139"/>
      <c r="OIE151" s="139"/>
      <c r="OIF151" s="139"/>
      <c r="OIG151" s="139"/>
      <c r="OIH151" s="139"/>
      <c r="OII151" s="139"/>
      <c r="OIJ151" s="139"/>
      <c r="OIK151" s="139"/>
      <c r="OIL151" s="139"/>
      <c r="OIM151" s="139"/>
      <c r="OIN151" s="139"/>
      <c r="OIO151" s="139"/>
      <c r="OIP151" s="139"/>
      <c r="OIQ151" s="139"/>
      <c r="OIR151" s="139"/>
      <c r="OIS151" s="139"/>
      <c r="OIT151" s="139"/>
      <c r="OIU151" s="139"/>
      <c r="OIV151" s="139"/>
      <c r="OIW151" s="139"/>
      <c r="OIX151" s="139"/>
      <c r="OIY151" s="139"/>
      <c r="OIZ151" s="139"/>
      <c r="OJA151" s="139"/>
      <c r="OJB151" s="139"/>
      <c r="OJC151" s="139"/>
      <c r="OJD151" s="139"/>
      <c r="OJE151" s="139"/>
      <c r="OJF151" s="139"/>
      <c r="OJG151" s="139"/>
      <c r="OJH151" s="139"/>
      <c r="OJI151" s="139"/>
      <c r="OJJ151" s="139"/>
      <c r="OJK151" s="139"/>
      <c r="OJL151" s="139"/>
      <c r="OJM151" s="139"/>
      <c r="OJN151" s="139"/>
      <c r="OJO151" s="139"/>
      <c r="OJP151" s="139"/>
      <c r="OJQ151" s="139"/>
      <c r="OJR151" s="139"/>
      <c r="OJS151" s="139"/>
      <c r="OJT151" s="139"/>
      <c r="OJU151" s="139"/>
      <c r="OJV151" s="139"/>
      <c r="OJW151" s="139"/>
      <c r="OJX151" s="139"/>
      <c r="OJY151" s="139"/>
      <c r="OJZ151" s="139"/>
      <c r="OKA151" s="139"/>
      <c r="OKB151" s="139"/>
      <c r="OKC151" s="139"/>
      <c r="OKD151" s="139"/>
      <c r="OKE151" s="139"/>
      <c r="OKF151" s="139"/>
      <c r="OKG151" s="139"/>
      <c r="OKH151" s="139"/>
      <c r="OKI151" s="139"/>
      <c r="OKJ151" s="139"/>
      <c r="OKK151" s="139"/>
      <c r="OKL151" s="139"/>
      <c r="OKM151" s="139"/>
      <c r="OKN151" s="139"/>
      <c r="OKO151" s="139"/>
      <c r="OKP151" s="139"/>
      <c r="OKQ151" s="139"/>
      <c r="OKR151" s="139"/>
      <c r="OKS151" s="139"/>
      <c r="OKT151" s="139"/>
      <c r="OKU151" s="139"/>
      <c r="OKV151" s="139"/>
      <c r="OKW151" s="139"/>
      <c r="OKX151" s="139"/>
      <c r="OKY151" s="139"/>
      <c r="OKZ151" s="139"/>
      <c r="OLA151" s="139"/>
      <c r="OLB151" s="139"/>
      <c r="OLC151" s="139"/>
      <c r="OLD151" s="139"/>
      <c r="OLE151" s="139"/>
      <c r="OLF151" s="139"/>
      <c r="OLG151" s="139"/>
      <c r="OLH151" s="139"/>
      <c r="OLI151" s="139"/>
      <c r="OLJ151" s="139"/>
      <c r="OLK151" s="139"/>
      <c r="OLL151" s="139"/>
      <c r="OLM151" s="139"/>
      <c r="OLN151" s="139"/>
      <c r="OLO151" s="139"/>
      <c r="OLP151" s="139"/>
      <c r="OLQ151" s="139"/>
      <c r="OLR151" s="139"/>
      <c r="OLS151" s="139"/>
      <c r="OLT151" s="139"/>
      <c r="OLU151" s="139"/>
      <c r="OLV151" s="139"/>
      <c r="OLW151" s="139"/>
      <c r="OLX151" s="139"/>
      <c r="OLY151" s="139"/>
      <c r="OLZ151" s="139"/>
      <c r="OMA151" s="139"/>
      <c r="OMB151" s="139"/>
      <c r="OMC151" s="139"/>
      <c r="OMD151" s="139"/>
      <c r="OME151" s="139"/>
      <c r="OMF151" s="139"/>
      <c r="OMG151" s="139"/>
      <c r="OMH151" s="139"/>
      <c r="OMI151" s="139"/>
      <c r="OMJ151" s="139"/>
      <c r="OMK151" s="139"/>
      <c r="OML151" s="139"/>
      <c r="OMM151" s="139"/>
      <c r="OMN151" s="139"/>
      <c r="OMO151" s="139"/>
      <c r="OMP151" s="139"/>
      <c r="OMQ151" s="139"/>
      <c r="OMR151" s="139"/>
      <c r="OMS151" s="139"/>
      <c r="OMT151" s="139"/>
      <c r="OMU151" s="139"/>
      <c r="OMV151" s="139"/>
      <c r="OMW151" s="139"/>
      <c r="OMX151" s="139"/>
      <c r="OMY151" s="139"/>
      <c r="OMZ151" s="139"/>
      <c r="ONA151" s="139"/>
      <c r="ONB151" s="139"/>
      <c r="ONC151" s="139"/>
      <c r="OND151" s="139"/>
      <c r="ONE151" s="139"/>
      <c r="ONF151" s="139"/>
      <c r="ONG151" s="139"/>
      <c r="ONH151" s="139"/>
      <c r="ONI151" s="139"/>
      <c r="ONJ151" s="139"/>
      <c r="ONK151" s="139"/>
      <c r="ONL151" s="139"/>
      <c r="ONM151" s="139"/>
      <c r="ONN151" s="139"/>
      <c r="ONO151" s="139"/>
      <c r="ONP151" s="139"/>
      <c r="ONQ151" s="139"/>
      <c r="ONR151" s="139"/>
      <c r="ONS151" s="139"/>
      <c r="ONT151" s="139"/>
      <c r="ONU151" s="139"/>
      <c r="ONV151" s="139"/>
      <c r="ONW151" s="139"/>
      <c r="ONX151" s="139"/>
      <c r="ONY151" s="139"/>
      <c r="ONZ151" s="139"/>
      <c r="OOA151" s="139"/>
      <c r="OOB151" s="139"/>
      <c r="OOC151" s="139"/>
      <c r="OOD151" s="139"/>
      <c r="OOE151" s="139"/>
      <c r="OOF151" s="139"/>
      <c r="OOG151" s="139"/>
      <c r="OOH151" s="139"/>
      <c r="OOI151" s="139"/>
      <c r="OOJ151" s="139"/>
      <c r="OOK151" s="139"/>
      <c r="OOL151" s="139"/>
      <c r="OOM151" s="139"/>
      <c r="OON151" s="139"/>
      <c r="OOO151" s="139"/>
      <c r="OOP151" s="139"/>
      <c r="OOQ151" s="139"/>
      <c r="OOR151" s="139"/>
      <c r="OOS151" s="139"/>
      <c r="OOT151" s="139"/>
      <c r="OOU151" s="139"/>
      <c r="OOV151" s="139"/>
      <c r="OOW151" s="139"/>
      <c r="OOX151" s="139"/>
      <c r="OOY151" s="139"/>
      <c r="OOZ151" s="139"/>
      <c r="OPA151" s="139"/>
      <c r="OPB151" s="139"/>
      <c r="OPC151" s="139"/>
      <c r="OPD151" s="139"/>
      <c r="OPE151" s="139"/>
      <c r="OPF151" s="139"/>
      <c r="OPG151" s="139"/>
      <c r="OPH151" s="139"/>
      <c r="OPI151" s="139"/>
      <c r="OPJ151" s="139"/>
      <c r="OPK151" s="139"/>
      <c r="OPL151" s="139"/>
      <c r="OPM151" s="139"/>
      <c r="OPN151" s="139"/>
      <c r="OPO151" s="139"/>
      <c r="OPP151" s="139"/>
      <c r="OPQ151" s="139"/>
      <c r="OPR151" s="139"/>
      <c r="OPS151" s="139"/>
      <c r="OPT151" s="139"/>
      <c r="OPU151" s="139"/>
      <c r="OPV151" s="139"/>
      <c r="OPW151" s="139"/>
      <c r="OPX151" s="139"/>
      <c r="OPY151" s="139"/>
      <c r="OPZ151" s="139"/>
      <c r="OQA151" s="139"/>
      <c r="OQB151" s="139"/>
      <c r="OQC151" s="139"/>
      <c r="OQD151" s="139"/>
      <c r="OQE151" s="139"/>
      <c r="OQF151" s="139"/>
      <c r="OQG151" s="139"/>
      <c r="OQH151" s="139"/>
      <c r="OQI151" s="139"/>
      <c r="OQJ151" s="139"/>
      <c r="OQK151" s="139"/>
      <c r="OQL151" s="139"/>
      <c r="OQM151" s="139"/>
      <c r="OQN151" s="139"/>
      <c r="OQO151" s="139"/>
      <c r="OQP151" s="139"/>
      <c r="OQQ151" s="139"/>
      <c r="OQR151" s="139"/>
      <c r="OQS151" s="139"/>
      <c r="OQT151" s="139"/>
      <c r="OQU151" s="139"/>
      <c r="OQV151" s="139"/>
      <c r="OQW151" s="139"/>
      <c r="OQX151" s="139"/>
      <c r="OQY151" s="139"/>
      <c r="OQZ151" s="139"/>
      <c r="ORA151" s="139"/>
      <c r="ORB151" s="139"/>
      <c r="ORC151" s="139"/>
      <c r="ORD151" s="139"/>
      <c r="ORE151" s="139"/>
      <c r="ORF151" s="139"/>
      <c r="ORG151" s="139"/>
      <c r="ORH151" s="139"/>
      <c r="ORI151" s="139"/>
      <c r="ORJ151" s="139"/>
      <c r="ORK151" s="139"/>
      <c r="ORL151" s="139"/>
      <c r="ORM151" s="139"/>
      <c r="ORN151" s="139"/>
      <c r="ORO151" s="139"/>
      <c r="ORP151" s="139"/>
      <c r="ORQ151" s="139"/>
      <c r="ORR151" s="139"/>
      <c r="ORS151" s="139"/>
      <c r="ORT151" s="139"/>
      <c r="ORU151" s="139"/>
      <c r="ORV151" s="139"/>
      <c r="ORW151" s="139"/>
      <c r="ORX151" s="139"/>
      <c r="ORY151" s="139"/>
      <c r="ORZ151" s="139"/>
      <c r="OSA151" s="139"/>
      <c r="OSB151" s="139"/>
      <c r="OSC151" s="139"/>
      <c r="OSD151" s="139"/>
      <c r="OSE151" s="139"/>
      <c r="OSF151" s="139"/>
      <c r="OSG151" s="139"/>
      <c r="OSH151" s="139"/>
      <c r="OSI151" s="139"/>
      <c r="OSJ151" s="139"/>
      <c r="OSK151" s="139"/>
      <c r="OSL151" s="139"/>
      <c r="OSM151" s="139"/>
      <c r="OSN151" s="139"/>
      <c r="OSO151" s="139"/>
      <c r="OSP151" s="139"/>
      <c r="OSQ151" s="139"/>
      <c r="OSR151" s="139"/>
      <c r="OSS151" s="139"/>
      <c r="OST151" s="139"/>
      <c r="OSU151" s="139"/>
      <c r="OSV151" s="139"/>
      <c r="OSW151" s="139"/>
      <c r="OSX151" s="139"/>
      <c r="OSY151" s="139"/>
      <c r="OSZ151" s="139"/>
      <c r="OTA151" s="139"/>
      <c r="OTB151" s="139"/>
      <c r="OTC151" s="139"/>
      <c r="OTD151" s="139"/>
      <c r="OTE151" s="139"/>
      <c r="OTF151" s="139"/>
      <c r="OTG151" s="139"/>
      <c r="OTH151" s="139"/>
      <c r="OTI151" s="139"/>
      <c r="OTJ151" s="139"/>
      <c r="OTK151" s="139"/>
      <c r="OTL151" s="139"/>
      <c r="OTM151" s="139"/>
      <c r="OTN151" s="139"/>
      <c r="OTO151" s="139"/>
      <c r="OTP151" s="139"/>
      <c r="OTQ151" s="139"/>
      <c r="OTR151" s="139"/>
      <c r="OTS151" s="139"/>
      <c r="OTT151" s="139"/>
      <c r="OTU151" s="139"/>
      <c r="OTV151" s="139"/>
      <c r="OTW151" s="139"/>
      <c r="OTX151" s="139"/>
      <c r="OTY151" s="139"/>
      <c r="OTZ151" s="139"/>
      <c r="OUA151" s="139"/>
      <c r="OUB151" s="139"/>
      <c r="OUC151" s="139"/>
      <c r="OUD151" s="139"/>
      <c r="OUE151" s="139"/>
      <c r="OUF151" s="139"/>
      <c r="OUG151" s="139"/>
      <c r="OUH151" s="139"/>
      <c r="OUI151" s="139"/>
      <c r="OUJ151" s="139"/>
      <c r="OUK151" s="139"/>
      <c r="OUL151" s="139"/>
      <c r="OUM151" s="139"/>
      <c r="OUN151" s="139"/>
      <c r="OUO151" s="139"/>
      <c r="OUP151" s="139"/>
      <c r="OUQ151" s="139"/>
      <c r="OUR151" s="139"/>
      <c r="OUS151" s="139"/>
      <c r="OUT151" s="139"/>
      <c r="OUU151" s="139"/>
      <c r="OUV151" s="139"/>
      <c r="OUW151" s="139"/>
      <c r="OUX151" s="139"/>
      <c r="OUY151" s="139"/>
      <c r="OUZ151" s="139"/>
      <c r="OVA151" s="139"/>
      <c r="OVB151" s="139"/>
      <c r="OVC151" s="139"/>
      <c r="OVD151" s="139"/>
      <c r="OVE151" s="139"/>
      <c r="OVF151" s="139"/>
      <c r="OVG151" s="139"/>
      <c r="OVH151" s="139"/>
      <c r="OVI151" s="139"/>
      <c r="OVJ151" s="139"/>
      <c r="OVK151" s="139"/>
      <c r="OVL151" s="139"/>
      <c r="OVM151" s="139"/>
      <c r="OVN151" s="139"/>
      <c r="OVO151" s="139"/>
      <c r="OVP151" s="139"/>
      <c r="OVQ151" s="139"/>
      <c r="OVR151" s="139"/>
      <c r="OVS151" s="139"/>
      <c r="OVT151" s="139"/>
      <c r="OVU151" s="139"/>
      <c r="OVV151" s="139"/>
      <c r="OVW151" s="139"/>
      <c r="OVX151" s="139"/>
      <c r="OVY151" s="139"/>
      <c r="OVZ151" s="139"/>
      <c r="OWA151" s="139"/>
      <c r="OWB151" s="139"/>
      <c r="OWC151" s="139"/>
      <c r="OWD151" s="139"/>
      <c r="OWE151" s="139"/>
      <c r="OWF151" s="139"/>
      <c r="OWG151" s="139"/>
      <c r="OWH151" s="139"/>
      <c r="OWI151" s="139"/>
      <c r="OWJ151" s="139"/>
      <c r="OWK151" s="139"/>
      <c r="OWL151" s="139"/>
      <c r="OWM151" s="139"/>
      <c r="OWN151" s="139"/>
      <c r="OWO151" s="139"/>
      <c r="OWP151" s="139"/>
      <c r="OWQ151" s="139"/>
      <c r="OWR151" s="139"/>
      <c r="OWS151" s="139"/>
      <c r="OWT151" s="139"/>
      <c r="OWU151" s="139"/>
      <c r="OWV151" s="139"/>
      <c r="OWW151" s="139"/>
      <c r="OWX151" s="139"/>
      <c r="OWY151" s="139"/>
      <c r="OWZ151" s="139"/>
      <c r="OXA151" s="139"/>
      <c r="OXB151" s="139"/>
      <c r="OXC151" s="139"/>
      <c r="OXD151" s="139"/>
      <c r="OXE151" s="139"/>
      <c r="OXF151" s="139"/>
      <c r="OXG151" s="139"/>
      <c r="OXH151" s="139"/>
      <c r="OXI151" s="139"/>
      <c r="OXJ151" s="139"/>
      <c r="OXK151" s="139"/>
      <c r="OXL151" s="139"/>
      <c r="OXM151" s="139"/>
      <c r="OXN151" s="139"/>
      <c r="OXO151" s="139"/>
      <c r="OXP151" s="139"/>
      <c r="OXQ151" s="139"/>
      <c r="OXR151" s="139"/>
      <c r="OXS151" s="139"/>
      <c r="OXT151" s="139"/>
      <c r="OXU151" s="139"/>
      <c r="OXV151" s="139"/>
      <c r="OXW151" s="139"/>
      <c r="OXX151" s="139"/>
      <c r="OXY151" s="139"/>
      <c r="OXZ151" s="139"/>
      <c r="OYA151" s="139"/>
      <c r="OYB151" s="139"/>
      <c r="OYC151" s="139"/>
      <c r="OYD151" s="139"/>
      <c r="OYE151" s="139"/>
      <c r="OYF151" s="139"/>
      <c r="OYG151" s="139"/>
      <c r="OYH151" s="139"/>
      <c r="OYI151" s="139"/>
      <c r="OYJ151" s="139"/>
      <c r="OYK151" s="139"/>
      <c r="OYL151" s="139"/>
      <c r="OYM151" s="139"/>
      <c r="OYN151" s="139"/>
      <c r="OYO151" s="139"/>
      <c r="OYP151" s="139"/>
      <c r="OYQ151" s="139"/>
      <c r="OYR151" s="139"/>
      <c r="OYS151" s="139"/>
      <c r="OYT151" s="139"/>
      <c r="OYU151" s="139"/>
      <c r="OYV151" s="139"/>
      <c r="OYW151" s="139"/>
      <c r="OYX151" s="139"/>
      <c r="OYY151" s="139"/>
      <c r="OYZ151" s="139"/>
      <c r="OZA151" s="139"/>
      <c r="OZB151" s="139"/>
      <c r="OZC151" s="139"/>
      <c r="OZD151" s="139"/>
      <c r="OZE151" s="139"/>
      <c r="OZF151" s="139"/>
      <c r="OZG151" s="139"/>
      <c r="OZH151" s="139"/>
      <c r="OZI151" s="139"/>
      <c r="OZJ151" s="139"/>
      <c r="OZK151" s="139"/>
      <c r="OZL151" s="139"/>
      <c r="OZM151" s="139"/>
      <c r="OZN151" s="139"/>
      <c r="OZO151" s="139"/>
      <c r="OZP151" s="139"/>
      <c r="OZQ151" s="139"/>
      <c r="OZR151" s="139"/>
      <c r="OZS151" s="139"/>
      <c r="OZT151" s="139"/>
      <c r="OZU151" s="139"/>
      <c r="OZV151" s="139"/>
      <c r="OZW151" s="139"/>
      <c r="OZX151" s="139"/>
      <c r="OZY151" s="139"/>
      <c r="OZZ151" s="139"/>
      <c r="PAA151" s="139"/>
      <c r="PAB151" s="139"/>
      <c r="PAC151" s="139"/>
      <c r="PAD151" s="139"/>
      <c r="PAE151" s="139"/>
      <c r="PAF151" s="139"/>
      <c r="PAG151" s="139"/>
      <c r="PAH151" s="139"/>
      <c r="PAI151" s="139"/>
      <c r="PAJ151" s="139"/>
      <c r="PAK151" s="139"/>
      <c r="PAL151" s="139"/>
      <c r="PAM151" s="139"/>
      <c r="PAN151" s="139"/>
      <c r="PAO151" s="139"/>
      <c r="PAP151" s="139"/>
      <c r="PAQ151" s="139"/>
      <c r="PAR151" s="139"/>
      <c r="PAS151" s="139"/>
      <c r="PAT151" s="139"/>
      <c r="PAU151" s="139"/>
      <c r="PAV151" s="139"/>
      <c r="PAW151" s="139"/>
      <c r="PAX151" s="139"/>
      <c r="PAY151" s="139"/>
      <c r="PAZ151" s="139"/>
      <c r="PBA151" s="139"/>
      <c r="PBB151" s="139"/>
      <c r="PBC151" s="139"/>
      <c r="PBD151" s="139"/>
      <c r="PBE151" s="139"/>
      <c r="PBF151" s="139"/>
      <c r="PBG151" s="139"/>
      <c r="PBH151" s="139"/>
      <c r="PBI151" s="139"/>
      <c r="PBJ151" s="139"/>
      <c r="PBK151" s="139"/>
      <c r="PBL151" s="139"/>
      <c r="PBM151" s="139"/>
      <c r="PBN151" s="139"/>
      <c r="PBO151" s="139"/>
      <c r="PBP151" s="139"/>
      <c r="PBQ151" s="139"/>
      <c r="PBR151" s="139"/>
      <c r="PBS151" s="139"/>
      <c r="PBT151" s="139"/>
      <c r="PBU151" s="139"/>
      <c r="PBV151" s="139"/>
      <c r="PBW151" s="139"/>
      <c r="PBX151" s="139"/>
      <c r="PBY151" s="139"/>
      <c r="PBZ151" s="139"/>
      <c r="PCA151" s="139"/>
      <c r="PCB151" s="139"/>
      <c r="PCC151" s="139"/>
      <c r="PCD151" s="139"/>
      <c r="PCE151" s="139"/>
      <c r="PCF151" s="139"/>
      <c r="PCG151" s="139"/>
      <c r="PCH151" s="139"/>
      <c r="PCI151" s="139"/>
      <c r="PCJ151" s="139"/>
      <c r="PCK151" s="139"/>
      <c r="PCL151" s="139"/>
      <c r="PCM151" s="139"/>
      <c r="PCN151" s="139"/>
      <c r="PCO151" s="139"/>
      <c r="PCP151" s="139"/>
      <c r="PCQ151" s="139"/>
      <c r="PCR151" s="139"/>
      <c r="PCS151" s="139"/>
      <c r="PCT151" s="139"/>
      <c r="PCU151" s="139"/>
      <c r="PCV151" s="139"/>
      <c r="PCW151" s="139"/>
      <c r="PCX151" s="139"/>
      <c r="PCY151" s="139"/>
      <c r="PCZ151" s="139"/>
      <c r="PDA151" s="139"/>
      <c r="PDB151" s="139"/>
      <c r="PDC151" s="139"/>
      <c r="PDD151" s="139"/>
      <c r="PDE151" s="139"/>
      <c r="PDF151" s="139"/>
      <c r="PDG151" s="139"/>
      <c r="PDH151" s="139"/>
      <c r="PDI151" s="139"/>
      <c r="PDJ151" s="139"/>
      <c r="PDK151" s="139"/>
      <c r="PDL151" s="139"/>
      <c r="PDM151" s="139"/>
      <c r="PDN151" s="139"/>
      <c r="PDO151" s="139"/>
      <c r="PDP151" s="139"/>
      <c r="PDQ151" s="139"/>
      <c r="PDR151" s="139"/>
      <c r="PDS151" s="139"/>
      <c r="PDT151" s="139"/>
      <c r="PDU151" s="139"/>
      <c r="PDV151" s="139"/>
      <c r="PDW151" s="139"/>
      <c r="PDX151" s="139"/>
      <c r="PDY151" s="139"/>
      <c r="PDZ151" s="139"/>
      <c r="PEA151" s="139"/>
      <c r="PEB151" s="139"/>
      <c r="PEC151" s="139"/>
      <c r="PED151" s="139"/>
      <c r="PEE151" s="139"/>
      <c r="PEF151" s="139"/>
      <c r="PEG151" s="139"/>
      <c r="PEH151" s="139"/>
      <c r="PEI151" s="139"/>
      <c r="PEJ151" s="139"/>
      <c r="PEK151" s="139"/>
      <c r="PEL151" s="139"/>
      <c r="PEM151" s="139"/>
      <c r="PEN151" s="139"/>
      <c r="PEO151" s="139"/>
      <c r="PEP151" s="139"/>
      <c r="PEQ151" s="139"/>
      <c r="PER151" s="139"/>
      <c r="PES151" s="139"/>
      <c r="PET151" s="139"/>
      <c r="PEU151" s="139"/>
      <c r="PEV151" s="139"/>
      <c r="PEW151" s="139"/>
      <c r="PEX151" s="139"/>
      <c r="PEY151" s="139"/>
      <c r="PEZ151" s="139"/>
      <c r="PFA151" s="139"/>
      <c r="PFB151" s="139"/>
      <c r="PFC151" s="139"/>
      <c r="PFD151" s="139"/>
      <c r="PFE151" s="139"/>
      <c r="PFF151" s="139"/>
      <c r="PFG151" s="139"/>
      <c r="PFH151" s="139"/>
      <c r="PFI151" s="139"/>
      <c r="PFJ151" s="139"/>
      <c r="PFK151" s="139"/>
      <c r="PFL151" s="139"/>
      <c r="PFM151" s="139"/>
      <c r="PFN151" s="139"/>
      <c r="PFO151" s="139"/>
      <c r="PFP151" s="139"/>
      <c r="PFQ151" s="139"/>
      <c r="PFR151" s="139"/>
      <c r="PFS151" s="139"/>
      <c r="PFT151" s="139"/>
      <c r="PFU151" s="139"/>
      <c r="PFV151" s="139"/>
      <c r="PFW151" s="139"/>
      <c r="PFX151" s="139"/>
      <c r="PFY151" s="139"/>
      <c r="PFZ151" s="139"/>
      <c r="PGA151" s="139"/>
      <c r="PGB151" s="139"/>
      <c r="PGC151" s="139"/>
      <c r="PGD151" s="139"/>
      <c r="PGE151" s="139"/>
      <c r="PGF151" s="139"/>
      <c r="PGG151" s="139"/>
      <c r="PGH151" s="139"/>
      <c r="PGI151" s="139"/>
      <c r="PGJ151" s="139"/>
      <c r="PGK151" s="139"/>
      <c r="PGL151" s="139"/>
      <c r="PGM151" s="139"/>
      <c r="PGN151" s="139"/>
      <c r="PGO151" s="139"/>
      <c r="PGP151" s="139"/>
      <c r="PGQ151" s="139"/>
      <c r="PGR151" s="139"/>
      <c r="PGS151" s="139"/>
      <c r="PGT151" s="139"/>
      <c r="PGU151" s="139"/>
      <c r="PGV151" s="139"/>
      <c r="PGW151" s="139"/>
      <c r="PGX151" s="139"/>
      <c r="PGY151" s="139"/>
      <c r="PGZ151" s="139"/>
      <c r="PHA151" s="139"/>
      <c r="PHB151" s="139"/>
      <c r="PHC151" s="139"/>
      <c r="PHD151" s="139"/>
      <c r="PHE151" s="139"/>
      <c r="PHF151" s="139"/>
      <c r="PHG151" s="139"/>
      <c r="PHH151" s="139"/>
      <c r="PHI151" s="139"/>
      <c r="PHJ151" s="139"/>
      <c r="PHK151" s="139"/>
      <c r="PHL151" s="139"/>
      <c r="PHM151" s="139"/>
      <c r="PHN151" s="139"/>
      <c r="PHO151" s="139"/>
      <c r="PHP151" s="139"/>
      <c r="PHQ151" s="139"/>
      <c r="PHR151" s="139"/>
      <c r="PHS151" s="139"/>
      <c r="PHT151" s="139"/>
      <c r="PHU151" s="139"/>
      <c r="PHV151" s="139"/>
      <c r="PHW151" s="139"/>
      <c r="PHX151" s="139"/>
      <c r="PHY151" s="139"/>
      <c r="PHZ151" s="139"/>
      <c r="PIA151" s="139"/>
      <c r="PIB151" s="139"/>
      <c r="PIC151" s="139"/>
      <c r="PID151" s="139"/>
      <c r="PIE151" s="139"/>
      <c r="PIF151" s="139"/>
      <c r="PIG151" s="139"/>
      <c r="PIH151" s="139"/>
      <c r="PII151" s="139"/>
      <c r="PIJ151" s="139"/>
      <c r="PIK151" s="139"/>
      <c r="PIL151" s="139"/>
      <c r="PIM151" s="139"/>
      <c r="PIN151" s="139"/>
      <c r="PIO151" s="139"/>
      <c r="PIP151" s="139"/>
      <c r="PIQ151" s="139"/>
      <c r="PIR151" s="139"/>
      <c r="PIS151" s="139"/>
      <c r="PIT151" s="139"/>
      <c r="PIU151" s="139"/>
      <c r="PIV151" s="139"/>
      <c r="PIW151" s="139"/>
      <c r="PIX151" s="139"/>
      <c r="PIY151" s="139"/>
      <c r="PIZ151" s="139"/>
      <c r="PJA151" s="139"/>
      <c r="PJB151" s="139"/>
      <c r="PJC151" s="139"/>
      <c r="PJD151" s="139"/>
      <c r="PJE151" s="139"/>
      <c r="PJF151" s="139"/>
      <c r="PJG151" s="139"/>
      <c r="PJH151" s="139"/>
      <c r="PJI151" s="139"/>
      <c r="PJJ151" s="139"/>
      <c r="PJK151" s="139"/>
      <c r="PJL151" s="139"/>
      <c r="PJM151" s="139"/>
      <c r="PJN151" s="139"/>
      <c r="PJO151" s="139"/>
      <c r="PJP151" s="139"/>
      <c r="PJQ151" s="139"/>
      <c r="PJR151" s="139"/>
      <c r="PJS151" s="139"/>
      <c r="PJT151" s="139"/>
      <c r="PJU151" s="139"/>
      <c r="PJV151" s="139"/>
      <c r="PJW151" s="139"/>
      <c r="PJX151" s="139"/>
      <c r="PJY151" s="139"/>
      <c r="PJZ151" s="139"/>
      <c r="PKA151" s="139"/>
      <c r="PKB151" s="139"/>
      <c r="PKC151" s="139"/>
      <c r="PKD151" s="139"/>
      <c r="PKE151" s="139"/>
      <c r="PKF151" s="139"/>
      <c r="PKG151" s="139"/>
      <c r="PKH151" s="139"/>
      <c r="PKI151" s="139"/>
      <c r="PKJ151" s="139"/>
      <c r="PKK151" s="139"/>
      <c r="PKL151" s="139"/>
      <c r="PKM151" s="139"/>
      <c r="PKN151" s="139"/>
      <c r="PKO151" s="139"/>
      <c r="PKP151" s="139"/>
      <c r="PKQ151" s="139"/>
      <c r="PKR151" s="139"/>
      <c r="PKS151" s="139"/>
      <c r="PKT151" s="139"/>
      <c r="PKU151" s="139"/>
      <c r="PKV151" s="139"/>
      <c r="PKW151" s="139"/>
      <c r="PKX151" s="139"/>
      <c r="PKY151" s="139"/>
      <c r="PKZ151" s="139"/>
      <c r="PLA151" s="139"/>
      <c r="PLB151" s="139"/>
      <c r="PLC151" s="139"/>
      <c r="PLD151" s="139"/>
      <c r="PLE151" s="139"/>
      <c r="PLF151" s="139"/>
      <c r="PLG151" s="139"/>
      <c r="PLH151" s="139"/>
      <c r="PLI151" s="139"/>
      <c r="PLJ151" s="139"/>
      <c r="PLK151" s="139"/>
      <c r="PLL151" s="139"/>
      <c r="PLM151" s="139"/>
      <c r="PLN151" s="139"/>
      <c r="PLO151" s="139"/>
      <c r="PLP151" s="139"/>
      <c r="PLQ151" s="139"/>
      <c r="PLR151" s="139"/>
      <c r="PLS151" s="139"/>
      <c r="PLT151" s="139"/>
      <c r="PLU151" s="139"/>
      <c r="PLV151" s="139"/>
      <c r="PLW151" s="139"/>
      <c r="PLX151" s="139"/>
      <c r="PLY151" s="139"/>
      <c r="PLZ151" s="139"/>
      <c r="PMA151" s="139"/>
      <c r="PMB151" s="139"/>
      <c r="PMC151" s="139"/>
      <c r="PMD151" s="139"/>
      <c r="PME151" s="139"/>
      <c r="PMF151" s="139"/>
      <c r="PMG151" s="139"/>
      <c r="PMH151" s="139"/>
      <c r="PMI151" s="139"/>
      <c r="PMJ151" s="139"/>
      <c r="PMK151" s="139"/>
      <c r="PML151" s="139"/>
      <c r="PMM151" s="139"/>
      <c r="PMN151" s="139"/>
      <c r="PMO151" s="139"/>
      <c r="PMP151" s="139"/>
      <c r="PMQ151" s="139"/>
      <c r="PMR151" s="139"/>
      <c r="PMS151" s="139"/>
      <c r="PMT151" s="139"/>
      <c r="PMU151" s="139"/>
      <c r="PMV151" s="139"/>
      <c r="PMW151" s="139"/>
      <c r="PMX151" s="139"/>
      <c r="PMY151" s="139"/>
      <c r="PMZ151" s="139"/>
      <c r="PNA151" s="139"/>
      <c r="PNB151" s="139"/>
      <c r="PNC151" s="139"/>
      <c r="PND151" s="139"/>
      <c r="PNE151" s="139"/>
      <c r="PNF151" s="139"/>
      <c r="PNG151" s="139"/>
      <c r="PNH151" s="139"/>
      <c r="PNI151" s="139"/>
      <c r="PNJ151" s="139"/>
      <c r="PNK151" s="139"/>
      <c r="PNL151" s="139"/>
      <c r="PNM151" s="139"/>
      <c r="PNN151" s="139"/>
      <c r="PNO151" s="139"/>
      <c r="PNP151" s="139"/>
      <c r="PNQ151" s="139"/>
      <c r="PNR151" s="139"/>
      <c r="PNS151" s="139"/>
      <c r="PNT151" s="139"/>
      <c r="PNU151" s="139"/>
      <c r="PNV151" s="139"/>
      <c r="PNW151" s="139"/>
      <c r="PNX151" s="139"/>
      <c r="PNY151" s="139"/>
      <c r="PNZ151" s="139"/>
      <c r="POA151" s="139"/>
      <c r="POB151" s="139"/>
      <c r="POC151" s="139"/>
      <c r="POD151" s="139"/>
      <c r="POE151" s="139"/>
      <c r="POF151" s="139"/>
      <c r="POG151" s="139"/>
      <c r="POH151" s="139"/>
      <c r="POI151" s="139"/>
      <c r="POJ151" s="139"/>
      <c r="POK151" s="139"/>
      <c r="POL151" s="139"/>
      <c r="POM151" s="139"/>
      <c r="PON151" s="139"/>
      <c r="POO151" s="139"/>
      <c r="POP151" s="139"/>
      <c r="POQ151" s="139"/>
      <c r="POR151" s="139"/>
      <c r="POS151" s="139"/>
      <c r="POT151" s="139"/>
      <c r="POU151" s="139"/>
      <c r="POV151" s="139"/>
      <c r="POW151" s="139"/>
      <c r="POX151" s="139"/>
      <c r="POY151" s="139"/>
      <c r="POZ151" s="139"/>
      <c r="PPA151" s="139"/>
      <c r="PPB151" s="139"/>
      <c r="PPC151" s="139"/>
      <c r="PPD151" s="139"/>
      <c r="PPE151" s="139"/>
      <c r="PPF151" s="139"/>
      <c r="PPG151" s="139"/>
      <c r="PPH151" s="139"/>
      <c r="PPI151" s="139"/>
      <c r="PPJ151" s="139"/>
      <c r="PPK151" s="139"/>
      <c r="PPL151" s="139"/>
      <c r="PPM151" s="139"/>
      <c r="PPN151" s="139"/>
      <c r="PPO151" s="139"/>
      <c r="PPP151" s="139"/>
      <c r="PPQ151" s="139"/>
      <c r="PPR151" s="139"/>
      <c r="PPS151" s="139"/>
      <c r="PPT151" s="139"/>
      <c r="PPU151" s="139"/>
      <c r="PPV151" s="139"/>
      <c r="PPW151" s="139"/>
      <c r="PPX151" s="139"/>
      <c r="PPY151" s="139"/>
      <c r="PPZ151" s="139"/>
      <c r="PQA151" s="139"/>
      <c r="PQB151" s="139"/>
      <c r="PQC151" s="139"/>
      <c r="PQD151" s="139"/>
      <c r="PQE151" s="139"/>
      <c r="PQF151" s="139"/>
      <c r="PQG151" s="139"/>
      <c r="PQH151" s="139"/>
      <c r="PQI151" s="139"/>
      <c r="PQJ151" s="139"/>
      <c r="PQK151" s="139"/>
      <c r="PQL151" s="139"/>
      <c r="PQM151" s="139"/>
      <c r="PQN151" s="139"/>
      <c r="PQO151" s="139"/>
      <c r="PQP151" s="139"/>
      <c r="PQQ151" s="139"/>
      <c r="PQR151" s="139"/>
      <c r="PQS151" s="139"/>
      <c r="PQT151" s="139"/>
      <c r="PQU151" s="139"/>
      <c r="PQV151" s="139"/>
      <c r="PQW151" s="139"/>
      <c r="PQX151" s="139"/>
      <c r="PQY151" s="139"/>
      <c r="PQZ151" s="139"/>
      <c r="PRA151" s="139"/>
      <c r="PRB151" s="139"/>
      <c r="PRC151" s="139"/>
      <c r="PRD151" s="139"/>
      <c r="PRE151" s="139"/>
      <c r="PRF151" s="139"/>
      <c r="PRG151" s="139"/>
      <c r="PRH151" s="139"/>
      <c r="PRI151" s="139"/>
      <c r="PRJ151" s="139"/>
      <c r="PRK151" s="139"/>
      <c r="PRL151" s="139"/>
      <c r="PRM151" s="139"/>
      <c r="PRN151" s="139"/>
      <c r="PRO151" s="139"/>
      <c r="PRP151" s="139"/>
      <c r="PRQ151" s="139"/>
      <c r="PRR151" s="139"/>
      <c r="PRS151" s="139"/>
      <c r="PRT151" s="139"/>
      <c r="PRU151" s="139"/>
      <c r="PRV151" s="139"/>
      <c r="PRW151" s="139"/>
      <c r="PRX151" s="139"/>
      <c r="PRY151" s="139"/>
      <c r="PRZ151" s="139"/>
      <c r="PSA151" s="139"/>
      <c r="PSB151" s="139"/>
      <c r="PSC151" s="139"/>
      <c r="PSD151" s="139"/>
      <c r="PSE151" s="139"/>
      <c r="PSF151" s="139"/>
      <c r="PSG151" s="139"/>
      <c r="PSH151" s="139"/>
      <c r="PSI151" s="139"/>
      <c r="PSJ151" s="139"/>
      <c r="PSK151" s="139"/>
      <c r="PSL151" s="139"/>
      <c r="PSM151" s="139"/>
      <c r="PSN151" s="139"/>
      <c r="PSO151" s="139"/>
      <c r="PSP151" s="139"/>
      <c r="PSQ151" s="139"/>
      <c r="PSR151" s="139"/>
      <c r="PSS151" s="139"/>
      <c r="PST151" s="139"/>
      <c r="PSU151" s="139"/>
      <c r="PSV151" s="139"/>
      <c r="PSW151" s="139"/>
      <c r="PSX151" s="139"/>
      <c r="PSY151" s="139"/>
      <c r="PSZ151" s="139"/>
      <c r="PTA151" s="139"/>
      <c r="PTB151" s="139"/>
      <c r="PTC151" s="139"/>
      <c r="PTD151" s="139"/>
      <c r="PTE151" s="139"/>
      <c r="PTF151" s="139"/>
      <c r="PTG151" s="139"/>
      <c r="PTH151" s="139"/>
      <c r="PTI151" s="139"/>
      <c r="PTJ151" s="139"/>
      <c r="PTK151" s="139"/>
      <c r="PTL151" s="139"/>
      <c r="PTM151" s="139"/>
      <c r="PTN151" s="139"/>
      <c r="PTO151" s="139"/>
      <c r="PTP151" s="139"/>
      <c r="PTQ151" s="139"/>
      <c r="PTR151" s="139"/>
      <c r="PTS151" s="139"/>
      <c r="PTT151" s="139"/>
      <c r="PTU151" s="139"/>
      <c r="PTV151" s="139"/>
      <c r="PTW151" s="139"/>
      <c r="PTX151" s="139"/>
      <c r="PTY151" s="139"/>
      <c r="PTZ151" s="139"/>
      <c r="PUA151" s="139"/>
      <c r="PUB151" s="139"/>
      <c r="PUC151" s="139"/>
      <c r="PUD151" s="139"/>
      <c r="PUE151" s="139"/>
      <c r="PUF151" s="139"/>
      <c r="PUG151" s="139"/>
      <c r="PUH151" s="139"/>
      <c r="PUI151" s="139"/>
      <c r="PUJ151" s="139"/>
      <c r="PUK151" s="139"/>
      <c r="PUL151" s="139"/>
      <c r="PUM151" s="139"/>
      <c r="PUN151" s="139"/>
      <c r="PUO151" s="139"/>
      <c r="PUP151" s="139"/>
      <c r="PUQ151" s="139"/>
      <c r="PUR151" s="139"/>
      <c r="PUS151" s="139"/>
      <c r="PUT151" s="139"/>
      <c r="PUU151" s="139"/>
      <c r="PUV151" s="139"/>
      <c r="PUW151" s="139"/>
      <c r="PUX151" s="139"/>
      <c r="PUY151" s="139"/>
      <c r="PUZ151" s="139"/>
      <c r="PVA151" s="139"/>
      <c r="PVB151" s="139"/>
      <c r="PVC151" s="139"/>
      <c r="PVD151" s="139"/>
      <c r="PVE151" s="139"/>
      <c r="PVF151" s="139"/>
      <c r="PVG151" s="139"/>
      <c r="PVH151" s="139"/>
      <c r="PVI151" s="139"/>
      <c r="PVJ151" s="139"/>
      <c r="PVK151" s="139"/>
      <c r="PVL151" s="139"/>
      <c r="PVM151" s="139"/>
      <c r="PVN151" s="139"/>
      <c r="PVO151" s="139"/>
      <c r="PVP151" s="139"/>
      <c r="PVQ151" s="139"/>
      <c r="PVR151" s="139"/>
      <c r="PVS151" s="139"/>
      <c r="PVT151" s="139"/>
      <c r="PVU151" s="139"/>
      <c r="PVV151" s="139"/>
      <c r="PVW151" s="139"/>
      <c r="PVX151" s="139"/>
      <c r="PVY151" s="139"/>
      <c r="PVZ151" s="139"/>
      <c r="PWA151" s="139"/>
      <c r="PWB151" s="139"/>
      <c r="PWC151" s="139"/>
      <c r="PWD151" s="139"/>
      <c r="PWE151" s="139"/>
      <c r="PWF151" s="139"/>
      <c r="PWG151" s="139"/>
      <c r="PWH151" s="139"/>
      <c r="PWI151" s="139"/>
      <c r="PWJ151" s="139"/>
      <c r="PWK151" s="139"/>
      <c r="PWL151" s="139"/>
      <c r="PWM151" s="139"/>
      <c r="PWN151" s="139"/>
      <c r="PWO151" s="139"/>
      <c r="PWP151" s="139"/>
      <c r="PWQ151" s="139"/>
      <c r="PWR151" s="139"/>
      <c r="PWS151" s="139"/>
      <c r="PWT151" s="139"/>
      <c r="PWU151" s="139"/>
      <c r="PWV151" s="139"/>
      <c r="PWW151" s="139"/>
      <c r="PWX151" s="139"/>
      <c r="PWY151" s="139"/>
      <c r="PWZ151" s="139"/>
      <c r="PXA151" s="139"/>
      <c r="PXB151" s="139"/>
      <c r="PXC151" s="139"/>
      <c r="PXD151" s="139"/>
      <c r="PXE151" s="139"/>
      <c r="PXF151" s="139"/>
      <c r="PXG151" s="139"/>
      <c r="PXH151" s="139"/>
      <c r="PXI151" s="139"/>
      <c r="PXJ151" s="139"/>
      <c r="PXK151" s="139"/>
      <c r="PXL151" s="139"/>
      <c r="PXM151" s="139"/>
      <c r="PXN151" s="139"/>
      <c r="PXO151" s="139"/>
      <c r="PXP151" s="139"/>
      <c r="PXQ151" s="139"/>
      <c r="PXR151" s="139"/>
      <c r="PXS151" s="139"/>
      <c r="PXT151" s="139"/>
      <c r="PXU151" s="139"/>
      <c r="PXV151" s="139"/>
      <c r="PXW151" s="139"/>
      <c r="PXX151" s="139"/>
      <c r="PXY151" s="139"/>
      <c r="PXZ151" s="139"/>
      <c r="PYA151" s="139"/>
      <c r="PYB151" s="139"/>
      <c r="PYC151" s="139"/>
      <c r="PYD151" s="139"/>
      <c r="PYE151" s="139"/>
      <c r="PYF151" s="139"/>
      <c r="PYG151" s="139"/>
      <c r="PYH151" s="139"/>
      <c r="PYI151" s="139"/>
      <c r="PYJ151" s="139"/>
      <c r="PYK151" s="139"/>
      <c r="PYL151" s="139"/>
      <c r="PYM151" s="139"/>
      <c r="PYN151" s="139"/>
      <c r="PYO151" s="139"/>
      <c r="PYP151" s="139"/>
      <c r="PYQ151" s="139"/>
      <c r="PYR151" s="139"/>
      <c r="PYS151" s="139"/>
      <c r="PYT151" s="139"/>
      <c r="PYU151" s="139"/>
      <c r="PYV151" s="139"/>
      <c r="PYW151" s="139"/>
      <c r="PYX151" s="139"/>
      <c r="PYY151" s="139"/>
      <c r="PYZ151" s="139"/>
      <c r="PZA151" s="139"/>
      <c r="PZB151" s="139"/>
      <c r="PZC151" s="139"/>
      <c r="PZD151" s="139"/>
      <c r="PZE151" s="139"/>
      <c r="PZF151" s="139"/>
      <c r="PZG151" s="139"/>
      <c r="PZH151" s="139"/>
      <c r="PZI151" s="139"/>
      <c r="PZJ151" s="139"/>
      <c r="PZK151" s="139"/>
      <c r="PZL151" s="139"/>
      <c r="PZM151" s="139"/>
      <c r="PZN151" s="139"/>
      <c r="PZO151" s="139"/>
      <c r="PZP151" s="139"/>
      <c r="PZQ151" s="139"/>
      <c r="PZR151" s="139"/>
      <c r="PZS151" s="139"/>
      <c r="PZT151" s="139"/>
      <c r="PZU151" s="139"/>
      <c r="PZV151" s="139"/>
      <c r="PZW151" s="139"/>
      <c r="PZX151" s="139"/>
      <c r="PZY151" s="139"/>
      <c r="PZZ151" s="139"/>
      <c r="QAA151" s="139"/>
      <c r="QAB151" s="139"/>
      <c r="QAC151" s="139"/>
      <c r="QAD151" s="139"/>
      <c r="QAE151" s="139"/>
      <c r="QAF151" s="139"/>
      <c r="QAG151" s="139"/>
      <c r="QAH151" s="139"/>
      <c r="QAI151" s="139"/>
      <c r="QAJ151" s="139"/>
      <c r="QAK151" s="139"/>
      <c r="QAL151" s="139"/>
      <c r="QAM151" s="139"/>
      <c r="QAN151" s="139"/>
      <c r="QAO151" s="139"/>
      <c r="QAP151" s="139"/>
      <c r="QAQ151" s="139"/>
      <c r="QAR151" s="139"/>
      <c r="QAS151" s="139"/>
      <c r="QAT151" s="139"/>
      <c r="QAU151" s="139"/>
      <c r="QAV151" s="139"/>
      <c r="QAW151" s="139"/>
      <c r="QAX151" s="139"/>
      <c r="QAY151" s="139"/>
      <c r="QAZ151" s="139"/>
      <c r="QBA151" s="139"/>
      <c r="QBB151" s="139"/>
      <c r="QBC151" s="139"/>
      <c r="QBD151" s="139"/>
      <c r="QBE151" s="139"/>
      <c r="QBF151" s="139"/>
      <c r="QBG151" s="139"/>
      <c r="QBH151" s="139"/>
      <c r="QBI151" s="139"/>
      <c r="QBJ151" s="139"/>
      <c r="QBK151" s="139"/>
      <c r="QBL151" s="139"/>
      <c r="QBM151" s="139"/>
      <c r="QBN151" s="139"/>
      <c r="QBO151" s="139"/>
      <c r="QBP151" s="139"/>
      <c r="QBQ151" s="139"/>
      <c r="QBR151" s="139"/>
      <c r="QBS151" s="139"/>
      <c r="QBT151" s="139"/>
      <c r="QBU151" s="139"/>
      <c r="QBV151" s="139"/>
      <c r="QBW151" s="139"/>
      <c r="QBX151" s="139"/>
      <c r="QBY151" s="139"/>
      <c r="QBZ151" s="139"/>
      <c r="QCA151" s="139"/>
      <c r="QCB151" s="139"/>
      <c r="QCC151" s="139"/>
      <c r="QCD151" s="139"/>
      <c r="QCE151" s="139"/>
      <c r="QCF151" s="139"/>
      <c r="QCG151" s="139"/>
      <c r="QCH151" s="139"/>
      <c r="QCI151" s="139"/>
      <c r="QCJ151" s="139"/>
      <c r="QCK151" s="139"/>
      <c r="QCL151" s="139"/>
      <c r="QCM151" s="139"/>
      <c r="QCN151" s="139"/>
      <c r="QCO151" s="139"/>
      <c r="QCP151" s="139"/>
      <c r="QCQ151" s="139"/>
      <c r="QCR151" s="139"/>
      <c r="QCS151" s="139"/>
      <c r="QCT151" s="139"/>
      <c r="QCU151" s="139"/>
      <c r="QCV151" s="139"/>
      <c r="QCW151" s="139"/>
      <c r="QCX151" s="139"/>
      <c r="QCY151" s="139"/>
      <c r="QCZ151" s="139"/>
      <c r="QDA151" s="139"/>
      <c r="QDB151" s="139"/>
      <c r="QDC151" s="139"/>
      <c r="QDD151" s="139"/>
      <c r="QDE151" s="139"/>
      <c r="QDF151" s="139"/>
      <c r="QDG151" s="139"/>
      <c r="QDH151" s="139"/>
      <c r="QDI151" s="139"/>
      <c r="QDJ151" s="139"/>
      <c r="QDK151" s="139"/>
      <c r="QDL151" s="139"/>
      <c r="QDM151" s="139"/>
      <c r="QDN151" s="139"/>
      <c r="QDO151" s="139"/>
      <c r="QDP151" s="139"/>
      <c r="QDQ151" s="139"/>
      <c r="QDR151" s="139"/>
      <c r="QDS151" s="139"/>
      <c r="QDT151" s="139"/>
      <c r="QDU151" s="139"/>
      <c r="QDV151" s="139"/>
      <c r="QDW151" s="139"/>
      <c r="QDX151" s="139"/>
      <c r="QDY151" s="139"/>
      <c r="QDZ151" s="139"/>
      <c r="QEA151" s="139"/>
      <c r="QEB151" s="139"/>
      <c r="QEC151" s="139"/>
      <c r="QED151" s="139"/>
      <c r="QEE151" s="139"/>
      <c r="QEF151" s="139"/>
      <c r="QEG151" s="139"/>
      <c r="QEH151" s="139"/>
      <c r="QEI151" s="139"/>
      <c r="QEJ151" s="139"/>
      <c r="QEK151" s="139"/>
      <c r="QEL151" s="139"/>
      <c r="QEM151" s="139"/>
      <c r="QEN151" s="139"/>
      <c r="QEO151" s="139"/>
      <c r="QEP151" s="139"/>
      <c r="QEQ151" s="139"/>
      <c r="QER151" s="139"/>
      <c r="QES151" s="139"/>
      <c r="QET151" s="139"/>
      <c r="QEU151" s="139"/>
      <c r="QEV151" s="139"/>
      <c r="QEW151" s="139"/>
      <c r="QEX151" s="139"/>
      <c r="QEY151" s="139"/>
      <c r="QEZ151" s="139"/>
      <c r="QFA151" s="139"/>
      <c r="QFB151" s="139"/>
      <c r="QFC151" s="139"/>
      <c r="QFD151" s="139"/>
      <c r="QFE151" s="139"/>
      <c r="QFF151" s="139"/>
      <c r="QFG151" s="139"/>
      <c r="QFH151" s="139"/>
      <c r="QFI151" s="139"/>
      <c r="QFJ151" s="139"/>
      <c r="QFK151" s="139"/>
      <c r="QFL151" s="139"/>
      <c r="QFM151" s="139"/>
      <c r="QFN151" s="139"/>
      <c r="QFO151" s="139"/>
      <c r="QFP151" s="139"/>
      <c r="QFQ151" s="139"/>
      <c r="QFR151" s="139"/>
      <c r="QFS151" s="139"/>
      <c r="QFT151" s="139"/>
      <c r="QFU151" s="139"/>
      <c r="QFV151" s="139"/>
      <c r="QFW151" s="139"/>
      <c r="QFX151" s="139"/>
      <c r="QFY151" s="139"/>
      <c r="QFZ151" s="139"/>
      <c r="QGA151" s="139"/>
      <c r="QGB151" s="139"/>
      <c r="QGC151" s="139"/>
      <c r="QGD151" s="139"/>
      <c r="QGE151" s="139"/>
      <c r="QGF151" s="139"/>
      <c r="QGG151" s="139"/>
      <c r="QGH151" s="139"/>
      <c r="QGI151" s="139"/>
      <c r="QGJ151" s="139"/>
      <c r="QGK151" s="139"/>
      <c r="QGL151" s="139"/>
      <c r="QGM151" s="139"/>
      <c r="QGN151" s="139"/>
      <c r="QGO151" s="139"/>
      <c r="QGP151" s="139"/>
      <c r="QGQ151" s="139"/>
      <c r="QGR151" s="139"/>
      <c r="QGS151" s="139"/>
      <c r="QGT151" s="139"/>
      <c r="QGU151" s="139"/>
      <c r="QGV151" s="139"/>
      <c r="QGW151" s="139"/>
      <c r="QGX151" s="139"/>
      <c r="QGY151" s="139"/>
      <c r="QGZ151" s="139"/>
      <c r="QHA151" s="139"/>
      <c r="QHB151" s="139"/>
      <c r="QHC151" s="139"/>
      <c r="QHD151" s="139"/>
      <c r="QHE151" s="139"/>
      <c r="QHF151" s="139"/>
      <c r="QHG151" s="139"/>
      <c r="QHH151" s="139"/>
      <c r="QHI151" s="139"/>
      <c r="QHJ151" s="139"/>
      <c r="QHK151" s="139"/>
      <c r="QHL151" s="139"/>
      <c r="QHM151" s="139"/>
      <c r="QHN151" s="139"/>
      <c r="QHO151" s="139"/>
      <c r="QHP151" s="139"/>
      <c r="QHQ151" s="139"/>
      <c r="QHR151" s="139"/>
      <c r="QHS151" s="139"/>
      <c r="QHT151" s="139"/>
      <c r="QHU151" s="139"/>
      <c r="QHV151" s="139"/>
      <c r="QHW151" s="139"/>
      <c r="QHX151" s="139"/>
      <c r="QHY151" s="139"/>
      <c r="QHZ151" s="139"/>
      <c r="QIA151" s="139"/>
      <c r="QIB151" s="139"/>
      <c r="QIC151" s="139"/>
      <c r="QID151" s="139"/>
      <c r="QIE151" s="139"/>
      <c r="QIF151" s="139"/>
      <c r="QIG151" s="139"/>
      <c r="QIH151" s="139"/>
      <c r="QII151" s="139"/>
      <c r="QIJ151" s="139"/>
      <c r="QIK151" s="139"/>
      <c r="QIL151" s="139"/>
      <c r="QIM151" s="139"/>
      <c r="QIN151" s="139"/>
      <c r="QIO151" s="139"/>
      <c r="QIP151" s="139"/>
      <c r="QIQ151" s="139"/>
      <c r="QIR151" s="139"/>
      <c r="QIS151" s="139"/>
      <c r="QIT151" s="139"/>
      <c r="QIU151" s="139"/>
      <c r="QIV151" s="139"/>
      <c r="QIW151" s="139"/>
      <c r="QIX151" s="139"/>
      <c r="QIY151" s="139"/>
      <c r="QIZ151" s="139"/>
      <c r="QJA151" s="139"/>
      <c r="QJB151" s="139"/>
      <c r="QJC151" s="139"/>
      <c r="QJD151" s="139"/>
      <c r="QJE151" s="139"/>
      <c r="QJF151" s="139"/>
      <c r="QJG151" s="139"/>
      <c r="QJH151" s="139"/>
      <c r="QJI151" s="139"/>
      <c r="QJJ151" s="139"/>
      <c r="QJK151" s="139"/>
      <c r="QJL151" s="139"/>
      <c r="QJM151" s="139"/>
      <c r="QJN151" s="139"/>
      <c r="QJO151" s="139"/>
      <c r="QJP151" s="139"/>
      <c r="QJQ151" s="139"/>
      <c r="QJR151" s="139"/>
      <c r="QJS151" s="139"/>
      <c r="QJT151" s="139"/>
      <c r="QJU151" s="139"/>
      <c r="QJV151" s="139"/>
      <c r="QJW151" s="139"/>
      <c r="QJX151" s="139"/>
      <c r="QJY151" s="139"/>
      <c r="QJZ151" s="139"/>
      <c r="QKA151" s="139"/>
      <c r="QKB151" s="139"/>
      <c r="QKC151" s="139"/>
      <c r="QKD151" s="139"/>
      <c r="QKE151" s="139"/>
      <c r="QKF151" s="139"/>
      <c r="QKG151" s="139"/>
      <c r="QKH151" s="139"/>
      <c r="QKI151" s="139"/>
      <c r="QKJ151" s="139"/>
      <c r="QKK151" s="139"/>
      <c r="QKL151" s="139"/>
      <c r="QKM151" s="139"/>
      <c r="QKN151" s="139"/>
      <c r="QKO151" s="139"/>
      <c r="QKP151" s="139"/>
      <c r="QKQ151" s="139"/>
      <c r="QKR151" s="139"/>
      <c r="QKS151" s="139"/>
      <c r="QKT151" s="139"/>
      <c r="QKU151" s="139"/>
      <c r="QKV151" s="139"/>
      <c r="QKW151" s="139"/>
      <c r="QKX151" s="139"/>
      <c r="QKY151" s="139"/>
      <c r="QKZ151" s="139"/>
      <c r="QLA151" s="139"/>
      <c r="QLB151" s="139"/>
      <c r="QLC151" s="139"/>
      <c r="QLD151" s="139"/>
      <c r="QLE151" s="139"/>
      <c r="QLF151" s="139"/>
      <c r="QLG151" s="139"/>
      <c r="QLH151" s="139"/>
      <c r="QLI151" s="139"/>
      <c r="QLJ151" s="139"/>
      <c r="QLK151" s="139"/>
      <c r="QLL151" s="139"/>
      <c r="QLM151" s="139"/>
      <c r="QLN151" s="139"/>
      <c r="QLO151" s="139"/>
      <c r="QLP151" s="139"/>
      <c r="QLQ151" s="139"/>
      <c r="QLR151" s="139"/>
      <c r="QLS151" s="139"/>
      <c r="QLT151" s="139"/>
      <c r="QLU151" s="139"/>
      <c r="QLV151" s="139"/>
      <c r="QLW151" s="139"/>
      <c r="QLX151" s="139"/>
      <c r="QLY151" s="139"/>
      <c r="QLZ151" s="139"/>
      <c r="QMA151" s="139"/>
      <c r="QMB151" s="139"/>
      <c r="QMC151" s="139"/>
      <c r="QMD151" s="139"/>
      <c r="QME151" s="139"/>
      <c r="QMF151" s="139"/>
      <c r="QMG151" s="139"/>
      <c r="QMH151" s="139"/>
      <c r="QMI151" s="139"/>
      <c r="QMJ151" s="139"/>
      <c r="QMK151" s="139"/>
      <c r="QML151" s="139"/>
      <c r="QMM151" s="139"/>
      <c r="QMN151" s="139"/>
      <c r="QMO151" s="139"/>
      <c r="QMP151" s="139"/>
      <c r="QMQ151" s="139"/>
      <c r="QMR151" s="139"/>
      <c r="QMS151" s="139"/>
      <c r="QMT151" s="139"/>
      <c r="QMU151" s="139"/>
      <c r="QMV151" s="139"/>
      <c r="QMW151" s="139"/>
      <c r="QMX151" s="139"/>
      <c r="QMY151" s="139"/>
      <c r="QMZ151" s="139"/>
      <c r="QNA151" s="139"/>
      <c r="QNB151" s="139"/>
      <c r="QNC151" s="139"/>
      <c r="QND151" s="139"/>
      <c r="QNE151" s="139"/>
      <c r="QNF151" s="139"/>
      <c r="QNG151" s="139"/>
      <c r="QNH151" s="139"/>
      <c r="QNI151" s="139"/>
      <c r="QNJ151" s="139"/>
      <c r="QNK151" s="139"/>
      <c r="QNL151" s="139"/>
      <c r="QNM151" s="139"/>
      <c r="QNN151" s="139"/>
      <c r="QNO151" s="139"/>
      <c r="QNP151" s="139"/>
      <c r="QNQ151" s="139"/>
      <c r="QNR151" s="139"/>
      <c r="QNS151" s="139"/>
      <c r="QNT151" s="139"/>
      <c r="QNU151" s="139"/>
      <c r="QNV151" s="139"/>
      <c r="QNW151" s="139"/>
      <c r="QNX151" s="139"/>
      <c r="QNY151" s="139"/>
      <c r="QNZ151" s="139"/>
      <c r="QOA151" s="139"/>
      <c r="QOB151" s="139"/>
      <c r="QOC151" s="139"/>
      <c r="QOD151" s="139"/>
      <c r="QOE151" s="139"/>
      <c r="QOF151" s="139"/>
      <c r="QOG151" s="139"/>
      <c r="QOH151" s="139"/>
      <c r="QOI151" s="139"/>
      <c r="QOJ151" s="139"/>
      <c r="QOK151" s="139"/>
      <c r="QOL151" s="139"/>
      <c r="QOM151" s="139"/>
      <c r="QON151" s="139"/>
      <c r="QOO151" s="139"/>
      <c r="QOP151" s="139"/>
      <c r="QOQ151" s="139"/>
      <c r="QOR151" s="139"/>
      <c r="QOS151" s="139"/>
      <c r="QOT151" s="139"/>
      <c r="QOU151" s="139"/>
      <c r="QOV151" s="139"/>
      <c r="QOW151" s="139"/>
      <c r="QOX151" s="139"/>
      <c r="QOY151" s="139"/>
      <c r="QOZ151" s="139"/>
      <c r="QPA151" s="139"/>
      <c r="QPB151" s="139"/>
      <c r="QPC151" s="139"/>
      <c r="QPD151" s="139"/>
      <c r="QPE151" s="139"/>
      <c r="QPF151" s="139"/>
      <c r="QPG151" s="139"/>
      <c r="QPH151" s="139"/>
      <c r="QPI151" s="139"/>
      <c r="QPJ151" s="139"/>
      <c r="QPK151" s="139"/>
      <c r="QPL151" s="139"/>
      <c r="QPM151" s="139"/>
      <c r="QPN151" s="139"/>
      <c r="QPO151" s="139"/>
      <c r="QPP151" s="139"/>
      <c r="QPQ151" s="139"/>
      <c r="QPR151" s="139"/>
      <c r="QPS151" s="139"/>
      <c r="QPT151" s="139"/>
      <c r="QPU151" s="139"/>
      <c r="QPV151" s="139"/>
      <c r="QPW151" s="139"/>
      <c r="QPX151" s="139"/>
      <c r="QPY151" s="139"/>
      <c r="QPZ151" s="139"/>
      <c r="QQA151" s="139"/>
      <c r="QQB151" s="139"/>
      <c r="QQC151" s="139"/>
      <c r="QQD151" s="139"/>
      <c r="QQE151" s="139"/>
      <c r="QQF151" s="139"/>
      <c r="QQG151" s="139"/>
      <c r="QQH151" s="139"/>
      <c r="QQI151" s="139"/>
      <c r="QQJ151" s="139"/>
      <c r="QQK151" s="139"/>
      <c r="QQL151" s="139"/>
      <c r="QQM151" s="139"/>
      <c r="QQN151" s="139"/>
      <c r="QQO151" s="139"/>
      <c r="QQP151" s="139"/>
      <c r="QQQ151" s="139"/>
      <c r="QQR151" s="139"/>
      <c r="QQS151" s="139"/>
      <c r="QQT151" s="139"/>
      <c r="QQU151" s="139"/>
      <c r="QQV151" s="139"/>
      <c r="QQW151" s="139"/>
      <c r="QQX151" s="139"/>
      <c r="QQY151" s="139"/>
      <c r="QQZ151" s="139"/>
      <c r="QRA151" s="139"/>
      <c r="QRB151" s="139"/>
      <c r="QRC151" s="139"/>
      <c r="QRD151" s="139"/>
      <c r="QRE151" s="139"/>
      <c r="QRF151" s="139"/>
      <c r="QRG151" s="139"/>
      <c r="QRH151" s="139"/>
      <c r="QRI151" s="139"/>
      <c r="QRJ151" s="139"/>
      <c r="QRK151" s="139"/>
      <c r="QRL151" s="139"/>
      <c r="QRM151" s="139"/>
      <c r="QRN151" s="139"/>
      <c r="QRO151" s="139"/>
      <c r="QRP151" s="139"/>
      <c r="QRQ151" s="139"/>
      <c r="QRR151" s="139"/>
      <c r="QRS151" s="139"/>
      <c r="QRT151" s="139"/>
      <c r="QRU151" s="139"/>
      <c r="QRV151" s="139"/>
      <c r="QRW151" s="139"/>
      <c r="QRX151" s="139"/>
      <c r="QRY151" s="139"/>
      <c r="QRZ151" s="139"/>
      <c r="QSA151" s="139"/>
      <c r="QSB151" s="139"/>
      <c r="QSC151" s="139"/>
      <c r="QSD151" s="139"/>
      <c r="QSE151" s="139"/>
      <c r="QSF151" s="139"/>
      <c r="QSG151" s="139"/>
      <c r="QSH151" s="139"/>
      <c r="QSI151" s="139"/>
      <c r="QSJ151" s="139"/>
      <c r="QSK151" s="139"/>
      <c r="QSL151" s="139"/>
      <c r="QSM151" s="139"/>
      <c r="QSN151" s="139"/>
      <c r="QSO151" s="139"/>
      <c r="QSP151" s="139"/>
      <c r="QSQ151" s="139"/>
      <c r="QSR151" s="139"/>
      <c r="QSS151" s="139"/>
      <c r="QST151" s="139"/>
      <c r="QSU151" s="139"/>
      <c r="QSV151" s="139"/>
      <c r="QSW151" s="139"/>
      <c r="QSX151" s="139"/>
      <c r="QSY151" s="139"/>
      <c r="QSZ151" s="139"/>
      <c r="QTA151" s="139"/>
      <c r="QTB151" s="139"/>
      <c r="QTC151" s="139"/>
      <c r="QTD151" s="139"/>
      <c r="QTE151" s="139"/>
      <c r="QTF151" s="139"/>
      <c r="QTG151" s="139"/>
      <c r="QTH151" s="139"/>
      <c r="QTI151" s="139"/>
      <c r="QTJ151" s="139"/>
      <c r="QTK151" s="139"/>
      <c r="QTL151" s="139"/>
      <c r="QTM151" s="139"/>
      <c r="QTN151" s="139"/>
      <c r="QTO151" s="139"/>
      <c r="QTP151" s="139"/>
      <c r="QTQ151" s="139"/>
      <c r="QTR151" s="139"/>
      <c r="QTS151" s="139"/>
      <c r="QTT151" s="139"/>
      <c r="QTU151" s="139"/>
      <c r="QTV151" s="139"/>
      <c r="QTW151" s="139"/>
      <c r="QTX151" s="139"/>
      <c r="QTY151" s="139"/>
      <c r="QTZ151" s="139"/>
      <c r="QUA151" s="139"/>
      <c r="QUB151" s="139"/>
      <c r="QUC151" s="139"/>
      <c r="QUD151" s="139"/>
      <c r="QUE151" s="139"/>
      <c r="QUF151" s="139"/>
      <c r="QUG151" s="139"/>
      <c r="QUH151" s="139"/>
      <c r="QUI151" s="139"/>
      <c r="QUJ151" s="139"/>
      <c r="QUK151" s="139"/>
      <c r="QUL151" s="139"/>
      <c r="QUM151" s="139"/>
      <c r="QUN151" s="139"/>
      <c r="QUO151" s="139"/>
      <c r="QUP151" s="139"/>
      <c r="QUQ151" s="139"/>
      <c r="QUR151" s="139"/>
      <c r="QUS151" s="139"/>
      <c r="QUT151" s="139"/>
      <c r="QUU151" s="139"/>
      <c r="QUV151" s="139"/>
      <c r="QUW151" s="139"/>
      <c r="QUX151" s="139"/>
      <c r="QUY151" s="139"/>
      <c r="QUZ151" s="139"/>
      <c r="QVA151" s="139"/>
      <c r="QVB151" s="139"/>
      <c r="QVC151" s="139"/>
      <c r="QVD151" s="139"/>
      <c r="QVE151" s="139"/>
      <c r="QVF151" s="139"/>
      <c r="QVG151" s="139"/>
      <c r="QVH151" s="139"/>
      <c r="QVI151" s="139"/>
      <c r="QVJ151" s="139"/>
      <c r="QVK151" s="139"/>
      <c r="QVL151" s="139"/>
      <c r="QVM151" s="139"/>
      <c r="QVN151" s="139"/>
      <c r="QVO151" s="139"/>
      <c r="QVP151" s="139"/>
      <c r="QVQ151" s="139"/>
      <c r="QVR151" s="139"/>
      <c r="QVS151" s="139"/>
      <c r="QVT151" s="139"/>
      <c r="QVU151" s="139"/>
      <c r="QVV151" s="139"/>
      <c r="QVW151" s="139"/>
      <c r="QVX151" s="139"/>
      <c r="QVY151" s="139"/>
      <c r="QVZ151" s="139"/>
      <c r="QWA151" s="139"/>
      <c r="QWB151" s="139"/>
      <c r="QWC151" s="139"/>
      <c r="QWD151" s="139"/>
      <c r="QWE151" s="139"/>
      <c r="QWF151" s="139"/>
      <c r="QWG151" s="139"/>
      <c r="QWH151" s="139"/>
      <c r="QWI151" s="139"/>
      <c r="QWJ151" s="139"/>
      <c r="QWK151" s="139"/>
      <c r="QWL151" s="139"/>
      <c r="QWM151" s="139"/>
      <c r="QWN151" s="139"/>
      <c r="QWO151" s="139"/>
      <c r="QWP151" s="139"/>
      <c r="QWQ151" s="139"/>
      <c r="QWR151" s="139"/>
      <c r="QWS151" s="139"/>
      <c r="QWT151" s="139"/>
      <c r="QWU151" s="139"/>
      <c r="QWV151" s="139"/>
      <c r="QWW151" s="139"/>
      <c r="QWX151" s="139"/>
      <c r="QWY151" s="139"/>
      <c r="QWZ151" s="139"/>
      <c r="QXA151" s="139"/>
      <c r="QXB151" s="139"/>
      <c r="QXC151" s="139"/>
      <c r="QXD151" s="139"/>
      <c r="QXE151" s="139"/>
      <c r="QXF151" s="139"/>
      <c r="QXG151" s="139"/>
      <c r="QXH151" s="139"/>
      <c r="QXI151" s="139"/>
      <c r="QXJ151" s="139"/>
      <c r="QXK151" s="139"/>
      <c r="QXL151" s="139"/>
      <c r="QXM151" s="139"/>
      <c r="QXN151" s="139"/>
      <c r="QXO151" s="139"/>
      <c r="QXP151" s="139"/>
      <c r="QXQ151" s="139"/>
      <c r="QXR151" s="139"/>
      <c r="QXS151" s="139"/>
      <c r="QXT151" s="139"/>
      <c r="QXU151" s="139"/>
      <c r="QXV151" s="139"/>
      <c r="QXW151" s="139"/>
      <c r="QXX151" s="139"/>
      <c r="QXY151" s="139"/>
      <c r="QXZ151" s="139"/>
      <c r="QYA151" s="139"/>
      <c r="QYB151" s="139"/>
      <c r="QYC151" s="139"/>
      <c r="QYD151" s="139"/>
      <c r="QYE151" s="139"/>
      <c r="QYF151" s="139"/>
      <c r="QYG151" s="139"/>
      <c r="QYH151" s="139"/>
      <c r="QYI151" s="139"/>
      <c r="QYJ151" s="139"/>
      <c r="QYK151" s="139"/>
      <c r="QYL151" s="139"/>
      <c r="QYM151" s="139"/>
      <c r="QYN151" s="139"/>
      <c r="QYO151" s="139"/>
      <c r="QYP151" s="139"/>
      <c r="QYQ151" s="139"/>
      <c r="QYR151" s="139"/>
      <c r="QYS151" s="139"/>
      <c r="QYT151" s="139"/>
      <c r="QYU151" s="139"/>
      <c r="QYV151" s="139"/>
      <c r="QYW151" s="139"/>
      <c r="QYX151" s="139"/>
      <c r="QYY151" s="139"/>
      <c r="QYZ151" s="139"/>
      <c r="QZA151" s="139"/>
      <c r="QZB151" s="139"/>
      <c r="QZC151" s="139"/>
      <c r="QZD151" s="139"/>
      <c r="QZE151" s="139"/>
      <c r="QZF151" s="139"/>
      <c r="QZG151" s="139"/>
      <c r="QZH151" s="139"/>
      <c r="QZI151" s="139"/>
      <c r="QZJ151" s="139"/>
      <c r="QZK151" s="139"/>
      <c r="QZL151" s="139"/>
      <c r="QZM151" s="139"/>
      <c r="QZN151" s="139"/>
      <c r="QZO151" s="139"/>
      <c r="QZP151" s="139"/>
      <c r="QZQ151" s="139"/>
      <c r="QZR151" s="139"/>
      <c r="QZS151" s="139"/>
      <c r="QZT151" s="139"/>
      <c r="QZU151" s="139"/>
      <c r="QZV151" s="139"/>
      <c r="QZW151" s="139"/>
      <c r="QZX151" s="139"/>
      <c r="QZY151" s="139"/>
      <c r="QZZ151" s="139"/>
      <c r="RAA151" s="139"/>
      <c r="RAB151" s="139"/>
      <c r="RAC151" s="139"/>
      <c r="RAD151" s="139"/>
      <c r="RAE151" s="139"/>
      <c r="RAF151" s="139"/>
      <c r="RAG151" s="139"/>
      <c r="RAH151" s="139"/>
      <c r="RAI151" s="139"/>
      <c r="RAJ151" s="139"/>
      <c r="RAK151" s="139"/>
      <c r="RAL151" s="139"/>
      <c r="RAM151" s="139"/>
      <c r="RAN151" s="139"/>
      <c r="RAO151" s="139"/>
      <c r="RAP151" s="139"/>
      <c r="RAQ151" s="139"/>
      <c r="RAR151" s="139"/>
      <c r="RAS151" s="139"/>
      <c r="RAT151" s="139"/>
      <c r="RAU151" s="139"/>
      <c r="RAV151" s="139"/>
      <c r="RAW151" s="139"/>
      <c r="RAX151" s="139"/>
      <c r="RAY151" s="139"/>
      <c r="RAZ151" s="139"/>
      <c r="RBA151" s="139"/>
      <c r="RBB151" s="139"/>
      <c r="RBC151" s="139"/>
      <c r="RBD151" s="139"/>
      <c r="RBE151" s="139"/>
      <c r="RBF151" s="139"/>
      <c r="RBG151" s="139"/>
      <c r="RBH151" s="139"/>
      <c r="RBI151" s="139"/>
      <c r="RBJ151" s="139"/>
      <c r="RBK151" s="139"/>
      <c r="RBL151" s="139"/>
      <c r="RBM151" s="139"/>
      <c r="RBN151" s="139"/>
      <c r="RBO151" s="139"/>
      <c r="RBP151" s="139"/>
      <c r="RBQ151" s="139"/>
      <c r="RBR151" s="139"/>
      <c r="RBS151" s="139"/>
      <c r="RBT151" s="139"/>
      <c r="RBU151" s="139"/>
      <c r="RBV151" s="139"/>
      <c r="RBW151" s="139"/>
      <c r="RBX151" s="139"/>
      <c r="RBY151" s="139"/>
      <c r="RBZ151" s="139"/>
      <c r="RCA151" s="139"/>
      <c r="RCB151" s="139"/>
      <c r="RCC151" s="139"/>
      <c r="RCD151" s="139"/>
      <c r="RCE151" s="139"/>
      <c r="RCF151" s="139"/>
      <c r="RCG151" s="139"/>
      <c r="RCH151" s="139"/>
      <c r="RCI151" s="139"/>
      <c r="RCJ151" s="139"/>
      <c r="RCK151" s="139"/>
      <c r="RCL151" s="139"/>
      <c r="RCM151" s="139"/>
      <c r="RCN151" s="139"/>
      <c r="RCO151" s="139"/>
      <c r="RCP151" s="139"/>
      <c r="RCQ151" s="139"/>
      <c r="RCR151" s="139"/>
      <c r="RCS151" s="139"/>
      <c r="RCT151" s="139"/>
      <c r="RCU151" s="139"/>
      <c r="RCV151" s="139"/>
      <c r="RCW151" s="139"/>
      <c r="RCX151" s="139"/>
      <c r="RCY151" s="139"/>
      <c r="RCZ151" s="139"/>
      <c r="RDA151" s="139"/>
      <c r="RDB151" s="139"/>
      <c r="RDC151" s="139"/>
      <c r="RDD151" s="139"/>
      <c r="RDE151" s="139"/>
      <c r="RDF151" s="139"/>
      <c r="RDG151" s="139"/>
      <c r="RDH151" s="139"/>
      <c r="RDI151" s="139"/>
      <c r="RDJ151" s="139"/>
      <c r="RDK151" s="139"/>
      <c r="RDL151" s="139"/>
      <c r="RDM151" s="139"/>
      <c r="RDN151" s="139"/>
      <c r="RDO151" s="139"/>
      <c r="RDP151" s="139"/>
      <c r="RDQ151" s="139"/>
      <c r="RDR151" s="139"/>
      <c r="RDS151" s="139"/>
      <c r="RDT151" s="139"/>
      <c r="RDU151" s="139"/>
      <c r="RDV151" s="139"/>
      <c r="RDW151" s="139"/>
      <c r="RDX151" s="139"/>
      <c r="RDY151" s="139"/>
      <c r="RDZ151" s="139"/>
      <c r="REA151" s="139"/>
      <c r="REB151" s="139"/>
      <c r="REC151" s="139"/>
      <c r="RED151" s="139"/>
      <c r="REE151" s="139"/>
      <c r="REF151" s="139"/>
      <c r="REG151" s="139"/>
      <c r="REH151" s="139"/>
      <c r="REI151" s="139"/>
      <c r="REJ151" s="139"/>
      <c r="REK151" s="139"/>
      <c r="REL151" s="139"/>
      <c r="REM151" s="139"/>
      <c r="REN151" s="139"/>
      <c r="REO151" s="139"/>
      <c r="REP151" s="139"/>
      <c r="REQ151" s="139"/>
      <c r="RER151" s="139"/>
      <c r="RES151" s="139"/>
      <c r="RET151" s="139"/>
      <c r="REU151" s="139"/>
      <c r="REV151" s="139"/>
      <c r="REW151" s="139"/>
      <c r="REX151" s="139"/>
      <c r="REY151" s="139"/>
      <c r="REZ151" s="139"/>
      <c r="RFA151" s="139"/>
      <c r="RFB151" s="139"/>
      <c r="RFC151" s="139"/>
      <c r="RFD151" s="139"/>
      <c r="RFE151" s="139"/>
      <c r="RFF151" s="139"/>
      <c r="RFG151" s="139"/>
      <c r="RFH151" s="139"/>
      <c r="RFI151" s="139"/>
      <c r="RFJ151" s="139"/>
      <c r="RFK151" s="139"/>
      <c r="RFL151" s="139"/>
      <c r="RFM151" s="139"/>
      <c r="RFN151" s="139"/>
      <c r="RFO151" s="139"/>
      <c r="RFP151" s="139"/>
      <c r="RFQ151" s="139"/>
      <c r="RFR151" s="139"/>
      <c r="RFS151" s="139"/>
      <c r="RFT151" s="139"/>
      <c r="RFU151" s="139"/>
      <c r="RFV151" s="139"/>
      <c r="RFW151" s="139"/>
      <c r="RFX151" s="139"/>
      <c r="RFY151" s="139"/>
      <c r="RFZ151" s="139"/>
      <c r="RGA151" s="139"/>
      <c r="RGB151" s="139"/>
      <c r="RGC151" s="139"/>
      <c r="RGD151" s="139"/>
      <c r="RGE151" s="139"/>
      <c r="RGF151" s="139"/>
      <c r="RGG151" s="139"/>
      <c r="RGH151" s="139"/>
      <c r="RGI151" s="139"/>
      <c r="RGJ151" s="139"/>
      <c r="RGK151" s="139"/>
      <c r="RGL151" s="139"/>
      <c r="RGM151" s="139"/>
      <c r="RGN151" s="139"/>
      <c r="RGO151" s="139"/>
      <c r="RGP151" s="139"/>
      <c r="RGQ151" s="139"/>
      <c r="RGR151" s="139"/>
      <c r="RGS151" s="139"/>
      <c r="RGT151" s="139"/>
      <c r="RGU151" s="139"/>
      <c r="RGV151" s="139"/>
      <c r="RGW151" s="139"/>
      <c r="RGX151" s="139"/>
      <c r="RGY151" s="139"/>
      <c r="RGZ151" s="139"/>
      <c r="RHA151" s="139"/>
      <c r="RHB151" s="139"/>
      <c r="RHC151" s="139"/>
      <c r="RHD151" s="139"/>
      <c r="RHE151" s="139"/>
      <c r="RHF151" s="139"/>
      <c r="RHG151" s="139"/>
      <c r="RHH151" s="139"/>
      <c r="RHI151" s="139"/>
      <c r="RHJ151" s="139"/>
      <c r="RHK151" s="139"/>
      <c r="RHL151" s="139"/>
      <c r="RHM151" s="139"/>
      <c r="RHN151" s="139"/>
      <c r="RHO151" s="139"/>
      <c r="RHP151" s="139"/>
      <c r="RHQ151" s="139"/>
      <c r="RHR151" s="139"/>
      <c r="RHS151" s="139"/>
      <c r="RHT151" s="139"/>
      <c r="RHU151" s="139"/>
      <c r="RHV151" s="139"/>
      <c r="RHW151" s="139"/>
      <c r="RHX151" s="139"/>
      <c r="RHY151" s="139"/>
      <c r="RHZ151" s="139"/>
      <c r="RIA151" s="139"/>
      <c r="RIB151" s="139"/>
      <c r="RIC151" s="139"/>
      <c r="RID151" s="139"/>
      <c r="RIE151" s="139"/>
      <c r="RIF151" s="139"/>
      <c r="RIG151" s="139"/>
      <c r="RIH151" s="139"/>
      <c r="RII151" s="139"/>
      <c r="RIJ151" s="139"/>
      <c r="RIK151" s="139"/>
      <c r="RIL151" s="139"/>
      <c r="RIM151" s="139"/>
      <c r="RIN151" s="139"/>
      <c r="RIO151" s="139"/>
      <c r="RIP151" s="139"/>
      <c r="RIQ151" s="139"/>
      <c r="RIR151" s="139"/>
      <c r="RIS151" s="139"/>
      <c r="RIT151" s="139"/>
      <c r="RIU151" s="139"/>
      <c r="RIV151" s="139"/>
      <c r="RIW151" s="139"/>
      <c r="RIX151" s="139"/>
      <c r="RIY151" s="139"/>
      <c r="RIZ151" s="139"/>
      <c r="RJA151" s="139"/>
      <c r="RJB151" s="139"/>
      <c r="RJC151" s="139"/>
      <c r="RJD151" s="139"/>
      <c r="RJE151" s="139"/>
      <c r="RJF151" s="139"/>
      <c r="RJG151" s="139"/>
      <c r="RJH151" s="139"/>
      <c r="RJI151" s="139"/>
      <c r="RJJ151" s="139"/>
      <c r="RJK151" s="139"/>
      <c r="RJL151" s="139"/>
      <c r="RJM151" s="139"/>
      <c r="RJN151" s="139"/>
      <c r="RJO151" s="139"/>
      <c r="RJP151" s="139"/>
      <c r="RJQ151" s="139"/>
      <c r="RJR151" s="139"/>
      <c r="RJS151" s="139"/>
      <c r="RJT151" s="139"/>
      <c r="RJU151" s="139"/>
      <c r="RJV151" s="139"/>
      <c r="RJW151" s="139"/>
      <c r="RJX151" s="139"/>
      <c r="RJY151" s="139"/>
      <c r="RJZ151" s="139"/>
      <c r="RKA151" s="139"/>
      <c r="RKB151" s="139"/>
      <c r="RKC151" s="139"/>
      <c r="RKD151" s="139"/>
      <c r="RKE151" s="139"/>
      <c r="RKF151" s="139"/>
      <c r="RKG151" s="139"/>
      <c r="RKH151" s="139"/>
      <c r="RKI151" s="139"/>
      <c r="RKJ151" s="139"/>
      <c r="RKK151" s="139"/>
      <c r="RKL151" s="139"/>
      <c r="RKM151" s="139"/>
      <c r="RKN151" s="139"/>
      <c r="RKO151" s="139"/>
      <c r="RKP151" s="139"/>
      <c r="RKQ151" s="139"/>
      <c r="RKR151" s="139"/>
      <c r="RKS151" s="139"/>
      <c r="RKT151" s="139"/>
      <c r="RKU151" s="139"/>
      <c r="RKV151" s="139"/>
      <c r="RKW151" s="139"/>
      <c r="RKX151" s="139"/>
      <c r="RKY151" s="139"/>
      <c r="RKZ151" s="139"/>
      <c r="RLA151" s="139"/>
      <c r="RLB151" s="139"/>
      <c r="RLC151" s="139"/>
      <c r="RLD151" s="139"/>
      <c r="RLE151" s="139"/>
      <c r="RLF151" s="139"/>
      <c r="RLG151" s="139"/>
      <c r="RLH151" s="139"/>
      <c r="RLI151" s="139"/>
      <c r="RLJ151" s="139"/>
      <c r="RLK151" s="139"/>
      <c r="RLL151" s="139"/>
      <c r="RLM151" s="139"/>
      <c r="RLN151" s="139"/>
      <c r="RLO151" s="139"/>
      <c r="RLP151" s="139"/>
      <c r="RLQ151" s="139"/>
      <c r="RLR151" s="139"/>
      <c r="RLS151" s="139"/>
      <c r="RLT151" s="139"/>
      <c r="RLU151" s="139"/>
      <c r="RLV151" s="139"/>
      <c r="RLW151" s="139"/>
      <c r="RLX151" s="139"/>
      <c r="RLY151" s="139"/>
      <c r="RLZ151" s="139"/>
      <c r="RMA151" s="139"/>
      <c r="RMB151" s="139"/>
      <c r="RMC151" s="139"/>
      <c r="RMD151" s="139"/>
      <c r="RME151" s="139"/>
      <c r="RMF151" s="139"/>
      <c r="RMG151" s="139"/>
      <c r="RMH151" s="139"/>
      <c r="RMI151" s="139"/>
      <c r="RMJ151" s="139"/>
      <c r="RMK151" s="139"/>
      <c r="RML151" s="139"/>
      <c r="RMM151" s="139"/>
      <c r="RMN151" s="139"/>
      <c r="RMO151" s="139"/>
      <c r="RMP151" s="139"/>
      <c r="RMQ151" s="139"/>
      <c r="RMR151" s="139"/>
      <c r="RMS151" s="139"/>
      <c r="RMT151" s="139"/>
      <c r="RMU151" s="139"/>
      <c r="RMV151" s="139"/>
      <c r="RMW151" s="139"/>
      <c r="RMX151" s="139"/>
      <c r="RMY151" s="139"/>
      <c r="RMZ151" s="139"/>
      <c r="RNA151" s="139"/>
      <c r="RNB151" s="139"/>
      <c r="RNC151" s="139"/>
      <c r="RND151" s="139"/>
      <c r="RNE151" s="139"/>
      <c r="RNF151" s="139"/>
      <c r="RNG151" s="139"/>
      <c r="RNH151" s="139"/>
      <c r="RNI151" s="139"/>
      <c r="RNJ151" s="139"/>
      <c r="RNK151" s="139"/>
      <c r="RNL151" s="139"/>
      <c r="RNM151" s="139"/>
      <c r="RNN151" s="139"/>
      <c r="RNO151" s="139"/>
      <c r="RNP151" s="139"/>
      <c r="RNQ151" s="139"/>
      <c r="RNR151" s="139"/>
      <c r="RNS151" s="139"/>
      <c r="RNT151" s="139"/>
      <c r="RNU151" s="139"/>
      <c r="RNV151" s="139"/>
      <c r="RNW151" s="139"/>
      <c r="RNX151" s="139"/>
      <c r="RNY151" s="139"/>
      <c r="RNZ151" s="139"/>
      <c r="ROA151" s="139"/>
      <c r="ROB151" s="139"/>
      <c r="ROC151" s="139"/>
      <c r="ROD151" s="139"/>
      <c r="ROE151" s="139"/>
      <c r="ROF151" s="139"/>
      <c r="ROG151" s="139"/>
      <c r="ROH151" s="139"/>
      <c r="ROI151" s="139"/>
      <c r="ROJ151" s="139"/>
      <c r="ROK151" s="139"/>
      <c r="ROL151" s="139"/>
      <c r="ROM151" s="139"/>
      <c r="RON151" s="139"/>
      <c r="ROO151" s="139"/>
      <c r="ROP151" s="139"/>
      <c r="ROQ151" s="139"/>
      <c r="ROR151" s="139"/>
      <c r="ROS151" s="139"/>
      <c r="ROT151" s="139"/>
      <c r="ROU151" s="139"/>
      <c r="ROV151" s="139"/>
      <c r="ROW151" s="139"/>
      <c r="ROX151" s="139"/>
      <c r="ROY151" s="139"/>
      <c r="ROZ151" s="139"/>
      <c r="RPA151" s="139"/>
      <c r="RPB151" s="139"/>
      <c r="RPC151" s="139"/>
      <c r="RPD151" s="139"/>
      <c r="RPE151" s="139"/>
      <c r="RPF151" s="139"/>
      <c r="RPG151" s="139"/>
      <c r="RPH151" s="139"/>
      <c r="RPI151" s="139"/>
      <c r="RPJ151" s="139"/>
      <c r="RPK151" s="139"/>
      <c r="RPL151" s="139"/>
      <c r="RPM151" s="139"/>
      <c r="RPN151" s="139"/>
      <c r="RPO151" s="139"/>
      <c r="RPP151" s="139"/>
      <c r="RPQ151" s="139"/>
      <c r="RPR151" s="139"/>
      <c r="RPS151" s="139"/>
      <c r="RPT151" s="139"/>
      <c r="RPU151" s="139"/>
      <c r="RPV151" s="139"/>
      <c r="RPW151" s="139"/>
      <c r="RPX151" s="139"/>
      <c r="RPY151" s="139"/>
      <c r="RPZ151" s="139"/>
      <c r="RQA151" s="139"/>
      <c r="RQB151" s="139"/>
      <c r="RQC151" s="139"/>
      <c r="RQD151" s="139"/>
      <c r="RQE151" s="139"/>
      <c r="RQF151" s="139"/>
      <c r="RQG151" s="139"/>
      <c r="RQH151" s="139"/>
      <c r="RQI151" s="139"/>
      <c r="RQJ151" s="139"/>
      <c r="RQK151" s="139"/>
      <c r="RQL151" s="139"/>
      <c r="RQM151" s="139"/>
      <c r="RQN151" s="139"/>
      <c r="RQO151" s="139"/>
      <c r="RQP151" s="139"/>
      <c r="RQQ151" s="139"/>
      <c r="RQR151" s="139"/>
      <c r="RQS151" s="139"/>
      <c r="RQT151" s="139"/>
      <c r="RQU151" s="139"/>
      <c r="RQV151" s="139"/>
      <c r="RQW151" s="139"/>
      <c r="RQX151" s="139"/>
      <c r="RQY151" s="139"/>
      <c r="RQZ151" s="139"/>
      <c r="RRA151" s="139"/>
      <c r="RRB151" s="139"/>
      <c r="RRC151" s="139"/>
      <c r="RRD151" s="139"/>
      <c r="RRE151" s="139"/>
      <c r="RRF151" s="139"/>
      <c r="RRG151" s="139"/>
      <c r="RRH151" s="139"/>
      <c r="RRI151" s="139"/>
      <c r="RRJ151" s="139"/>
      <c r="RRK151" s="139"/>
      <c r="RRL151" s="139"/>
      <c r="RRM151" s="139"/>
      <c r="RRN151" s="139"/>
      <c r="RRO151" s="139"/>
      <c r="RRP151" s="139"/>
      <c r="RRQ151" s="139"/>
      <c r="RRR151" s="139"/>
      <c r="RRS151" s="139"/>
      <c r="RRT151" s="139"/>
      <c r="RRU151" s="139"/>
      <c r="RRV151" s="139"/>
      <c r="RRW151" s="139"/>
      <c r="RRX151" s="139"/>
      <c r="RRY151" s="139"/>
      <c r="RRZ151" s="139"/>
      <c r="RSA151" s="139"/>
      <c r="RSB151" s="139"/>
      <c r="RSC151" s="139"/>
      <c r="RSD151" s="139"/>
      <c r="RSE151" s="139"/>
      <c r="RSF151" s="139"/>
      <c r="RSG151" s="139"/>
      <c r="RSH151" s="139"/>
      <c r="RSI151" s="139"/>
      <c r="RSJ151" s="139"/>
      <c r="RSK151" s="139"/>
      <c r="RSL151" s="139"/>
      <c r="RSM151" s="139"/>
      <c r="RSN151" s="139"/>
      <c r="RSO151" s="139"/>
      <c r="RSP151" s="139"/>
      <c r="RSQ151" s="139"/>
      <c r="RSR151" s="139"/>
      <c r="RSS151" s="139"/>
      <c r="RST151" s="139"/>
      <c r="RSU151" s="139"/>
      <c r="RSV151" s="139"/>
      <c r="RSW151" s="139"/>
      <c r="RSX151" s="139"/>
      <c r="RSY151" s="139"/>
      <c r="RSZ151" s="139"/>
      <c r="RTA151" s="139"/>
      <c r="RTB151" s="139"/>
      <c r="RTC151" s="139"/>
      <c r="RTD151" s="139"/>
      <c r="RTE151" s="139"/>
      <c r="RTF151" s="139"/>
      <c r="RTG151" s="139"/>
      <c r="RTH151" s="139"/>
      <c r="RTI151" s="139"/>
      <c r="RTJ151" s="139"/>
      <c r="RTK151" s="139"/>
      <c r="RTL151" s="139"/>
      <c r="RTM151" s="139"/>
      <c r="RTN151" s="139"/>
      <c r="RTO151" s="139"/>
      <c r="RTP151" s="139"/>
      <c r="RTQ151" s="139"/>
      <c r="RTR151" s="139"/>
      <c r="RTS151" s="139"/>
      <c r="RTT151" s="139"/>
      <c r="RTU151" s="139"/>
      <c r="RTV151" s="139"/>
      <c r="RTW151" s="139"/>
      <c r="RTX151" s="139"/>
      <c r="RTY151" s="139"/>
      <c r="RTZ151" s="139"/>
      <c r="RUA151" s="139"/>
      <c r="RUB151" s="139"/>
      <c r="RUC151" s="139"/>
      <c r="RUD151" s="139"/>
      <c r="RUE151" s="139"/>
      <c r="RUF151" s="139"/>
      <c r="RUG151" s="139"/>
      <c r="RUH151" s="139"/>
      <c r="RUI151" s="139"/>
      <c r="RUJ151" s="139"/>
      <c r="RUK151" s="139"/>
      <c r="RUL151" s="139"/>
      <c r="RUM151" s="139"/>
      <c r="RUN151" s="139"/>
      <c r="RUO151" s="139"/>
      <c r="RUP151" s="139"/>
      <c r="RUQ151" s="139"/>
      <c r="RUR151" s="139"/>
      <c r="RUS151" s="139"/>
      <c r="RUT151" s="139"/>
      <c r="RUU151" s="139"/>
      <c r="RUV151" s="139"/>
      <c r="RUW151" s="139"/>
      <c r="RUX151" s="139"/>
      <c r="RUY151" s="139"/>
      <c r="RUZ151" s="139"/>
      <c r="RVA151" s="139"/>
      <c r="RVB151" s="139"/>
      <c r="RVC151" s="139"/>
      <c r="RVD151" s="139"/>
      <c r="RVE151" s="139"/>
      <c r="RVF151" s="139"/>
      <c r="RVG151" s="139"/>
      <c r="RVH151" s="139"/>
      <c r="RVI151" s="139"/>
      <c r="RVJ151" s="139"/>
      <c r="RVK151" s="139"/>
      <c r="RVL151" s="139"/>
      <c r="RVM151" s="139"/>
      <c r="RVN151" s="139"/>
      <c r="RVO151" s="139"/>
      <c r="RVP151" s="139"/>
      <c r="RVQ151" s="139"/>
      <c r="RVR151" s="139"/>
      <c r="RVS151" s="139"/>
      <c r="RVT151" s="139"/>
      <c r="RVU151" s="139"/>
      <c r="RVV151" s="139"/>
      <c r="RVW151" s="139"/>
      <c r="RVX151" s="139"/>
      <c r="RVY151" s="139"/>
      <c r="RVZ151" s="139"/>
      <c r="RWA151" s="139"/>
      <c r="RWB151" s="139"/>
      <c r="RWC151" s="139"/>
      <c r="RWD151" s="139"/>
      <c r="RWE151" s="139"/>
      <c r="RWF151" s="139"/>
      <c r="RWG151" s="139"/>
      <c r="RWH151" s="139"/>
      <c r="RWI151" s="139"/>
      <c r="RWJ151" s="139"/>
      <c r="RWK151" s="139"/>
      <c r="RWL151" s="139"/>
      <c r="RWM151" s="139"/>
      <c r="RWN151" s="139"/>
      <c r="RWO151" s="139"/>
      <c r="RWP151" s="139"/>
      <c r="RWQ151" s="139"/>
      <c r="RWR151" s="139"/>
      <c r="RWS151" s="139"/>
      <c r="RWT151" s="139"/>
      <c r="RWU151" s="139"/>
      <c r="RWV151" s="139"/>
      <c r="RWW151" s="139"/>
      <c r="RWX151" s="139"/>
      <c r="RWY151" s="139"/>
      <c r="RWZ151" s="139"/>
      <c r="RXA151" s="139"/>
      <c r="RXB151" s="139"/>
      <c r="RXC151" s="139"/>
      <c r="RXD151" s="139"/>
      <c r="RXE151" s="139"/>
      <c r="RXF151" s="139"/>
      <c r="RXG151" s="139"/>
      <c r="RXH151" s="139"/>
      <c r="RXI151" s="139"/>
      <c r="RXJ151" s="139"/>
      <c r="RXK151" s="139"/>
      <c r="RXL151" s="139"/>
      <c r="RXM151" s="139"/>
      <c r="RXN151" s="139"/>
      <c r="RXO151" s="139"/>
      <c r="RXP151" s="139"/>
      <c r="RXQ151" s="139"/>
      <c r="RXR151" s="139"/>
      <c r="RXS151" s="139"/>
      <c r="RXT151" s="139"/>
      <c r="RXU151" s="139"/>
      <c r="RXV151" s="139"/>
      <c r="RXW151" s="139"/>
      <c r="RXX151" s="139"/>
      <c r="RXY151" s="139"/>
      <c r="RXZ151" s="139"/>
      <c r="RYA151" s="139"/>
      <c r="RYB151" s="139"/>
      <c r="RYC151" s="139"/>
      <c r="RYD151" s="139"/>
      <c r="RYE151" s="139"/>
      <c r="RYF151" s="139"/>
      <c r="RYG151" s="139"/>
      <c r="RYH151" s="139"/>
      <c r="RYI151" s="139"/>
      <c r="RYJ151" s="139"/>
      <c r="RYK151" s="139"/>
      <c r="RYL151" s="139"/>
      <c r="RYM151" s="139"/>
      <c r="RYN151" s="139"/>
      <c r="RYO151" s="139"/>
      <c r="RYP151" s="139"/>
      <c r="RYQ151" s="139"/>
      <c r="RYR151" s="139"/>
      <c r="RYS151" s="139"/>
      <c r="RYT151" s="139"/>
      <c r="RYU151" s="139"/>
      <c r="RYV151" s="139"/>
      <c r="RYW151" s="139"/>
      <c r="RYX151" s="139"/>
      <c r="RYY151" s="139"/>
      <c r="RYZ151" s="139"/>
      <c r="RZA151" s="139"/>
      <c r="RZB151" s="139"/>
      <c r="RZC151" s="139"/>
      <c r="RZD151" s="139"/>
      <c r="RZE151" s="139"/>
      <c r="RZF151" s="139"/>
      <c r="RZG151" s="139"/>
      <c r="RZH151" s="139"/>
      <c r="RZI151" s="139"/>
      <c r="RZJ151" s="139"/>
      <c r="RZK151" s="139"/>
      <c r="RZL151" s="139"/>
      <c r="RZM151" s="139"/>
      <c r="RZN151" s="139"/>
      <c r="RZO151" s="139"/>
      <c r="RZP151" s="139"/>
      <c r="RZQ151" s="139"/>
      <c r="RZR151" s="139"/>
      <c r="RZS151" s="139"/>
      <c r="RZT151" s="139"/>
      <c r="RZU151" s="139"/>
      <c r="RZV151" s="139"/>
      <c r="RZW151" s="139"/>
      <c r="RZX151" s="139"/>
      <c r="RZY151" s="139"/>
      <c r="RZZ151" s="139"/>
      <c r="SAA151" s="139"/>
      <c r="SAB151" s="139"/>
      <c r="SAC151" s="139"/>
      <c r="SAD151" s="139"/>
      <c r="SAE151" s="139"/>
      <c r="SAF151" s="139"/>
      <c r="SAG151" s="139"/>
      <c r="SAH151" s="139"/>
      <c r="SAI151" s="139"/>
      <c r="SAJ151" s="139"/>
      <c r="SAK151" s="139"/>
      <c r="SAL151" s="139"/>
      <c r="SAM151" s="139"/>
      <c r="SAN151" s="139"/>
      <c r="SAO151" s="139"/>
      <c r="SAP151" s="139"/>
      <c r="SAQ151" s="139"/>
      <c r="SAR151" s="139"/>
      <c r="SAS151" s="139"/>
      <c r="SAT151" s="139"/>
      <c r="SAU151" s="139"/>
      <c r="SAV151" s="139"/>
      <c r="SAW151" s="139"/>
      <c r="SAX151" s="139"/>
      <c r="SAY151" s="139"/>
      <c r="SAZ151" s="139"/>
      <c r="SBA151" s="139"/>
      <c r="SBB151" s="139"/>
      <c r="SBC151" s="139"/>
      <c r="SBD151" s="139"/>
      <c r="SBE151" s="139"/>
      <c r="SBF151" s="139"/>
      <c r="SBG151" s="139"/>
      <c r="SBH151" s="139"/>
      <c r="SBI151" s="139"/>
      <c r="SBJ151" s="139"/>
      <c r="SBK151" s="139"/>
      <c r="SBL151" s="139"/>
      <c r="SBM151" s="139"/>
      <c r="SBN151" s="139"/>
      <c r="SBO151" s="139"/>
      <c r="SBP151" s="139"/>
      <c r="SBQ151" s="139"/>
      <c r="SBR151" s="139"/>
      <c r="SBS151" s="139"/>
      <c r="SBT151" s="139"/>
      <c r="SBU151" s="139"/>
      <c r="SBV151" s="139"/>
      <c r="SBW151" s="139"/>
      <c r="SBX151" s="139"/>
      <c r="SBY151" s="139"/>
      <c r="SBZ151" s="139"/>
      <c r="SCA151" s="139"/>
      <c r="SCB151" s="139"/>
      <c r="SCC151" s="139"/>
      <c r="SCD151" s="139"/>
      <c r="SCE151" s="139"/>
      <c r="SCF151" s="139"/>
      <c r="SCG151" s="139"/>
      <c r="SCH151" s="139"/>
      <c r="SCI151" s="139"/>
      <c r="SCJ151" s="139"/>
      <c r="SCK151" s="139"/>
      <c r="SCL151" s="139"/>
      <c r="SCM151" s="139"/>
      <c r="SCN151" s="139"/>
      <c r="SCO151" s="139"/>
      <c r="SCP151" s="139"/>
      <c r="SCQ151" s="139"/>
      <c r="SCR151" s="139"/>
      <c r="SCS151" s="139"/>
      <c r="SCT151" s="139"/>
      <c r="SCU151" s="139"/>
      <c r="SCV151" s="139"/>
      <c r="SCW151" s="139"/>
      <c r="SCX151" s="139"/>
      <c r="SCY151" s="139"/>
      <c r="SCZ151" s="139"/>
      <c r="SDA151" s="139"/>
      <c r="SDB151" s="139"/>
      <c r="SDC151" s="139"/>
      <c r="SDD151" s="139"/>
      <c r="SDE151" s="139"/>
      <c r="SDF151" s="139"/>
      <c r="SDG151" s="139"/>
      <c r="SDH151" s="139"/>
      <c r="SDI151" s="139"/>
      <c r="SDJ151" s="139"/>
      <c r="SDK151" s="139"/>
      <c r="SDL151" s="139"/>
      <c r="SDM151" s="139"/>
      <c r="SDN151" s="139"/>
      <c r="SDO151" s="139"/>
      <c r="SDP151" s="139"/>
      <c r="SDQ151" s="139"/>
      <c r="SDR151" s="139"/>
      <c r="SDS151" s="139"/>
      <c r="SDT151" s="139"/>
      <c r="SDU151" s="139"/>
      <c r="SDV151" s="139"/>
      <c r="SDW151" s="139"/>
      <c r="SDX151" s="139"/>
      <c r="SDY151" s="139"/>
      <c r="SDZ151" s="139"/>
      <c r="SEA151" s="139"/>
      <c r="SEB151" s="139"/>
      <c r="SEC151" s="139"/>
      <c r="SED151" s="139"/>
      <c r="SEE151" s="139"/>
      <c r="SEF151" s="139"/>
      <c r="SEG151" s="139"/>
      <c r="SEH151" s="139"/>
      <c r="SEI151" s="139"/>
      <c r="SEJ151" s="139"/>
      <c r="SEK151" s="139"/>
      <c r="SEL151" s="139"/>
      <c r="SEM151" s="139"/>
      <c r="SEN151" s="139"/>
      <c r="SEO151" s="139"/>
      <c r="SEP151" s="139"/>
      <c r="SEQ151" s="139"/>
      <c r="SER151" s="139"/>
      <c r="SES151" s="139"/>
      <c r="SET151" s="139"/>
      <c r="SEU151" s="139"/>
      <c r="SEV151" s="139"/>
      <c r="SEW151" s="139"/>
      <c r="SEX151" s="139"/>
      <c r="SEY151" s="139"/>
      <c r="SEZ151" s="139"/>
      <c r="SFA151" s="139"/>
      <c r="SFB151" s="139"/>
      <c r="SFC151" s="139"/>
      <c r="SFD151" s="139"/>
      <c r="SFE151" s="139"/>
      <c r="SFF151" s="139"/>
      <c r="SFG151" s="139"/>
      <c r="SFH151" s="139"/>
      <c r="SFI151" s="139"/>
      <c r="SFJ151" s="139"/>
      <c r="SFK151" s="139"/>
      <c r="SFL151" s="139"/>
      <c r="SFM151" s="139"/>
      <c r="SFN151" s="139"/>
      <c r="SFO151" s="139"/>
      <c r="SFP151" s="139"/>
      <c r="SFQ151" s="139"/>
      <c r="SFR151" s="139"/>
      <c r="SFS151" s="139"/>
      <c r="SFT151" s="139"/>
      <c r="SFU151" s="139"/>
      <c r="SFV151" s="139"/>
      <c r="SFW151" s="139"/>
      <c r="SFX151" s="139"/>
      <c r="SFY151" s="139"/>
      <c r="SFZ151" s="139"/>
      <c r="SGA151" s="139"/>
      <c r="SGB151" s="139"/>
      <c r="SGC151" s="139"/>
      <c r="SGD151" s="139"/>
      <c r="SGE151" s="139"/>
      <c r="SGF151" s="139"/>
      <c r="SGG151" s="139"/>
      <c r="SGH151" s="139"/>
      <c r="SGI151" s="139"/>
      <c r="SGJ151" s="139"/>
      <c r="SGK151" s="139"/>
      <c r="SGL151" s="139"/>
      <c r="SGM151" s="139"/>
      <c r="SGN151" s="139"/>
      <c r="SGO151" s="139"/>
      <c r="SGP151" s="139"/>
      <c r="SGQ151" s="139"/>
      <c r="SGR151" s="139"/>
      <c r="SGS151" s="139"/>
      <c r="SGT151" s="139"/>
      <c r="SGU151" s="139"/>
      <c r="SGV151" s="139"/>
      <c r="SGW151" s="139"/>
      <c r="SGX151" s="139"/>
      <c r="SGY151" s="139"/>
      <c r="SGZ151" s="139"/>
      <c r="SHA151" s="139"/>
      <c r="SHB151" s="139"/>
      <c r="SHC151" s="139"/>
      <c r="SHD151" s="139"/>
      <c r="SHE151" s="139"/>
      <c r="SHF151" s="139"/>
      <c r="SHG151" s="139"/>
      <c r="SHH151" s="139"/>
      <c r="SHI151" s="139"/>
      <c r="SHJ151" s="139"/>
      <c r="SHK151" s="139"/>
      <c r="SHL151" s="139"/>
      <c r="SHM151" s="139"/>
      <c r="SHN151" s="139"/>
      <c r="SHO151" s="139"/>
      <c r="SHP151" s="139"/>
      <c r="SHQ151" s="139"/>
      <c r="SHR151" s="139"/>
      <c r="SHS151" s="139"/>
      <c r="SHT151" s="139"/>
      <c r="SHU151" s="139"/>
      <c r="SHV151" s="139"/>
      <c r="SHW151" s="139"/>
      <c r="SHX151" s="139"/>
      <c r="SHY151" s="139"/>
      <c r="SHZ151" s="139"/>
      <c r="SIA151" s="139"/>
      <c r="SIB151" s="139"/>
      <c r="SIC151" s="139"/>
      <c r="SID151" s="139"/>
      <c r="SIE151" s="139"/>
      <c r="SIF151" s="139"/>
      <c r="SIG151" s="139"/>
      <c r="SIH151" s="139"/>
      <c r="SII151" s="139"/>
      <c r="SIJ151" s="139"/>
      <c r="SIK151" s="139"/>
      <c r="SIL151" s="139"/>
      <c r="SIM151" s="139"/>
      <c r="SIN151" s="139"/>
      <c r="SIO151" s="139"/>
      <c r="SIP151" s="139"/>
      <c r="SIQ151" s="139"/>
      <c r="SIR151" s="139"/>
      <c r="SIS151" s="139"/>
      <c r="SIT151" s="139"/>
      <c r="SIU151" s="139"/>
      <c r="SIV151" s="139"/>
      <c r="SIW151" s="139"/>
      <c r="SIX151" s="139"/>
      <c r="SIY151" s="139"/>
      <c r="SIZ151" s="139"/>
      <c r="SJA151" s="139"/>
      <c r="SJB151" s="139"/>
      <c r="SJC151" s="139"/>
      <c r="SJD151" s="139"/>
      <c r="SJE151" s="139"/>
      <c r="SJF151" s="139"/>
      <c r="SJG151" s="139"/>
      <c r="SJH151" s="139"/>
      <c r="SJI151" s="139"/>
      <c r="SJJ151" s="139"/>
      <c r="SJK151" s="139"/>
      <c r="SJL151" s="139"/>
      <c r="SJM151" s="139"/>
      <c r="SJN151" s="139"/>
      <c r="SJO151" s="139"/>
      <c r="SJP151" s="139"/>
      <c r="SJQ151" s="139"/>
      <c r="SJR151" s="139"/>
      <c r="SJS151" s="139"/>
      <c r="SJT151" s="139"/>
      <c r="SJU151" s="139"/>
      <c r="SJV151" s="139"/>
      <c r="SJW151" s="139"/>
      <c r="SJX151" s="139"/>
      <c r="SJY151" s="139"/>
      <c r="SJZ151" s="139"/>
      <c r="SKA151" s="139"/>
      <c r="SKB151" s="139"/>
      <c r="SKC151" s="139"/>
      <c r="SKD151" s="139"/>
      <c r="SKE151" s="139"/>
      <c r="SKF151" s="139"/>
      <c r="SKG151" s="139"/>
      <c r="SKH151" s="139"/>
      <c r="SKI151" s="139"/>
      <c r="SKJ151" s="139"/>
      <c r="SKK151" s="139"/>
      <c r="SKL151" s="139"/>
      <c r="SKM151" s="139"/>
      <c r="SKN151" s="139"/>
      <c r="SKO151" s="139"/>
      <c r="SKP151" s="139"/>
      <c r="SKQ151" s="139"/>
      <c r="SKR151" s="139"/>
      <c r="SKS151" s="139"/>
      <c r="SKT151" s="139"/>
      <c r="SKU151" s="139"/>
      <c r="SKV151" s="139"/>
      <c r="SKW151" s="139"/>
      <c r="SKX151" s="139"/>
      <c r="SKY151" s="139"/>
      <c r="SKZ151" s="139"/>
      <c r="SLA151" s="139"/>
      <c r="SLB151" s="139"/>
      <c r="SLC151" s="139"/>
      <c r="SLD151" s="139"/>
      <c r="SLE151" s="139"/>
      <c r="SLF151" s="139"/>
      <c r="SLG151" s="139"/>
      <c r="SLH151" s="139"/>
      <c r="SLI151" s="139"/>
      <c r="SLJ151" s="139"/>
      <c r="SLK151" s="139"/>
      <c r="SLL151" s="139"/>
      <c r="SLM151" s="139"/>
      <c r="SLN151" s="139"/>
      <c r="SLO151" s="139"/>
      <c r="SLP151" s="139"/>
      <c r="SLQ151" s="139"/>
      <c r="SLR151" s="139"/>
      <c r="SLS151" s="139"/>
      <c r="SLT151" s="139"/>
      <c r="SLU151" s="139"/>
      <c r="SLV151" s="139"/>
      <c r="SLW151" s="139"/>
      <c r="SLX151" s="139"/>
      <c r="SLY151" s="139"/>
      <c r="SLZ151" s="139"/>
      <c r="SMA151" s="139"/>
      <c r="SMB151" s="139"/>
      <c r="SMC151" s="139"/>
      <c r="SMD151" s="139"/>
      <c r="SME151" s="139"/>
      <c r="SMF151" s="139"/>
      <c r="SMG151" s="139"/>
      <c r="SMH151" s="139"/>
      <c r="SMI151" s="139"/>
      <c r="SMJ151" s="139"/>
      <c r="SMK151" s="139"/>
      <c r="SML151" s="139"/>
      <c r="SMM151" s="139"/>
      <c r="SMN151" s="139"/>
      <c r="SMO151" s="139"/>
      <c r="SMP151" s="139"/>
      <c r="SMQ151" s="139"/>
      <c r="SMR151" s="139"/>
      <c r="SMS151" s="139"/>
      <c r="SMT151" s="139"/>
      <c r="SMU151" s="139"/>
      <c r="SMV151" s="139"/>
      <c r="SMW151" s="139"/>
      <c r="SMX151" s="139"/>
      <c r="SMY151" s="139"/>
      <c r="SMZ151" s="139"/>
      <c r="SNA151" s="139"/>
      <c r="SNB151" s="139"/>
      <c r="SNC151" s="139"/>
      <c r="SND151" s="139"/>
      <c r="SNE151" s="139"/>
      <c r="SNF151" s="139"/>
      <c r="SNG151" s="139"/>
      <c r="SNH151" s="139"/>
      <c r="SNI151" s="139"/>
      <c r="SNJ151" s="139"/>
      <c r="SNK151" s="139"/>
      <c r="SNL151" s="139"/>
      <c r="SNM151" s="139"/>
      <c r="SNN151" s="139"/>
      <c r="SNO151" s="139"/>
      <c r="SNP151" s="139"/>
      <c r="SNQ151" s="139"/>
      <c r="SNR151" s="139"/>
      <c r="SNS151" s="139"/>
      <c r="SNT151" s="139"/>
      <c r="SNU151" s="139"/>
      <c r="SNV151" s="139"/>
      <c r="SNW151" s="139"/>
      <c r="SNX151" s="139"/>
      <c r="SNY151" s="139"/>
      <c r="SNZ151" s="139"/>
      <c r="SOA151" s="139"/>
      <c r="SOB151" s="139"/>
      <c r="SOC151" s="139"/>
      <c r="SOD151" s="139"/>
      <c r="SOE151" s="139"/>
      <c r="SOF151" s="139"/>
      <c r="SOG151" s="139"/>
      <c r="SOH151" s="139"/>
      <c r="SOI151" s="139"/>
      <c r="SOJ151" s="139"/>
      <c r="SOK151" s="139"/>
      <c r="SOL151" s="139"/>
      <c r="SOM151" s="139"/>
      <c r="SON151" s="139"/>
      <c r="SOO151" s="139"/>
      <c r="SOP151" s="139"/>
      <c r="SOQ151" s="139"/>
      <c r="SOR151" s="139"/>
      <c r="SOS151" s="139"/>
      <c r="SOT151" s="139"/>
      <c r="SOU151" s="139"/>
      <c r="SOV151" s="139"/>
      <c r="SOW151" s="139"/>
      <c r="SOX151" s="139"/>
      <c r="SOY151" s="139"/>
      <c r="SOZ151" s="139"/>
      <c r="SPA151" s="139"/>
      <c r="SPB151" s="139"/>
      <c r="SPC151" s="139"/>
      <c r="SPD151" s="139"/>
      <c r="SPE151" s="139"/>
      <c r="SPF151" s="139"/>
      <c r="SPG151" s="139"/>
      <c r="SPH151" s="139"/>
      <c r="SPI151" s="139"/>
      <c r="SPJ151" s="139"/>
      <c r="SPK151" s="139"/>
      <c r="SPL151" s="139"/>
      <c r="SPM151" s="139"/>
      <c r="SPN151" s="139"/>
      <c r="SPO151" s="139"/>
      <c r="SPP151" s="139"/>
      <c r="SPQ151" s="139"/>
      <c r="SPR151" s="139"/>
      <c r="SPS151" s="139"/>
      <c r="SPT151" s="139"/>
      <c r="SPU151" s="139"/>
      <c r="SPV151" s="139"/>
      <c r="SPW151" s="139"/>
      <c r="SPX151" s="139"/>
      <c r="SPY151" s="139"/>
      <c r="SPZ151" s="139"/>
      <c r="SQA151" s="139"/>
      <c r="SQB151" s="139"/>
      <c r="SQC151" s="139"/>
      <c r="SQD151" s="139"/>
      <c r="SQE151" s="139"/>
      <c r="SQF151" s="139"/>
      <c r="SQG151" s="139"/>
      <c r="SQH151" s="139"/>
      <c r="SQI151" s="139"/>
      <c r="SQJ151" s="139"/>
      <c r="SQK151" s="139"/>
      <c r="SQL151" s="139"/>
      <c r="SQM151" s="139"/>
      <c r="SQN151" s="139"/>
      <c r="SQO151" s="139"/>
      <c r="SQP151" s="139"/>
      <c r="SQQ151" s="139"/>
      <c r="SQR151" s="139"/>
      <c r="SQS151" s="139"/>
      <c r="SQT151" s="139"/>
      <c r="SQU151" s="139"/>
      <c r="SQV151" s="139"/>
      <c r="SQW151" s="139"/>
      <c r="SQX151" s="139"/>
      <c r="SQY151" s="139"/>
      <c r="SQZ151" s="139"/>
      <c r="SRA151" s="139"/>
      <c r="SRB151" s="139"/>
      <c r="SRC151" s="139"/>
      <c r="SRD151" s="139"/>
      <c r="SRE151" s="139"/>
      <c r="SRF151" s="139"/>
      <c r="SRG151" s="139"/>
      <c r="SRH151" s="139"/>
      <c r="SRI151" s="139"/>
      <c r="SRJ151" s="139"/>
      <c r="SRK151" s="139"/>
      <c r="SRL151" s="139"/>
      <c r="SRM151" s="139"/>
      <c r="SRN151" s="139"/>
      <c r="SRO151" s="139"/>
      <c r="SRP151" s="139"/>
      <c r="SRQ151" s="139"/>
      <c r="SRR151" s="139"/>
      <c r="SRS151" s="139"/>
      <c r="SRT151" s="139"/>
      <c r="SRU151" s="139"/>
      <c r="SRV151" s="139"/>
      <c r="SRW151" s="139"/>
      <c r="SRX151" s="139"/>
      <c r="SRY151" s="139"/>
      <c r="SRZ151" s="139"/>
      <c r="SSA151" s="139"/>
      <c r="SSB151" s="139"/>
      <c r="SSC151" s="139"/>
      <c r="SSD151" s="139"/>
      <c r="SSE151" s="139"/>
      <c r="SSF151" s="139"/>
      <c r="SSG151" s="139"/>
      <c r="SSH151" s="139"/>
      <c r="SSI151" s="139"/>
      <c r="SSJ151" s="139"/>
      <c r="SSK151" s="139"/>
      <c r="SSL151" s="139"/>
      <c r="SSM151" s="139"/>
      <c r="SSN151" s="139"/>
      <c r="SSO151" s="139"/>
      <c r="SSP151" s="139"/>
      <c r="SSQ151" s="139"/>
      <c r="SSR151" s="139"/>
      <c r="SSS151" s="139"/>
      <c r="SST151" s="139"/>
      <c r="SSU151" s="139"/>
      <c r="SSV151" s="139"/>
      <c r="SSW151" s="139"/>
      <c r="SSX151" s="139"/>
      <c r="SSY151" s="139"/>
      <c r="SSZ151" s="139"/>
      <c r="STA151" s="139"/>
      <c r="STB151" s="139"/>
      <c r="STC151" s="139"/>
      <c r="STD151" s="139"/>
      <c r="STE151" s="139"/>
      <c r="STF151" s="139"/>
      <c r="STG151" s="139"/>
      <c r="STH151" s="139"/>
      <c r="STI151" s="139"/>
      <c r="STJ151" s="139"/>
      <c r="STK151" s="139"/>
      <c r="STL151" s="139"/>
      <c r="STM151" s="139"/>
      <c r="STN151" s="139"/>
      <c r="STO151" s="139"/>
      <c r="STP151" s="139"/>
      <c r="STQ151" s="139"/>
      <c r="STR151" s="139"/>
      <c r="STS151" s="139"/>
      <c r="STT151" s="139"/>
      <c r="STU151" s="139"/>
      <c r="STV151" s="139"/>
      <c r="STW151" s="139"/>
      <c r="STX151" s="139"/>
      <c r="STY151" s="139"/>
      <c r="STZ151" s="139"/>
      <c r="SUA151" s="139"/>
      <c r="SUB151" s="139"/>
      <c r="SUC151" s="139"/>
      <c r="SUD151" s="139"/>
      <c r="SUE151" s="139"/>
      <c r="SUF151" s="139"/>
      <c r="SUG151" s="139"/>
      <c r="SUH151" s="139"/>
      <c r="SUI151" s="139"/>
      <c r="SUJ151" s="139"/>
      <c r="SUK151" s="139"/>
      <c r="SUL151" s="139"/>
      <c r="SUM151" s="139"/>
      <c r="SUN151" s="139"/>
      <c r="SUO151" s="139"/>
      <c r="SUP151" s="139"/>
      <c r="SUQ151" s="139"/>
      <c r="SUR151" s="139"/>
      <c r="SUS151" s="139"/>
      <c r="SUT151" s="139"/>
      <c r="SUU151" s="139"/>
      <c r="SUV151" s="139"/>
      <c r="SUW151" s="139"/>
      <c r="SUX151" s="139"/>
      <c r="SUY151" s="139"/>
      <c r="SUZ151" s="139"/>
      <c r="SVA151" s="139"/>
      <c r="SVB151" s="139"/>
      <c r="SVC151" s="139"/>
      <c r="SVD151" s="139"/>
      <c r="SVE151" s="139"/>
      <c r="SVF151" s="139"/>
      <c r="SVG151" s="139"/>
      <c r="SVH151" s="139"/>
      <c r="SVI151" s="139"/>
      <c r="SVJ151" s="139"/>
      <c r="SVK151" s="139"/>
      <c r="SVL151" s="139"/>
      <c r="SVM151" s="139"/>
      <c r="SVN151" s="139"/>
      <c r="SVO151" s="139"/>
      <c r="SVP151" s="139"/>
      <c r="SVQ151" s="139"/>
      <c r="SVR151" s="139"/>
      <c r="SVS151" s="139"/>
      <c r="SVT151" s="139"/>
      <c r="SVU151" s="139"/>
      <c r="SVV151" s="139"/>
      <c r="SVW151" s="139"/>
      <c r="SVX151" s="139"/>
      <c r="SVY151" s="139"/>
      <c r="SVZ151" s="139"/>
      <c r="SWA151" s="139"/>
      <c r="SWB151" s="139"/>
      <c r="SWC151" s="139"/>
      <c r="SWD151" s="139"/>
      <c r="SWE151" s="139"/>
      <c r="SWF151" s="139"/>
      <c r="SWG151" s="139"/>
      <c r="SWH151" s="139"/>
      <c r="SWI151" s="139"/>
      <c r="SWJ151" s="139"/>
      <c r="SWK151" s="139"/>
      <c r="SWL151" s="139"/>
      <c r="SWM151" s="139"/>
      <c r="SWN151" s="139"/>
      <c r="SWO151" s="139"/>
      <c r="SWP151" s="139"/>
      <c r="SWQ151" s="139"/>
      <c r="SWR151" s="139"/>
      <c r="SWS151" s="139"/>
      <c r="SWT151" s="139"/>
      <c r="SWU151" s="139"/>
      <c r="SWV151" s="139"/>
      <c r="SWW151" s="139"/>
      <c r="SWX151" s="139"/>
      <c r="SWY151" s="139"/>
      <c r="SWZ151" s="139"/>
      <c r="SXA151" s="139"/>
      <c r="SXB151" s="139"/>
      <c r="SXC151" s="139"/>
      <c r="SXD151" s="139"/>
      <c r="SXE151" s="139"/>
      <c r="SXF151" s="139"/>
      <c r="SXG151" s="139"/>
      <c r="SXH151" s="139"/>
      <c r="SXI151" s="139"/>
      <c r="SXJ151" s="139"/>
      <c r="SXK151" s="139"/>
      <c r="SXL151" s="139"/>
      <c r="SXM151" s="139"/>
      <c r="SXN151" s="139"/>
      <c r="SXO151" s="139"/>
      <c r="SXP151" s="139"/>
      <c r="SXQ151" s="139"/>
      <c r="SXR151" s="139"/>
      <c r="SXS151" s="139"/>
      <c r="SXT151" s="139"/>
      <c r="SXU151" s="139"/>
      <c r="SXV151" s="139"/>
      <c r="SXW151" s="139"/>
      <c r="SXX151" s="139"/>
      <c r="SXY151" s="139"/>
      <c r="SXZ151" s="139"/>
      <c r="SYA151" s="139"/>
      <c r="SYB151" s="139"/>
      <c r="SYC151" s="139"/>
      <c r="SYD151" s="139"/>
      <c r="SYE151" s="139"/>
      <c r="SYF151" s="139"/>
      <c r="SYG151" s="139"/>
      <c r="SYH151" s="139"/>
      <c r="SYI151" s="139"/>
      <c r="SYJ151" s="139"/>
      <c r="SYK151" s="139"/>
      <c r="SYL151" s="139"/>
      <c r="SYM151" s="139"/>
      <c r="SYN151" s="139"/>
      <c r="SYO151" s="139"/>
      <c r="SYP151" s="139"/>
      <c r="SYQ151" s="139"/>
      <c r="SYR151" s="139"/>
      <c r="SYS151" s="139"/>
      <c r="SYT151" s="139"/>
      <c r="SYU151" s="139"/>
      <c r="SYV151" s="139"/>
      <c r="SYW151" s="139"/>
      <c r="SYX151" s="139"/>
      <c r="SYY151" s="139"/>
      <c r="SYZ151" s="139"/>
      <c r="SZA151" s="139"/>
      <c r="SZB151" s="139"/>
      <c r="SZC151" s="139"/>
      <c r="SZD151" s="139"/>
      <c r="SZE151" s="139"/>
      <c r="SZF151" s="139"/>
      <c r="SZG151" s="139"/>
      <c r="SZH151" s="139"/>
      <c r="SZI151" s="139"/>
      <c r="SZJ151" s="139"/>
      <c r="SZK151" s="139"/>
      <c r="SZL151" s="139"/>
      <c r="SZM151" s="139"/>
      <c r="SZN151" s="139"/>
      <c r="SZO151" s="139"/>
      <c r="SZP151" s="139"/>
      <c r="SZQ151" s="139"/>
      <c r="SZR151" s="139"/>
      <c r="SZS151" s="139"/>
      <c r="SZT151" s="139"/>
      <c r="SZU151" s="139"/>
      <c r="SZV151" s="139"/>
      <c r="SZW151" s="139"/>
      <c r="SZX151" s="139"/>
      <c r="SZY151" s="139"/>
      <c r="SZZ151" s="139"/>
      <c r="TAA151" s="139"/>
      <c r="TAB151" s="139"/>
      <c r="TAC151" s="139"/>
      <c r="TAD151" s="139"/>
      <c r="TAE151" s="139"/>
      <c r="TAF151" s="139"/>
      <c r="TAG151" s="139"/>
      <c r="TAH151" s="139"/>
      <c r="TAI151" s="139"/>
      <c r="TAJ151" s="139"/>
      <c r="TAK151" s="139"/>
      <c r="TAL151" s="139"/>
      <c r="TAM151" s="139"/>
      <c r="TAN151" s="139"/>
      <c r="TAO151" s="139"/>
      <c r="TAP151" s="139"/>
      <c r="TAQ151" s="139"/>
      <c r="TAR151" s="139"/>
      <c r="TAS151" s="139"/>
      <c r="TAT151" s="139"/>
      <c r="TAU151" s="139"/>
      <c r="TAV151" s="139"/>
      <c r="TAW151" s="139"/>
      <c r="TAX151" s="139"/>
      <c r="TAY151" s="139"/>
      <c r="TAZ151" s="139"/>
      <c r="TBA151" s="139"/>
      <c r="TBB151" s="139"/>
      <c r="TBC151" s="139"/>
      <c r="TBD151" s="139"/>
      <c r="TBE151" s="139"/>
      <c r="TBF151" s="139"/>
      <c r="TBG151" s="139"/>
      <c r="TBH151" s="139"/>
      <c r="TBI151" s="139"/>
      <c r="TBJ151" s="139"/>
      <c r="TBK151" s="139"/>
      <c r="TBL151" s="139"/>
      <c r="TBM151" s="139"/>
      <c r="TBN151" s="139"/>
      <c r="TBO151" s="139"/>
      <c r="TBP151" s="139"/>
      <c r="TBQ151" s="139"/>
      <c r="TBR151" s="139"/>
      <c r="TBS151" s="139"/>
      <c r="TBT151" s="139"/>
      <c r="TBU151" s="139"/>
      <c r="TBV151" s="139"/>
      <c r="TBW151" s="139"/>
      <c r="TBX151" s="139"/>
      <c r="TBY151" s="139"/>
      <c r="TBZ151" s="139"/>
      <c r="TCA151" s="139"/>
      <c r="TCB151" s="139"/>
      <c r="TCC151" s="139"/>
      <c r="TCD151" s="139"/>
      <c r="TCE151" s="139"/>
      <c r="TCF151" s="139"/>
      <c r="TCG151" s="139"/>
      <c r="TCH151" s="139"/>
      <c r="TCI151" s="139"/>
      <c r="TCJ151" s="139"/>
      <c r="TCK151" s="139"/>
      <c r="TCL151" s="139"/>
      <c r="TCM151" s="139"/>
      <c r="TCN151" s="139"/>
      <c r="TCO151" s="139"/>
      <c r="TCP151" s="139"/>
      <c r="TCQ151" s="139"/>
      <c r="TCR151" s="139"/>
      <c r="TCS151" s="139"/>
      <c r="TCT151" s="139"/>
      <c r="TCU151" s="139"/>
      <c r="TCV151" s="139"/>
      <c r="TCW151" s="139"/>
      <c r="TCX151" s="139"/>
      <c r="TCY151" s="139"/>
      <c r="TCZ151" s="139"/>
      <c r="TDA151" s="139"/>
      <c r="TDB151" s="139"/>
      <c r="TDC151" s="139"/>
      <c r="TDD151" s="139"/>
      <c r="TDE151" s="139"/>
      <c r="TDF151" s="139"/>
      <c r="TDG151" s="139"/>
      <c r="TDH151" s="139"/>
      <c r="TDI151" s="139"/>
      <c r="TDJ151" s="139"/>
      <c r="TDK151" s="139"/>
      <c r="TDL151" s="139"/>
      <c r="TDM151" s="139"/>
      <c r="TDN151" s="139"/>
      <c r="TDO151" s="139"/>
      <c r="TDP151" s="139"/>
      <c r="TDQ151" s="139"/>
      <c r="TDR151" s="139"/>
      <c r="TDS151" s="139"/>
      <c r="TDT151" s="139"/>
      <c r="TDU151" s="139"/>
      <c r="TDV151" s="139"/>
      <c r="TDW151" s="139"/>
      <c r="TDX151" s="139"/>
      <c r="TDY151" s="139"/>
      <c r="TDZ151" s="139"/>
      <c r="TEA151" s="139"/>
      <c r="TEB151" s="139"/>
      <c r="TEC151" s="139"/>
      <c r="TED151" s="139"/>
      <c r="TEE151" s="139"/>
      <c r="TEF151" s="139"/>
      <c r="TEG151" s="139"/>
      <c r="TEH151" s="139"/>
      <c r="TEI151" s="139"/>
      <c r="TEJ151" s="139"/>
      <c r="TEK151" s="139"/>
      <c r="TEL151" s="139"/>
      <c r="TEM151" s="139"/>
      <c r="TEN151" s="139"/>
      <c r="TEO151" s="139"/>
      <c r="TEP151" s="139"/>
      <c r="TEQ151" s="139"/>
      <c r="TER151" s="139"/>
      <c r="TES151" s="139"/>
      <c r="TET151" s="139"/>
      <c r="TEU151" s="139"/>
      <c r="TEV151" s="139"/>
      <c r="TEW151" s="139"/>
      <c r="TEX151" s="139"/>
      <c r="TEY151" s="139"/>
      <c r="TEZ151" s="139"/>
      <c r="TFA151" s="139"/>
      <c r="TFB151" s="139"/>
      <c r="TFC151" s="139"/>
      <c r="TFD151" s="139"/>
      <c r="TFE151" s="139"/>
      <c r="TFF151" s="139"/>
      <c r="TFG151" s="139"/>
      <c r="TFH151" s="139"/>
      <c r="TFI151" s="139"/>
      <c r="TFJ151" s="139"/>
      <c r="TFK151" s="139"/>
      <c r="TFL151" s="139"/>
      <c r="TFM151" s="139"/>
      <c r="TFN151" s="139"/>
      <c r="TFO151" s="139"/>
      <c r="TFP151" s="139"/>
      <c r="TFQ151" s="139"/>
      <c r="TFR151" s="139"/>
      <c r="TFS151" s="139"/>
      <c r="TFT151" s="139"/>
      <c r="TFU151" s="139"/>
      <c r="TFV151" s="139"/>
      <c r="TFW151" s="139"/>
      <c r="TFX151" s="139"/>
      <c r="TFY151" s="139"/>
      <c r="TFZ151" s="139"/>
      <c r="TGA151" s="139"/>
      <c r="TGB151" s="139"/>
      <c r="TGC151" s="139"/>
      <c r="TGD151" s="139"/>
      <c r="TGE151" s="139"/>
      <c r="TGF151" s="139"/>
      <c r="TGG151" s="139"/>
      <c r="TGH151" s="139"/>
      <c r="TGI151" s="139"/>
      <c r="TGJ151" s="139"/>
      <c r="TGK151" s="139"/>
      <c r="TGL151" s="139"/>
      <c r="TGM151" s="139"/>
      <c r="TGN151" s="139"/>
      <c r="TGO151" s="139"/>
      <c r="TGP151" s="139"/>
      <c r="TGQ151" s="139"/>
      <c r="TGR151" s="139"/>
      <c r="TGS151" s="139"/>
      <c r="TGT151" s="139"/>
      <c r="TGU151" s="139"/>
      <c r="TGV151" s="139"/>
      <c r="TGW151" s="139"/>
      <c r="TGX151" s="139"/>
      <c r="TGY151" s="139"/>
      <c r="TGZ151" s="139"/>
      <c r="THA151" s="139"/>
      <c r="THB151" s="139"/>
      <c r="THC151" s="139"/>
      <c r="THD151" s="139"/>
      <c r="THE151" s="139"/>
      <c r="THF151" s="139"/>
      <c r="THG151" s="139"/>
      <c r="THH151" s="139"/>
      <c r="THI151" s="139"/>
      <c r="THJ151" s="139"/>
      <c r="THK151" s="139"/>
      <c r="THL151" s="139"/>
      <c r="THM151" s="139"/>
      <c r="THN151" s="139"/>
      <c r="THO151" s="139"/>
      <c r="THP151" s="139"/>
      <c r="THQ151" s="139"/>
      <c r="THR151" s="139"/>
      <c r="THS151" s="139"/>
      <c r="THT151" s="139"/>
      <c r="THU151" s="139"/>
      <c r="THV151" s="139"/>
      <c r="THW151" s="139"/>
      <c r="THX151" s="139"/>
      <c r="THY151" s="139"/>
      <c r="THZ151" s="139"/>
      <c r="TIA151" s="139"/>
      <c r="TIB151" s="139"/>
      <c r="TIC151" s="139"/>
      <c r="TID151" s="139"/>
      <c r="TIE151" s="139"/>
      <c r="TIF151" s="139"/>
      <c r="TIG151" s="139"/>
      <c r="TIH151" s="139"/>
      <c r="TII151" s="139"/>
      <c r="TIJ151" s="139"/>
      <c r="TIK151" s="139"/>
      <c r="TIL151" s="139"/>
      <c r="TIM151" s="139"/>
      <c r="TIN151" s="139"/>
      <c r="TIO151" s="139"/>
      <c r="TIP151" s="139"/>
      <c r="TIQ151" s="139"/>
      <c r="TIR151" s="139"/>
      <c r="TIS151" s="139"/>
      <c r="TIT151" s="139"/>
      <c r="TIU151" s="139"/>
      <c r="TIV151" s="139"/>
      <c r="TIW151" s="139"/>
      <c r="TIX151" s="139"/>
      <c r="TIY151" s="139"/>
      <c r="TIZ151" s="139"/>
      <c r="TJA151" s="139"/>
      <c r="TJB151" s="139"/>
      <c r="TJC151" s="139"/>
      <c r="TJD151" s="139"/>
      <c r="TJE151" s="139"/>
      <c r="TJF151" s="139"/>
      <c r="TJG151" s="139"/>
      <c r="TJH151" s="139"/>
      <c r="TJI151" s="139"/>
      <c r="TJJ151" s="139"/>
      <c r="TJK151" s="139"/>
      <c r="TJL151" s="139"/>
      <c r="TJM151" s="139"/>
      <c r="TJN151" s="139"/>
      <c r="TJO151" s="139"/>
      <c r="TJP151" s="139"/>
      <c r="TJQ151" s="139"/>
      <c r="TJR151" s="139"/>
      <c r="TJS151" s="139"/>
      <c r="TJT151" s="139"/>
      <c r="TJU151" s="139"/>
      <c r="TJV151" s="139"/>
      <c r="TJW151" s="139"/>
      <c r="TJX151" s="139"/>
      <c r="TJY151" s="139"/>
      <c r="TJZ151" s="139"/>
      <c r="TKA151" s="139"/>
      <c r="TKB151" s="139"/>
      <c r="TKC151" s="139"/>
      <c r="TKD151" s="139"/>
      <c r="TKE151" s="139"/>
      <c r="TKF151" s="139"/>
      <c r="TKG151" s="139"/>
      <c r="TKH151" s="139"/>
      <c r="TKI151" s="139"/>
      <c r="TKJ151" s="139"/>
      <c r="TKK151" s="139"/>
      <c r="TKL151" s="139"/>
      <c r="TKM151" s="139"/>
      <c r="TKN151" s="139"/>
      <c r="TKO151" s="139"/>
      <c r="TKP151" s="139"/>
      <c r="TKQ151" s="139"/>
      <c r="TKR151" s="139"/>
      <c r="TKS151" s="139"/>
      <c r="TKT151" s="139"/>
      <c r="TKU151" s="139"/>
      <c r="TKV151" s="139"/>
      <c r="TKW151" s="139"/>
      <c r="TKX151" s="139"/>
      <c r="TKY151" s="139"/>
      <c r="TKZ151" s="139"/>
      <c r="TLA151" s="139"/>
      <c r="TLB151" s="139"/>
      <c r="TLC151" s="139"/>
      <c r="TLD151" s="139"/>
      <c r="TLE151" s="139"/>
      <c r="TLF151" s="139"/>
      <c r="TLG151" s="139"/>
      <c r="TLH151" s="139"/>
      <c r="TLI151" s="139"/>
      <c r="TLJ151" s="139"/>
      <c r="TLK151" s="139"/>
      <c r="TLL151" s="139"/>
      <c r="TLM151" s="139"/>
      <c r="TLN151" s="139"/>
      <c r="TLO151" s="139"/>
      <c r="TLP151" s="139"/>
      <c r="TLQ151" s="139"/>
      <c r="TLR151" s="139"/>
      <c r="TLS151" s="139"/>
      <c r="TLT151" s="139"/>
      <c r="TLU151" s="139"/>
      <c r="TLV151" s="139"/>
      <c r="TLW151" s="139"/>
      <c r="TLX151" s="139"/>
      <c r="TLY151" s="139"/>
      <c r="TLZ151" s="139"/>
      <c r="TMA151" s="139"/>
      <c r="TMB151" s="139"/>
      <c r="TMC151" s="139"/>
      <c r="TMD151" s="139"/>
      <c r="TME151" s="139"/>
      <c r="TMF151" s="139"/>
      <c r="TMG151" s="139"/>
      <c r="TMH151" s="139"/>
      <c r="TMI151" s="139"/>
      <c r="TMJ151" s="139"/>
      <c r="TMK151" s="139"/>
      <c r="TML151" s="139"/>
      <c r="TMM151" s="139"/>
      <c r="TMN151" s="139"/>
      <c r="TMO151" s="139"/>
      <c r="TMP151" s="139"/>
      <c r="TMQ151" s="139"/>
      <c r="TMR151" s="139"/>
      <c r="TMS151" s="139"/>
      <c r="TMT151" s="139"/>
      <c r="TMU151" s="139"/>
      <c r="TMV151" s="139"/>
      <c r="TMW151" s="139"/>
      <c r="TMX151" s="139"/>
      <c r="TMY151" s="139"/>
      <c r="TMZ151" s="139"/>
      <c r="TNA151" s="139"/>
      <c r="TNB151" s="139"/>
      <c r="TNC151" s="139"/>
      <c r="TND151" s="139"/>
      <c r="TNE151" s="139"/>
      <c r="TNF151" s="139"/>
      <c r="TNG151" s="139"/>
      <c r="TNH151" s="139"/>
      <c r="TNI151" s="139"/>
      <c r="TNJ151" s="139"/>
      <c r="TNK151" s="139"/>
      <c r="TNL151" s="139"/>
      <c r="TNM151" s="139"/>
      <c r="TNN151" s="139"/>
      <c r="TNO151" s="139"/>
      <c r="TNP151" s="139"/>
      <c r="TNQ151" s="139"/>
      <c r="TNR151" s="139"/>
      <c r="TNS151" s="139"/>
      <c r="TNT151" s="139"/>
      <c r="TNU151" s="139"/>
      <c r="TNV151" s="139"/>
      <c r="TNW151" s="139"/>
      <c r="TNX151" s="139"/>
      <c r="TNY151" s="139"/>
      <c r="TNZ151" s="139"/>
      <c r="TOA151" s="139"/>
      <c r="TOB151" s="139"/>
      <c r="TOC151" s="139"/>
      <c r="TOD151" s="139"/>
      <c r="TOE151" s="139"/>
      <c r="TOF151" s="139"/>
      <c r="TOG151" s="139"/>
      <c r="TOH151" s="139"/>
      <c r="TOI151" s="139"/>
      <c r="TOJ151" s="139"/>
      <c r="TOK151" s="139"/>
      <c r="TOL151" s="139"/>
      <c r="TOM151" s="139"/>
      <c r="TON151" s="139"/>
      <c r="TOO151" s="139"/>
      <c r="TOP151" s="139"/>
      <c r="TOQ151" s="139"/>
      <c r="TOR151" s="139"/>
      <c r="TOS151" s="139"/>
      <c r="TOT151" s="139"/>
      <c r="TOU151" s="139"/>
      <c r="TOV151" s="139"/>
      <c r="TOW151" s="139"/>
      <c r="TOX151" s="139"/>
      <c r="TOY151" s="139"/>
      <c r="TOZ151" s="139"/>
      <c r="TPA151" s="139"/>
      <c r="TPB151" s="139"/>
      <c r="TPC151" s="139"/>
      <c r="TPD151" s="139"/>
      <c r="TPE151" s="139"/>
      <c r="TPF151" s="139"/>
      <c r="TPG151" s="139"/>
      <c r="TPH151" s="139"/>
      <c r="TPI151" s="139"/>
      <c r="TPJ151" s="139"/>
      <c r="TPK151" s="139"/>
      <c r="TPL151" s="139"/>
      <c r="TPM151" s="139"/>
      <c r="TPN151" s="139"/>
      <c r="TPO151" s="139"/>
      <c r="TPP151" s="139"/>
      <c r="TPQ151" s="139"/>
      <c r="TPR151" s="139"/>
      <c r="TPS151" s="139"/>
      <c r="TPT151" s="139"/>
      <c r="TPU151" s="139"/>
      <c r="TPV151" s="139"/>
      <c r="TPW151" s="139"/>
      <c r="TPX151" s="139"/>
      <c r="TPY151" s="139"/>
      <c r="TPZ151" s="139"/>
      <c r="TQA151" s="139"/>
      <c r="TQB151" s="139"/>
      <c r="TQC151" s="139"/>
      <c r="TQD151" s="139"/>
      <c r="TQE151" s="139"/>
      <c r="TQF151" s="139"/>
      <c r="TQG151" s="139"/>
      <c r="TQH151" s="139"/>
      <c r="TQI151" s="139"/>
      <c r="TQJ151" s="139"/>
      <c r="TQK151" s="139"/>
      <c r="TQL151" s="139"/>
      <c r="TQM151" s="139"/>
      <c r="TQN151" s="139"/>
      <c r="TQO151" s="139"/>
      <c r="TQP151" s="139"/>
      <c r="TQQ151" s="139"/>
      <c r="TQR151" s="139"/>
      <c r="TQS151" s="139"/>
      <c r="TQT151" s="139"/>
      <c r="TQU151" s="139"/>
      <c r="TQV151" s="139"/>
      <c r="TQW151" s="139"/>
      <c r="TQX151" s="139"/>
      <c r="TQY151" s="139"/>
      <c r="TQZ151" s="139"/>
      <c r="TRA151" s="139"/>
      <c r="TRB151" s="139"/>
      <c r="TRC151" s="139"/>
      <c r="TRD151" s="139"/>
      <c r="TRE151" s="139"/>
      <c r="TRF151" s="139"/>
      <c r="TRG151" s="139"/>
      <c r="TRH151" s="139"/>
      <c r="TRI151" s="139"/>
      <c r="TRJ151" s="139"/>
      <c r="TRK151" s="139"/>
      <c r="TRL151" s="139"/>
      <c r="TRM151" s="139"/>
      <c r="TRN151" s="139"/>
      <c r="TRO151" s="139"/>
      <c r="TRP151" s="139"/>
      <c r="TRQ151" s="139"/>
      <c r="TRR151" s="139"/>
      <c r="TRS151" s="139"/>
      <c r="TRT151" s="139"/>
      <c r="TRU151" s="139"/>
      <c r="TRV151" s="139"/>
      <c r="TRW151" s="139"/>
      <c r="TRX151" s="139"/>
      <c r="TRY151" s="139"/>
      <c r="TRZ151" s="139"/>
      <c r="TSA151" s="139"/>
      <c r="TSB151" s="139"/>
      <c r="TSC151" s="139"/>
      <c r="TSD151" s="139"/>
      <c r="TSE151" s="139"/>
      <c r="TSF151" s="139"/>
      <c r="TSG151" s="139"/>
      <c r="TSH151" s="139"/>
      <c r="TSI151" s="139"/>
      <c r="TSJ151" s="139"/>
      <c r="TSK151" s="139"/>
      <c r="TSL151" s="139"/>
      <c r="TSM151" s="139"/>
      <c r="TSN151" s="139"/>
      <c r="TSO151" s="139"/>
      <c r="TSP151" s="139"/>
      <c r="TSQ151" s="139"/>
      <c r="TSR151" s="139"/>
      <c r="TSS151" s="139"/>
      <c r="TST151" s="139"/>
      <c r="TSU151" s="139"/>
      <c r="TSV151" s="139"/>
      <c r="TSW151" s="139"/>
      <c r="TSX151" s="139"/>
      <c r="TSY151" s="139"/>
      <c r="TSZ151" s="139"/>
      <c r="TTA151" s="139"/>
      <c r="TTB151" s="139"/>
      <c r="TTC151" s="139"/>
      <c r="TTD151" s="139"/>
      <c r="TTE151" s="139"/>
      <c r="TTF151" s="139"/>
      <c r="TTG151" s="139"/>
      <c r="TTH151" s="139"/>
      <c r="TTI151" s="139"/>
      <c r="TTJ151" s="139"/>
      <c r="TTK151" s="139"/>
      <c r="TTL151" s="139"/>
      <c r="TTM151" s="139"/>
      <c r="TTN151" s="139"/>
      <c r="TTO151" s="139"/>
      <c r="TTP151" s="139"/>
      <c r="TTQ151" s="139"/>
      <c r="TTR151" s="139"/>
      <c r="TTS151" s="139"/>
      <c r="TTT151" s="139"/>
      <c r="TTU151" s="139"/>
      <c r="TTV151" s="139"/>
      <c r="TTW151" s="139"/>
      <c r="TTX151" s="139"/>
      <c r="TTY151" s="139"/>
      <c r="TTZ151" s="139"/>
      <c r="TUA151" s="139"/>
      <c r="TUB151" s="139"/>
      <c r="TUC151" s="139"/>
      <c r="TUD151" s="139"/>
      <c r="TUE151" s="139"/>
      <c r="TUF151" s="139"/>
      <c r="TUG151" s="139"/>
      <c r="TUH151" s="139"/>
      <c r="TUI151" s="139"/>
      <c r="TUJ151" s="139"/>
      <c r="TUK151" s="139"/>
      <c r="TUL151" s="139"/>
      <c r="TUM151" s="139"/>
      <c r="TUN151" s="139"/>
      <c r="TUO151" s="139"/>
      <c r="TUP151" s="139"/>
      <c r="TUQ151" s="139"/>
      <c r="TUR151" s="139"/>
      <c r="TUS151" s="139"/>
      <c r="TUT151" s="139"/>
      <c r="TUU151" s="139"/>
      <c r="TUV151" s="139"/>
      <c r="TUW151" s="139"/>
      <c r="TUX151" s="139"/>
      <c r="TUY151" s="139"/>
      <c r="TUZ151" s="139"/>
      <c r="TVA151" s="139"/>
      <c r="TVB151" s="139"/>
      <c r="TVC151" s="139"/>
      <c r="TVD151" s="139"/>
      <c r="TVE151" s="139"/>
      <c r="TVF151" s="139"/>
      <c r="TVG151" s="139"/>
      <c r="TVH151" s="139"/>
      <c r="TVI151" s="139"/>
      <c r="TVJ151" s="139"/>
      <c r="TVK151" s="139"/>
      <c r="TVL151" s="139"/>
      <c r="TVM151" s="139"/>
      <c r="TVN151" s="139"/>
      <c r="TVO151" s="139"/>
      <c r="TVP151" s="139"/>
      <c r="TVQ151" s="139"/>
      <c r="TVR151" s="139"/>
      <c r="TVS151" s="139"/>
      <c r="TVT151" s="139"/>
      <c r="TVU151" s="139"/>
      <c r="TVV151" s="139"/>
      <c r="TVW151" s="139"/>
      <c r="TVX151" s="139"/>
      <c r="TVY151" s="139"/>
      <c r="TVZ151" s="139"/>
      <c r="TWA151" s="139"/>
      <c r="TWB151" s="139"/>
      <c r="TWC151" s="139"/>
      <c r="TWD151" s="139"/>
      <c r="TWE151" s="139"/>
      <c r="TWF151" s="139"/>
      <c r="TWG151" s="139"/>
      <c r="TWH151" s="139"/>
      <c r="TWI151" s="139"/>
      <c r="TWJ151" s="139"/>
      <c r="TWK151" s="139"/>
      <c r="TWL151" s="139"/>
      <c r="TWM151" s="139"/>
      <c r="TWN151" s="139"/>
      <c r="TWO151" s="139"/>
      <c r="TWP151" s="139"/>
      <c r="TWQ151" s="139"/>
      <c r="TWR151" s="139"/>
      <c r="TWS151" s="139"/>
      <c r="TWT151" s="139"/>
      <c r="TWU151" s="139"/>
      <c r="TWV151" s="139"/>
      <c r="TWW151" s="139"/>
      <c r="TWX151" s="139"/>
      <c r="TWY151" s="139"/>
      <c r="TWZ151" s="139"/>
      <c r="TXA151" s="139"/>
      <c r="TXB151" s="139"/>
      <c r="TXC151" s="139"/>
      <c r="TXD151" s="139"/>
      <c r="TXE151" s="139"/>
      <c r="TXF151" s="139"/>
      <c r="TXG151" s="139"/>
      <c r="TXH151" s="139"/>
      <c r="TXI151" s="139"/>
      <c r="TXJ151" s="139"/>
      <c r="TXK151" s="139"/>
      <c r="TXL151" s="139"/>
      <c r="TXM151" s="139"/>
      <c r="TXN151" s="139"/>
      <c r="TXO151" s="139"/>
      <c r="TXP151" s="139"/>
      <c r="TXQ151" s="139"/>
      <c r="TXR151" s="139"/>
      <c r="TXS151" s="139"/>
      <c r="TXT151" s="139"/>
      <c r="TXU151" s="139"/>
      <c r="TXV151" s="139"/>
      <c r="TXW151" s="139"/>
      <c r="TXX151" s="139"/>
      <c r="TXY151" s="139"/>
      <c r="TXZ151" s="139"/>
      <c r="TYA151" s="139"/>
      <c r="TYB151" s="139"/>
      <c r="TYC151" s="139"/>
      <c r="TYD151" s="139"/>
      <c r="TYE151" s="139"/>
      <c r="TYF151" s="139"/>
      <c r="TYG151" s="139"/>
      <c r="TYH151" s="139"/>
      <c r="TYI151" s="139"/>
      <c r="TYJ151" s="139"/>
      <c r="TYK151" s="139"/>
      <c r="TYL151" s="139"/>
      <c r="TYM151" s="139"/>
      <c r="TYN151" s="139"/>
      <c r="TYO151" s="139"/>
      <c r="TYP151" s="139"/>
      <c r="TYQ151" s="139"/>
      <c r="TYR151" s="139"/>
      <c r="TYS151" s="139"/>
      <c r="TYT151" s="139"/>
      <c r="TYU151" s="139"/>
      <c r="TYV151" s="139"/>
      <c r="TYW151" s="139"/>
      <c r="TYX151" s="139"/>
      <c r="TYY151" s="139"/>
      <c r="TYZ151" s="139"/>
      <c r="TZA151" s="139"/>
      <c r="TZB151" s="139"/>
      <c r="TZC151" s="139"/>
      <c r="TZD151" s="139"/>
      <c r="TZE151" s="139"/>
      <c r="TZF151" s="139"/>
      <c r="TZG151" s="139"/>
      <c r="TZH151" s="139"/>
      <c r="TZI151" s="139"/>
      <c r="TZJ151" s="139"/>
      <c r="TZK151" s="139"/>
      <c r="TZL151" s="139"/>
      <c r="TZM151" s="139"/>
      <c r="TZN151" s="139"/>
      <c r="TZO151" s="139"/>
      <c r="TZP151" s="139"/>
      <c r="TZQ151" s="139"/>
      <c r="TZR151" s="139"/>
      <c r="TZS151" s="139"/>
      <c r="TZT151" s="139"/>
      <c r="TZU151" s="139"/>
      <c r="TZV151" s="139"/>
      <c r="TZW151" s="139"/>
      <c r="TZX151" s="139"/>
      <c r="TZY151" s="139"/>
      <c r="TZZ151" s="139"/>
      <c r="UAA151" s="139"/>
      <c r="UAB151" s="139"/>
      <c r="UAC151" s="139"/>
      <c r="UAD151" s="139"/>
      <c r="UAE151" s="139"/>
      <c r="UAF151" s="139"/>
      <c r="UAG151" s="139"/>
      <c r="UAH151" s="139"/>
      <c r="UAI151" s="139"/>
      <c r="UAJ151" s="139"/>
      <c r="UAK151" s="139"/>
      <c r="UAL151" s="139"/>
      <c r="UAM151" s="139"/>
      <c r="UAN151" s="139"/>
      <c r="UAO151" s="139"/>
      <c r="UAP151" s="139"/>
      <c r="UAQ151" s="139"/>
      <c r="UAR151" s="139"/>
      <c r="UAS151" s="139"/>
      <c r="UAT151" s="139"/>
      <c r="UAU151" s="139"/>
      <c r="UAV151" s="139"/>
      <c r="UAW151" s="139"/>
      <c r="UAX151" s="139"/>
      <c r="UAY151" s="139"/>
      <c r="UAZ151" s="139"/>
      <c r="UBA151" s="139"/>
      <c r="UBB151" s="139"/>
      <c r="UBC151" s="139"/>
      <c r="UBD151" s="139"/>
      <c r="UBE151" s="139"/>
      <c r="UBF151" s="139"/>
      <c r="UBG151" s="139"/>
      <c r="UBH151" s="139"/>
      <c r="UBI151" s="139"/>
      <c r="UBJ151" s="139"/>
      <c r="UBK151" s="139"/>
      <c r="UBL151" s="139"/>
      <c r="UBM151" s="139"/>
      <c r="UBN151" s="139"/>
      <c r="UBO151" s="139"/>
      <c r="UBP151" s="139"/>
      <c r="UBQ151" s="139"/>
      <c r="UBR151" s="139"/>
      <c r="UBS151" s="139"/>
      <c r="UBT151" s="139"/>
      <c r="UBU151" s="139"/>
      <c r="UBV151" s="139"/>
      <c r="UBW151" s="139"/>
      <c r="UBX151" s="139"/>
      <c r="UBY151" s="139"/>
      <c r="UBZ151" s="139"/>
      <c r="UCA151" s="139"/>
      <c r="UCB151" s="139"/>
      <c r="UCC151" s="139"/>
      <c r="UCD151" s="139"/>
      <c r="UCE151" s="139"/>
      <c r="UCF151" s="139"/>
      <c r="UCG151" s="139"/>
      <c r="UCH151" s="139"/>
      <c r="UCI151" s="139"/>
      <c r="UCJ151" s="139"/>
      <c r="UCK151" s="139"/>
      <c r="UCL151" s="139"/>
      <c r="UCM151" s="139"/>
      <c r="UCN151" s="139"/>
      <c r="UCO151" s="139"/>
      <c r="UCP151" s="139"/>
      <c r="UCQ151" s="139"/>
      <c r="UCR151" s="139"/>
      <c r="UCS151" s="139"/>
      <c r="UCT151" s="139"/>
      <c r="UCU151" s="139"/>
      <c r="UCV151" s="139"/>
      <c r="UCW151" s="139"/>
      <c r="UCX151" s="139"/>
      <c r="UCY151" s="139"/>
      <c r="UCZ151" s="139"/>
      <c r="UDA151" s="139"/>
      <c r="UDB151" s="139"/>
      <c r="UDC151" s="139"/>
      <c r="UDD151" s="139"/>
      <c r="UDE151" s="139"/>
      <c r="UDF151" s="139"/>
      <c r="UDG151" s="139"/>
      <c r="UDH151" s="139"/>
      <c r="UDI151" s="139"/>
      <c r="UDJ151" s="139"/>
      <c r="UDK151" s="139"/>
      <c r="UDL151" s="139"/>
      <c r="UDM151" s="139"/>
      <c r="UDN151" s="139"/>
      <c r="UDO151" s="139"/>
      <c r="UDP151" s="139"/>
      <c r="UDQ151" s="139"/>
      <c r="UDR151" s="139"/>
      <c r="UDS151" s="139"/>
      <c r="UDT151" s="139"/>
      <c r="UDU151" s="139"/>
      <c r="UDV151" s="139"/>
      <c r="UDW151" s="139"/>
      <c r="UDX151" s="139"/>
      <c r="UDY151" s="139"/>
      <c r="UDZ151" s="139"/>
      <c r="UEA151" s="139"/>
      <c r="UEB151" s="139"/>
      <c r="UEC151" s="139"/>
      <c r="UED151" s="139"/>
      <c r="UEE151" s="139"/>
      <c r="UEF151" s="139"/>
      <c r="UEG151" s="139"/>
      <c r="UEH151" s="139"/>
      <c r="UEI151" s="139"/>
      <c r="UEJ151" s="139"/>
      <c r="UEK151" s="139"/>
      <c r="UEL151" s="139"/>
      <c r="UEM151" s="139"/>
      <c r="UEN151" s="139"/>
      <c r="UEO151" s="139"/>
      <c r="UEP151" s="139"/>
      <c r="UEQ151" s="139"/>
      <c r="UER151" s="139"/>
      <c r="UES151" s="139"/>
      <c r="UET151" s="139"/>
      <c r="UEU151" s="139"/>
      <c r="UEV151" s="139"/>
      <c r="UEW151" s="139"/>
      <c r="UEX151" s="139"/>
      <c r="UEY151" s="139"/>
      <c r="UEZ151" s="139"/>
      <c r="UFA151" s="139"/>
      <c r="UFB151" s="139"/>
      <c r="UFC151" s="139"/>
      <c r="UFD151" s="139"/>
      <c r="UFE151" s="139"/>
      <c r="UFF151" s="139"/>
      <c r="UFG151" s="139"/>
      <c r="UFH151" s="139"/>
      <c r="UFI151" s="139"/>
      <c r="UFJ151" s="139"/>
      <c r="UFK151" s="139"/>
      <c r="UFL151" s="139"/>
      <c r="UFM151" s="139"/>
      <c r="UFN151" s="139"/>
      <c r="UFO151" s="139"/>
      <c r="UFP151" s="139"/>
      <c r="UFQ151" s="139"/>
      <c r="UFR151" s="139"/>
      <c r="UFS151" s="139"/>
      <c r="UFT151" s="139"/>
      <c r="UFU151" s="139"/>
      <c r="UFV151" s="139"/>
      <c r="UFW151" s="139"/>
      <c r="UFX151" s="139"/>
      <c r="UFY151" s="139"/>
      <c r="UFZ151" s="139"/>
      <c r="UGA151" s="139"/>
      <c r="UGB151" s="139"/>
      <c r="UGC151" s="139"/>
      <c r="UGD151" s="139"/>
      <c r="UGE151" s="139"/>
      <c r="UGF151" s="139"/>
      <c r="UGG151" s="139"/>
      <c r="UGH151" s="139"/>
      <c r="UGI151" s="139"/>
      <c r="UGJ151" s="139"/>
      <c r="UGK151" s="139"/>
      <c r="UGL151" s="139"/>
      <c r="UGM151" s="139"/>
      <c r="UGN151" s="139"/>
      <c r="UGO151" s="139"/>
      <c r="UGP151" s="139"/>
      <c r="UGQ151" s="139"/>
      <c r="UGR151" s="139"/>
      <c r="UGS151" s="139"/>
      <c r="UGT151" s="139"/>
      <c r="UGU151" s="139"/>
      <c r="UGV151" s="139"/>
      <c r="UGW151" s="139"/>
      <c r="UGX151" s="139"/>
      <c r="UGY151" s="139"/>
      <c r="UGZ151" s="139"/>
      <c r="UHA151" s="139"/>
      <c r="UHB151" s="139"/>
      <c r="UHC151" s="139"/>
      <c r="UHD151" s="139"/>
      <c r="UHE151" s="139"/>
      <c r="UHF151" s="139"/>
      <c r="UHG151" s="139"/>
      <c r="UHH151" s="139"/>
      <c r="UHI151" s="139"/>
      <c r="UHJ151" s="139"/>
      <c r="UHK151" s="139"/>
      <c r="UHL151" s="139"/>
      <c r="UHM151" s="139"/>
      <c r="UHN151" s="139"/>
      <c r="UHO151" s="139"/>
      <c r="UHP151" s="139"/>
      <c r="UHQ151" s="139"/>
      <c r="UHR151" s="139"/>
      <c r="UHS151" s="139"/>
      <c r="UHT151" s="139"/>
      <c r="UHU151" s="139"/>
      <c r="UHV151" s="139"/>
      <c r="UHW151" s="139"/>
      <c r="UHX151" s="139"/>
      <c r="UHY151" s="139"/>
      <c r="UHZ151" s="139"/>
      <c r="UIA151" s="139"/>
      <c r="UIB151" s="139"/>
      <c r="UIC151" s="139"/>
      <c r="UID151" s="139"/>
      <c r="UIE151" s="139"/>
      <c r="UIF151" s="139"/>
      <c r="UIG151" s="139"/>
      <c r="UIH151" s="139"/>
      <c r="UII151" s="139"/>
      <c r="UIJ151" s="139"/>
      <c r="UIK151" s="139"/>
      <c r="UIL151" s="139"/>
      <c r="UIM151" s="139"/>
      <c r="UIN151" s="139"/>
      <c r="UIO151" s="139"/>
      <c r="UIP151" s="139"/>
      <c r="UIQ151" s="139"/>
      <c r="UIR151" s="139"/>
      <c r="UIS151" s="139"/>
      <c r="UIT151" s="139"/>
      <c r="UIU151" s="139"/>
      <c r="UIV151" s="139"/>
      <c r="UIW151" s="139"/>
      <c r="UIX151" s="139"/>
      <c r="UIY151" s="139"/>
      <c r="UIZ151" s="139"/>
      <c r="UJA151" s="139"/>
      <c r="UJB151" s="139"/>
      <c r="UJC151" s="139"/>
      <c r="UJD151" s="139"/>
      <c r="UJE151" s="139"/>
      <c r="UJF151" s="139"/>
      <c r="UJG151" s="139"/>
      <c r="UJH151" s="139"/>
      <c r="UJI151" s="139"/>
      <c r="UJJ151" s="139"/>
      <c r="UJK151" s="139"/>
      <c r="UJL151" s="139"/>
      <c r="UJM151" s="139"/>
      <c r="UJN151" s="139"/>
      <c r="UJO151" s="139"/>
      <c r="UJP151" s="139"/>
      <c r="UJQ151" s="139"/>
      <c r="UJR151" s="139"/>
      <c r="UJS151" s="139"/>
      <c r="UJT151" s="139"/>
      <c r="UJU151" s="139"/>
      <c r="UJV151" s="139"/>
      <c r="UJW151" s="139"/>
      <c r="UJX151" s="139"/>
      <c r="UJY151" s="139"/>
      <c r="UJZ151" s="139"/>
      <c r="UKA151" s="139"/>
      <c r="UKB151" s="139"/>
      <c r="UKC151" s="139"/>
      <c r="UKD151" s="139"/>
      <c r="UKE151" s="139"/>
      <c r="UKF151" s="139"/>
      <c r="UKG151" s="139"/>
      <c r="UKH151" s="139"/>
      <c r="UKI151" s="139"/>
      <c r="UKJ151" s="139"/>
      <c r="UKK151" s="139"/>
      <c r="UKL151" s="139"/>
      <c r="UKM151" s="139"/>
      <c r="UKN151" s="139"/>
      <c r="UKO151" s="139"/>
      <c r="UKP151" s="139"/>
      <c r="UKQ151" s="139"/>
      <c r="UKR151" s="139"/>
      <c r="UKS151" s="139"/>
      <c r="UKT151" s="139"/>
      <c r="UKU151" s="139"/>
      <c r="UKV151" s="139"/>
      <c r="UKW151" s="139"/>
      <c r="UKX151" s="139"/>
      <c r="UKY151" s="139"/>
      <c r="UKZ151" s="139"/>
      <c r="ULA151" s="139"/>
      <c r="ULB151" s="139"/>
      <c r="ULC151" s="139"/>
      <c r="ULD151" s="139"/>
      <c r="ULE151" s="139"/>
      <c r="ULF151" s="139"/>
      <c r="ULG151" s="139"/>
      <c r="ULH151" s="139"/>
      <c r="ULI151" s="139"/>
      <c r="ULJ151" s="139"/>
      <c r="ULK151" s="139"/>
      <c r="ULL151" s="139"/>
      <c r="ULM151" s="139"/>
      <c r="ULN151" s="139"/>
      <c r="ULO151" s="139"/>
      <c r="ULP151" s="139"/>
      <c r="ULQ151" s="139"/>
      <c r="ULR151" s="139"/>
      <c r="ULS151" s="139"/>
      <c r="ULT151" s="139"/>
      <c r="ULU151" s="139"/>
      <c r="ULV151" s="139"/>
      <c r="ULW151" s="139"/>
      <c r="ULX151" s="139"/>
      <c r="ULY151" s="139"/>
      <c r="ULZ151" s="139"/>
      <c r="UMA151" s="139"/>
      <c r="UMB151" s="139"/>
      <c r="UMC151" s="139"/>
      <c r="UMD151" s="139"/>
      <c r="UME151" s="139"/>
      <c r="UMF151" s="139"/>
      <c r="UMG151" s="139"/>
      <c r="UMH151" s="139"/>
      <c r="UMI151" s="139"/>
      <c r="UMJ151" s="139"/>
      <c r="UMK151" s="139"/>
      <c r="UML151" s="139"/>
      <c r="UMM151" s="139"/>
      <c r="UMN151" s="139"/>
      <c r="UMO151" s="139"/>
      <c r="UMP151" s="139"/>
      <c r="UMQ151" s="139"/>
      <c r="UMR151" s="139"/>
      <c r="UMS151" s="139"/>
      <c r="UMT151" s="139"/>
      <c r="UMU151" s="139"/>
      <c r="UMV151" s="139"/>
      <c r="UMW151" s="139"/>
      <c r="UMX151" s="139"/>
      <c r="UMY151" s="139"/>
      <c r="UMZ151" s="139"/>
      <c r="UNA151" s="139"/>
      <c r="UNB151" s="139"/>
      <c r="UNC151" s="139"/>
      <c r="UND151" s="139"/>
      <c r="UNE151" s="139"/>
      <c r="UNF151" s="139"/>
      <c r="UNG151" s="139"/>
      <c r="UNH151" s="139"/>
      <c r="UNI151" s="139"/>
      <c r="UNJ151" s="139"/>
      <c r="UNK151" s="139"/>
      <c r="UNL151" s="139"/>
      <c r="UNM151" s="139"/>
      <c r="UNN151" s="139"/>
      <c r="UNO151" s="139"/>
      <c r="UNP151" s="139"/>
      <c r="UNQ151" s="139"/>
      <c r="UNR151" s="139"/>
      <c r="UNS151" s="139"/>
      <c r="UNT151" s="139"/>
      <c r="UNU151" s="139"/>
      <c r="UNV151" s="139"/>
      <c r="UNW151" s="139"/>
      <c r="UNX151" s="139"/>
      <c r="UNY151" s="139"/>
      <c r="UNZ151" s="139"/>
      <c r="UOA151" s="139"/>
      <c r="UOB151" s="139"/>
      <c r="UOC151" s="139"/>
      <c r="UOD151" s="139"/>
      <c r="UOE151" s="139"/>
      <c r="UOF151" s="139"/>
      <c r="UOG151" s="139"/>
      <c r="UOH151" s="139"/>
      <c r="UOI151" s="139"/>
      <c r="UOJ151" s="139"/>
      <c r="UOK151" s="139"/>
      <c r="UOL151" s="139"/>
      <c r="UOM151" s="139"/>
      <c r="UON151" s="139"/>
      <c r="UOO151" s="139"/>
      <c r="UOP151" s="139"/>
      <c r="UOQ151" s="139"/>
      <c r="UOR151" s="139"/>
      <c r="UOS151" s="139"/>
      <c r="UOT151" s="139"/>
      <c r="UOU151" s="139"/>
      <c r="UOV151" s="139"/>
      <c r="UOW151" s="139"/>
      <c r="UOX151" s="139"/>
      <c r="UOY151" s="139"/>
      <c r="UOZ151" s="139"/>
      <c r="UPA151" s="139"/>
      <c r="UPB151" s="139"/>
      <c r="UPC151" s="139"/>
      <c r="UPD151" s="139"/>
      <c r="UPE151" s="139"/>
      <c r="UPF151" s="139"/>
      <c r="UPG151" s="139"/>
      <c r="UPH151" s="139"/>
      <c r="UPI151" s="139"/>
      <c r="UPJ151" s="139"/>
      <c r="UPK151" s="139"/>
      <c r="UPL151" s="139"/>
      <c r="UPM151" s="139"/>
      <c r="UPN151" s="139"/>
      <c r="UPO151" s="139"/>
      <c r="UPP151" s="139"/>
      <c r="UPQ151" s="139"/>
      <c r="UPR151" s="139"/>
      <c r="UPS151" s="139"/>
      <c r="UPT151" s="139"/>
      <c r="UPU151" s="139"/>
      <c r="UPV151" s="139"/>
      <c r="UPW151" s="139"/>
      <c r="UPX151" s="139"/>
      <c r="UPY151" s="139"/>
      <c r="UPZ151" s="139"/>
      <c r="UQA151" s="139"/>
      <c r="UQB151" s="139"/>
      <c r="UQC151" s="139"/>
      <c r="UQD151" s="139"/>
      <c r="UQE151" s="139"/>
      <c r="UQF151" s="139"/>
      <c r="UQG151" s="139"/>
      <c r="UQH151" s="139"/>
      <c r="UQI151" s="139"/>
      <c r="UQJ151" s="139"/>
      <c r="UQK151" s="139"/>
      <c r="UQL151" s="139"/>
      <c r="UQM151" s="139"/>
      <c r="UQN151" s="139"/>
      <c r="UQO151" s="139"/>
      <c r="UQP151" s="139"/>
      <c r="UQQ151" s="139"/>
      <c r="UQR151" s="139"/>
      <c r="UQS151" s="139"/>
      <c r="UQT151" s="139"/>
      <c r="UQU151" s="139"/>
      <c r="UQV151" s="139"/>
      <c r="UQW151" s="139"/>
      <c r="UQX151" s="139"/>
      <c r="UQY151" s="139"/>
      <c r="UQZ151" s="139"/>
      <c r="URA151" s="139"/>
      <c r="URB151" s="139"/>
      <c r="URC151" s="139"/>
      <c r="URD151" s="139"/>
      <c r="URE151" s="139"/>
      <c r="URF151" s="139"/>
      <c r="URG151" s="139"/>
      <c r="URH151" s="139"/>
      <c r="URI151" s="139"/>
      <c r="URJ151" s="139"/>
      <c r="URK151" s="139"/>
      <c r="URL151" s="139"/>
      <c r="URM151" s="139"/>
      <c r="URN151" s="139"/>
      <c r="URO151" s="139"/>
      <c r="URP151" s="139"/>
      <c r="URQ151" s="139"/>
      <c r="URR151" s="139"/>
      <c r="URS151" s="139"/>
      <c r="URT151" s="139"/>
      <c r="URU151" s="139"/>
      <c r="URV151" s="139"/>
      <c r="URW151" s="139"/>
      <c r="URX151" s="139"/>
      <c r="URY151" s="139"/>
      <c r="URZ151" s="139"/>
      <c r="USA151" s="139"/>
      <c r="USB151" s="139"/>
      <c r="USC151" s="139"/>
      <c r="USD151" s="139"/>
      <c r="USE151" s="139"/>
      <c r="USF151" s="139"/>
      <c r="USG151" s="139"/>
      <c r="USH151" s="139"/>
      <c r="USI151" s="139"/>
      <c r="USJ151" s="139"/>
      <c r="USK151" s="139"/>
      <c r="USL151" s="139"/>
      <c r="USM151" s="139"/>
      <c r="USN151" s="139"/>
      <c r="USO151" s="139"/>
      <c r="USP151" s="139"/>
      <c r="USQ151" s="139"/>
      <c r="USR151" s="139"/>
      <c r="USS151" s="139"/>
      <c r="UST151" s="139"/>
      <c r="USU151" s="139"/>
      <c r="USV151" s="139"/>
      <c r="USW151" s="139"/>
      <c r="USX151" s="139"/>
      <c r="USY151" s="139"/>
      <c r="USZ151" s="139"/>
      <c r="UTA151" s="139"/>
      <c r="UTB151" s="139"/>
      <c r="UTC151" s="139"/>
      <c r="UTD151" s="139"/>
      <c r="UTE151" s="139"/>
      <c r="UTF151" s="139"/>
      <c r="UTG151" s="139"/>
      <c r="UTH151" s="139"/>
      <c r="UTI151" s="139"/>
      <c r="UTJ151" s="139"/>
      <c r="UTK151" s="139"/>
      <c r="UTL151" s="139"/>
      <c r="UTM151" s="139"/>
      <c r="UTN151" s="139"/>
      <c r="UTO151" s="139"/>
      <c r="UTP151" s="139"/>
      <c r="UTQ151" s="139"/>
      <c r="UTR151" s="139"/>
      <c r="UTS151" s="139"/>
      <c r="UTT151" s="139"/>
      <c r="UTU151" s="139"/>
      <c r="UTV151" s="139"/>
      <c r="UTW151" s="139"/>
      <c r="UTX151" s="139"/>
      <c r="UTY151" s="139"/>
      <c r="UTZ151" s="139"/>
      <c r="UUA151" s="139"/>
      <c r="UUB151" s="139"/>
      <c r="UUC151" s="139"/>
      <c r="UUD151" s="139"/>
      <c r="UUE151" s="139"/>
      <c r="UUF151" s="139"/>
      <c r="UUG151" s="139"/>
      <c r="UUH151" s="139"/>
      <c r="UUI151" s="139"/>
      <c r="UUJ151" s="139"/>
      <c r="UUK151" s="139"/>
      <c r="UUL151" s="139"/>
      <c r="UUM151" s="139"/>
      <c r="UUN151" s="139"/>
      <c r="UUO151" s="139"/>
      <c r="UUP151" s="139"/>
      <c r="UUQ151" s="139"/>
      <c r="UUR151" s="139"/>
      <c r="UUS151" s="139"/>
      <c r="UUT151" s="139"/>
      <c r="UUU151" s="139"/>
      <c r="UUV151" s="139"/>
      <c r="UUW151" s="139"/>
      <c r="UUX151" s="139"/>
      <c r="UUY151" s="139"/>
      <c r="UUZ151" s="139"/>
      <c r="UVA151" s="139"/>
      <c r="UVB151" s="139"/>
      <c r="UVC151" s="139"/>
      <c r="UVD151" s="139"/>
      <c r="UVE151" s="139"/>
      <c r="UVF151" s="139"/>
      <c r="UVG151" s="139"/>
      <c r="UVH151" s="139"/>
      <c r="UVI151" s="139"/>
      <c r="UVJ151" s="139"/>
      <c r="UVK151" s="139"/>
      <c r="UVL151" s="139"/>
      <c r="UVM151" s="139"/>
      <c r="UVN151" s="139"/>
      <c r="UVO151" s="139"/>
      <c r="UVP151" s="139"/>
      <c r="UVQ151" s="139"/>
      <c r="UVR151" s="139"/>
      <c r="UVS151" s="139"/>
      <c r="UVT151" s="139"/>
      <c r="UVU151" s="139"/>
      <c r="UVV151" s="139"/>
      <c r="UVW151" s="139"/>
      <c r="UVX151" s="139"/>
      <c r="UVY151" s="139"/>
      <c r="UVZ151" s="139"/>
      <c r="UWA151" s="139"/>
      <c r="UWB151" s="139"/>
      <c r="UWC151" s="139"/>
      <c r="UWD151" s="139"/>
      <c r="UWE151" s="139"/>
      <c r="UWF151" s="139"/>
      <c r="UWG151" s="139"/>
      <c r="UWH151" s="139"/>
      <c r="UWI151" s="139"/>
      <c r="UWJ151" s="139"/>
      <c r="UWK151" s="139"/>
      <c r="UWL151" s="139"/>
      <c r="UWM151" s="139"/>
      <c r="UWN151" s="139"/>
      <c r="UWO151" s="139"/>
      <c r="UWP151" s="139"/>
      <c r="UWQ151" s="139"/>
      <c r="UWR151" s="139"/>
      <c r="UWS151" s="139"/>
      <c r="UWT151" s="139"/>
      <c r="UWU151" s="139"/>
      <c r="UWV151" s="139"/>
      <c r="UWW151" s="139"/>
      <c r="UWX151" s="139"/>
      <c r="UWY151" s="139"/>
      <c r="UWZ151" s="139"/>
      <c r="UXA151" s="139"/>
      <c r="UXB151" s="139"/>
      <c r="UXC151" s="139"/>
      <c r="UXD151" s="139"/>
      <c r="UXE151" s="139"/>
      <c r="UXF151" s="139"/>
      <c r="UXG151" s="139"/>
      <c r="UXH151" s="139"/>
      <c r="UXI151" s="139"/>
      <c r="UXJ151" s="139"/>
      <c r="UXK151" s="139"/>
      <c r="UXL151" s="139"/>
      <c r="UXM151" s="139"/>
      <c r="UXN151" s="139"/>
      <c r="UXO151" s="139"/>
      <c r="UXP151" s="139"/>
      <c r="UXQ151" s="139"/>
      <c r="UXR151" s="139"/>
      <c r="UXS151" s="139"/>
      <c r="UXT151" s="139"/>
      <c r="UXU151" s="139"/>
      <c r="UXV151" s="139"/>
      <c r="UXW151" s="139"/>
      <c r="UXX151" s="139"/>
      <c r="UXY151" s="139"/>
      <c r="UXZ151" s="139"/>
      <c r="UYA151" s="139"/>
      <c r="UYB151" s="139"/>
      <c r="UYC151" s="139"/>
      <c r="UYD151" s="139"/>
      <c r="UYE151" s="139"/>
      <c r="UYF151" s="139"/>
      <c r="UYG151" s="139"/>
      <c r="UYH151" s="139"/>
      <c r="UYI151" s="139"/>
      <c r="UYJ151" s="139"/>
      <c r="UYK151" s="139"/>
      <c r="UYL151" s="139"/>
      <c r="UYM151" s="139"/>
      <c r="UYN151" s="139"/>
      <c r="UYO151" s="139"/>
      <c r="UYP151" s="139"/>
      <c r="UYQ151" s="139"/>
      <c r="UYR151" s="139"/>
      <c r="UYS151" s="139"/>
      <c r="UYT151" s="139"/>
      <c r="UYU151" s="139"/>
      <c r="UYV151" s="139"/>
      <c r="UYW151" s="139"/>
      <c r="UYX151" s="139"/>
      <c r="UYY151" s="139"/>
      <c r="UYZ151" s="139"/>
      <c r="UZA151" s="139"/>
      <c r="UZB151" s="139"/>
      <c r="UZC151" s="139"/>
      <c r="UZD151" s="139"/>
      <c r="UZE151" s="139"/>
      <c r="UZF151" s="139"/>
      <c r="UZG151" s="139"/>
      <c r="UZH151" s="139"/>
      <c r="UZI151" s="139"/>
      <c r="UZJ151" s="139"/>
      <c r="UZK151" s="139"/>
      <c r="UZL151" s="139"/>
      <c r="UZM151" s="139"/>
      <c r="UZN151" s="139"/>
      <c r="UZO151" s="139"/>
      <c r="UZP151" s="139"/>
      <c r="UZQ151" s="139"/>
      <c r="UZR151" s="139"/>
      <c r="UZS151" s="139"/>
      <c r="UZT151" s="139"/>
      <c r="UZU151" s="139"/>
      <c r="UZV151" s="139"/>
      <c r="UZW151" s="139"/>
      <c r="UZX151" s="139"/>
      <c r="UZY151" s="139"/>
      <c r="UZZ151" s="139"/>
      <c r="VAA151" s="139"/>
      <c r="VAB151" s="139"/>
      <c r="VAC151" s="139"/>
      <c r="VAD151" s="139"/>
      <c r="VAE151" s="139"/>
      <c r="VAF151" s="139"/>
      <c r="VAG151" s="139"/>
      <c r="VAH151" s="139"/>
      <c r="VAI151" s="139"/>
      <c r="VAJ151" s="139"/>
      <c r="VAK151" s="139"/>
      <c r="VAL151" s="139"/>
      <c r="VAM151" s="139"/>
      <c r="VAN151" s="139"/>
      <c r="VAO151" s="139"/>
      <c r="VAP151" s="139"/>
      <c r="VAQ151" s="139"/>
      <c r="VAR151" s="139"/>
      <c r="VAS151" s="139"/>
      <c r="VAT151" s="139"/>
      <c r="VAU151" s="139"/>
      <c r="VAV151" s="139"/>
      <c r="VAW151" s="139"/>
      <c r="VAX151" s="139"/>
      <c r="VAY151" s="139"/>
      <c r="VAZ151" s="139"/>
      <c r="VBA151" s="139"/>
      <c r="VBB151" s="139"/>
      <c r="VBC151" s="139"/>
      <c r="VBD151" s="139"/>
      <c r="VBE151" s="139"/>
      <c r="VBF151" s="139"/>
      <c r="VBG151" s="139"/>
      <c r="VBH151" s="139"/>
      <c r="VBI151" s="139"/>
      <c r="VBJ151" s="139"/>
      <c r="VBK151" s="139"/>
      <c r="VBL151" s="139"/>
      <c r="VBM151" s="139"/>
      <c r="VBN151" s="139"/>
      <c r="VBO151" s="139"/>
      <c r="VBP151" s="139"/>
      <c r="VBQ151" s="139"/>
      <c r="VBR151" s="139"/>
      <c r="VBS151" s="139"/>
      <c r="VBT151" s="139"/>
      <c r="VBU151" s="139"/>
      <c r="VBV151" s="139"/>
      <c r="VBW151" s="139"/>
      <c r="VBX151" s="139"/>
      <c r="VBY151" s="139"/>
      <c r="VBZ151" s="139"/>
      <c r="VCA151" s="139"/>
      <c r="VCB151" s="139"/>
      <c r="VCC151" s="139"/>
      <c r="VCD151" s="139"/>
      <c r="VCE151" s="139"/>
      <c r="VCF151" s="139"/>
      <c r="VCG151" s="139"/>
      <c r="VCH151" s="139"/>
      <c r="VCI151" s="139"/>
      <c r="VCJ151" s="139"/>
      <c r="VCK151" s="139"/>
      <c r="VCL151" s="139"/>
      <c r="VCM151" s="139"/>
      <c r="VCN151" s="139"/>
      <c r="VCO151" s="139"/>
      <c r="VCP151" s="139"/>
      <c r="VCQ151" s="139"/>
      <c r="VCR151" s="139"/>
      <c r="VCS151" s="139"/>
      <c r="VCT151" s="139"/>
      <c r="VCU151" s="139"/>
      <c r="VCV151" s="139"/>
      <c r="VCW151" s="139"/>
      <c r="VCX151" s="139"/>
      <c r="VCY151" s="139"/>
      <c r="VCZ151" s="139"/>
      <c r="VDA151" s="139"/>
      <c r="VDB151" s="139"/>
      <c r="VDC151" s="139"/>
      <c r="VDD151" s="139"/>
      <c r="VDE151" s="139"/>
      <c r="VDF151" s="139"/>
      <c r="VDG151" s="139"/>
      <c r="VDH151" s="139"/>
      <c r="VDI151" s="139"/>
      <c r="VDJ151" s="139"/>
      <c r="VDK151" s="139"/>
      <c r="VDL151" s="139"/>
      <c r="VDM151" s="139"/>
      <c r="VDN151" s="139"/>
      <c r="VDO151" s="139"/>
      <c r="VDP151" s="139"/>
      <c r="VDQ151" s="139"/>
      <c r="VDR151" s="139"/>
      <c r="VDS151" s="139"/>
      <c r="VDT151" s="139"/>
      <c r="VDU151" s="139"/>
      <c r="VDV151" s="139"/>
      <c r="VDW151" s="139"/>
      <c r="VDX151" s="139"/>
      <c r="VDY151" s="139"/>
      <c r="VDZ151" s="139"/>
      <c r="VEA151" s="139"/>
      <c r="VEB151" s="139"/>
      <c r="VEC151" s="139"/>
      <c r="VED151" s="139"/>
      <c r="VEE151" s="139"/>
      <c r="VEF151" s="139"/>
      <c r="VEG151" s="139"/>
      <c r="VEH151" s="139"/>
      <c r="VEI151" s="139"/>
      <c r="VEJ151" s="139"/>
      <c r="VEK151" s="139"/>
      <c r="VEL151" s="139"/>
      <c r="VEM151" s="139"/>
      <c r="VEN151" s="139"/>
      <c r="VEO151" s="139"/>
      <c r="VEP151" s="139"/>
      <c r="VEQ151" s="139"/>
      <c r="VER151" s="139"/>
      <c r="VES151" s="139"/>
      <c r="VET151" s="139"/>
      <c r="VEU151" s="139"/>
      <c r="VEV151" s="139"/>
      <c r="VEW151" s="139"/>
      <c r="VEX151" s="139"/>
      <c r="VEY151" s="139"/>
      <c r="VEZ151" s="139"/>
      <c r="VFA151" s="139"/>
      <c r="VFB151" s="139"/>
      <c r="VFC151" s="139"/>
      <c r="VFD151" s="139"/>
      <c r="VFE151" s="139"/>
      <c r="VFF151" s="139"/>
      <c r="VFG151" s="139"/>
      <c r="VFH151" s="139"/>
      <c r="VFI151" s="139"/>
      <c r="VFJ151" s="139"/>
      <c r="VFK151" s="139"/>
      <c r="VFL151" s="139"/>
      <c r="VFM151" s="139"/>
      <c r="VFN151" s="139"/>
      <c r="VFO151" s="139"/>
      <c r="VFP151" s="139"/>
      <c r="VFQ151" s="139"/>
      <c r="VFR151" s="139"/>
      <c r="VFS151" s="139"/>
      <c r="VFT151" s="139"/>
      <c r="VFU151" s="139"/>
      <c r="VFV151" s="139"/>
      <c r="VFW151" s="139"/>
      <c r="VFX151" s="139"/>
      <c r="VFY151" s="139"/>
      <c r="VFZ151" s="139"/>
      <c r="VGA151" s="139"/>
      <c r="VGB151" s="139"/>
      <c r="VGC151" s="139"/>
      <c r="VGD151" s="139"/>
      <c r="VGE151" s="139"/>
      <c r="VGF151" s="139"/>
      <c r="VGG151" s="139"/>
      <c r="VGH151" s="139"/>
      <c r="VGI151" s="139"/>
      <c r="VGJ151" s="139"/>
      <c r="VGK151" s="139"/>
      <c r="VGL151" s="139"/>
      <c r="VGM151" s="139"/>
      <c r="VGN151" s="139"/>
      <c r="VGO151" s="139"/>
      <c r="VGP151" s="139"/>
      <c r="VGQ151" s="139"/>
      <c r="VGR151" s="139"/>
      <c r="VGS151" s="139"/>
      <c r="VGT151" s="139"/>
      <c r="VGU151" s="139"/>
      <c r="VGV151" s="139"/>
      <c r="VGW151" s="139"/>
      <c r="VGX151" s="139"/>
      <c r="VGY151" s="139"/>
      <c r="VGZ151" s="139"/>
      <c r="VHA151" s="139"/>
      <c r="VHB151" s="139"/>
      <c r="VHC151" s="139"/>
      <c r="VHD151" s="139"/>
      <c r="VHE151" s="139"/>
      <c r="VHF151" s="139"/>
      <c r="VHG151" s="139"/>
      <c r="VHH151" s="139"/>
      <c r="VHI151" s="139"/>
      <c r="VHJ151" s="139"/>
      <c r="VHK151" s="139"/>
      <c r="VHL151" s="139"/>
      <c r="VHM151" s="139"/>
      <c r="VHN151" s="139"/>
      <c r="VHO151" s="139"/>
      <c r="VHP151" s="139"/>
      <c r="VHQ151" s="139"/>
      <c r="VHR151" s="139"/>
      <c r="VHS151" s="139"/>
      <c r="VHT151" s="139"/>
      <c r="VHU151" s="139"/>
      <c r="VHV151" s="139"/>
      <c r="VHW151" s="139"/>
      <c r="VHX151" s="139"/>
      <c r="VHY151" s="139"/>
      <c r="VHZ151" s="139"/>
      <c r="VIA151" s="139"/>
      <c r="VIB151" s="139"/>
      <c r="VIC151" s="139"/>
      <c r="VID151" s="139"/>
      <c r="VIE151" s="139"/>
      <c r="VIF151" s="139"/>
      <c r="VIG151" s="139"/>
      <c r="VIH151" s="139"/>
      <c r="VII151" s="139"/>
      <c r="VIJ151" s="139"/>
      <c r="VIK151" s="139"/>
      <c r="VIL151" s="139"/>
      <c r="VIM151" s="139"/>
      <c r="VIN151" s="139"/>
      <c r="VIO151" s="139"/>
      <c r="VIP151" s="139"/>
      <c r="VIQ151" s="139"/>
      <c r="VIR151" s="139"/>
      <c r="VIS151" s="139"/>
      <c r="VIT151" s="139"/>
      <c r="VIU151" s="139"/>
      <c r="VIV151" s="139"/>
      <c r="VIW151" s="139"/>
      <c r="VIX151" s="139"/>
      <c r="VIY151" s="139"/>
      <c r="VIZ151" s="139"/>
      <c r="VJA151" s="139"/>
      <c r="VJB151" s="139"/>
      <c r="VJC151" s="139"/>
      <c r="VJD151" s="139"/>
      <c r="VJE151" s="139"/>
      <c r="VJF151" s="139"/>
      <c r="VJG151" s="139"/>
      <c r="VJH151" s="139"/>
      <c r="VJI151" s="139"/>
      <c r="VJJ151" s="139"/>
      <c r="VJK151" s="139"/>
      <c r="VJL151" s="139"/>
      <c r="VJM151" s="139"/>
      <c r="VJN151" s="139"/>
      <c r="VJO151" s="139"/>
      <c r="VJP151" s="139"/>
      <c r="VJQ151" s="139"/>
      <c r="VJR151" s="139"/>
      <c r="VJS151" s="139"/>
      <c r="VJT151" s="139"/>
      <c r="VJU151" s="139"/>
      <c r="VJV151" s="139"/>
      <c r="VJW151" s="139"/>
      <c r="VJX151" s="139"/>
      <c r="VJY151" s="139"/>
      <c r="VJZ151" s="139"/>
      <c r="VKA151" s="139"/>
      <c r="VKB151" s="139"/>
      <c r="VKC151" s="139"/>
      <c r="VKD151" s="139"/>
      <c r="VKE151" s="139"/>
      <c r="VKF151" s="139"/>
      <c r="VKG151" s="139"/>
      <c r="VKH151" s="139"/>
      <c r="VKI151" s="139"/>
      <c r="VKJ151" s="139"/>
      <c r="VKK151" s="139"/>
      <c r="VKL151" s="139"/>
      <c r="VKM151" s="139"/>
      <c r="VKN151" s="139"/>
      <c r="VKO151" s="139"/>
      <c r="VKP151" s="139"/>
      <c r="VKQ151" s="139"/>
      <c r="VKR151" s="139"/>
      <c r="VKS151" s="139"/>
      <c r="VKT151" s="139"/>
      <c r="VKU151" s="139"/>
      <c r="VKV151" s="139"/>
      <c r="VKW151" s="139"/>
      <c r="VKX151" s="139"/>
      <c r="VKY151" s="139"/>
      <c r="VKZ151" s="139"/>
      <c r="VLA151" s="139"/>
      <c r="VLB151" s="139"/>
      <c r="VLC151" s="139"/>
      <c r="VLD151" s="139"/>
      <c r="VLE151" s="139"/>
      <c r="VLF151" s="139"/>
      <c r="VLG151" s="139"/>
      <c r="VLH151" s="139"/>
      <c r="VLI151" s="139"/>
      <c r="VLJ151" s="139"/>
      <c r="VLK151" s="139"/>
      <c r="VLL151" s="139"/>
      <c r="VLM151" s="139"/>
      <c r="VLN151" s="139"/>
      <c r="VLO151" s="139"/>
      <c r="VLP151" s="139"/>
      <c r="VLQ151" s="139"/>
      <c r="VLR151" s="139"/>
      <c r="VLS151" s="139"/>
      <c r="VLT151" s="139"/>
      <c r="VLU151" s="139"/>
      <c r="VLV151" s="139"/>
      <c r="VLW151" s="139"/>
      <c r="VLX151" s="139"/>
      <c r="VLY151" s="139"/>
      <c r="VLZ151" s="139"/>
      <c r="VMA151" s="139"/>
      <c r="VMB151" s="139"/>
      <c r="VMC151" s="139"/>
      <c r="VMD151" s="139"/>
      <c r="VME151" s="139"/>
      <c r="VMF151" s="139"/>
      <c r="VMG151" s="139"/>
      <c r="VMH151" s="139"/>
      <c r="VMI151" s="139"/>
      <c r="VMJ151" s="139"/>
      <c r="VMK151" s="139"/>
      <c r="VML151" s="139"/>
      <c r="VMM151" s="139"/>
      <c r="VMN151" s="139"/>
      <c r="VMO151" s="139"/>
      <c r="VMP151" s="139"/>
      <c r="VMQ151" s="139"/>
      <c r="VMR151" s="139"/>
      <c r="VMS151" s="139"/>
      <c r="VMT151" s="139"/>
      <c r="VMU151" s="139"/>
      <c r="VMV151" s="139"/>
      <c r="VMW151" s="139"/>
      <c r="VMX151" s="139"/>
      <c r="VMY151" s="139"/>
      <c r="VMZ151" s="139"/>
      <c r="VNA151" s="139"/>
      <c r="VNB151" s="139"/>
      <c r="VNC151" s="139"/>
      <c r="VND151" s="139"/>
      <c r="VNE151" s="139"/>
      <c r="VNF151" s="139"/>
      <c r="VNG151" s="139"/>
      <c r="VNH151" s="139"/>
      <c r="VNI151" s="139"/>
      <c r="VNJ151" s="139"/>
      <c r="VNK151" s="139"/>
      <c r="VNL151" s="139"/>
      <c r="VNM151" s="139"/>
      <c r="VNN151" s="139"/>
      <c r="VNO151" s="139"/>
      <c r="VNP151" s="139"/>
      <c r="VNQ151" s="139"/>
      <c r="VNR151" s="139"/>
      <c r="VNS151" s="139"/>
      <c r="VNT151" s="139"/>
      <c r="VNU151" s="139"/>
      <c r="VNV151" s="139"/>
      <c r="VNW151" s="139"/>
      <c r="VNX151" s="139"/>
      <c r="VNY151" s="139"/>
      <c r="VNZ151" s="139"/>
      <c r="VOA151" s="139"/>
      <c r="VOB151" s="139"/>
      <c r="VOC151" s="139"/>
      <c r="VOD151" s="139"/>
      <c r="VOE151" s="139"/>
      <c r="VOF151" s="139"/>
      <c r="VOG151" s="139"/>
      <c r="VOH151" s="139"/>
      <c r="VOI151" s="139"/>
      <c r="VOJ151" s="139"/>
      <c r="VOK151" s="139"/>
      <c r="VOL151" s="139"/>
      <c r="VOM151" s="139"/>
      <c r="VON151" s="139"/>
      <c r="VOO151" s="139"/>
      <c r="VOP151" s="139"/>
      <c r="VOQ151" s="139"/>
      <c r="VOR151" s="139"/>
      <c r="VOS151" s="139"/>
      <c r="VOT151" s="139"/>
      <c r="VOU151" s="139"/>
      <c r="VOV151" s="139"/>
      <c r="VOW151" s="139"/>
      <c r="VOX151" s="139"/>
      <c r="VOY151" s="139"/>
      <c r="VOZ151" s="139"/>
      <c r="VPA151" s="139"/>
      <c r="VPB151" s="139"/>
      <c r="VPC151" s="139"/>
      <c r="VPD151" s="139"/>
      <c r="VPE151" s="139"/>
      <c r="VPF151" s="139"/>
      <c r="VPG151" s="139"/>
      <c r="VPH151" s="139"/>
      <c r="VPI151" s="139"/>
      <c r="VPJ151" s="139"/>
      <c r="VPK151" s="139"/>
      <c r="VPL151" s="139"/>
      <c r="VPM151" s="139"/>
      <c r="VPN151" s="139"/>
      <c r="VPO151" s="139"/>
      <c r="VPP151" s="139"/>
      <c r="VPQ151" s="139"/>
      <c r="VPR151" s="139"/>
      <c r="VPS151" s="139"/>
      <c r="VPT151" s="139"/>
      <c r="VPU151" s="139"/>
      <c r="VPV151" s="139"/>
      <c r="VPW151" s="139"/>
      <c r="VPX151" s="139"/>
      <c r="VPY151" s="139"/>
      <c r="VPZ151" s="139"/>
      <c r="VQA151" s="139"/>
      <c r="VQB151" s="139"/>
      <c r="VQC151" s="139"/>
      <c r="VQD151" s="139"/>
      <c r="VQE151" s="139"/>
      <c r="VQF151" s="139"/>
      <c r="VQG151" s="139"/>
      <c r="VQH151" s="139"/>
      <c r="VQI151" s="139"/>
      <c r="VQJ151" s="139"/>
      <c r="VQK151" s="139"/>
      <c r="VQL151" s="139"/>
      <c r="VQM151" s="139"/>
      <c r="VQN151" s="139"/>
      <c r="VQO151" s="139"/>
      <c r="VQP151" s="139"/>
      <c r="VQQ151" s="139"/>
      <c r="VQR151" s="139"/>
      <c r="VQS151" s="139"/>
      <c r="VQT151" s="139"/>
      <c r="VQU151" s="139"/>
      <c r="VQV151" s="139"/>
      <c r="VQW151" s="139"/>
      <c r="VQX151" s="139"/>
      <c r="VQY151" s="139"/>
      <c r="VQZ151" s="139"/>
      <c r="VRA151" s="139"/>
      <c r="VRB151" s="139"/>
      <c r="VRC151" s="139"/>
      <c r="VRD151" s="139"/>
      <c r="VRE151" s="139"/>
      <c r="VRF151" s="139"/>
      <c r="VRG151" s="139"/>
      <c r="VRH151" s="139"/>
      <c r="VRI151" s="139"/>
      <c r="VRJ151" s="139"/>
      <c r="VRK151" s="139"/>
      <c r="VRL151" s="139"/>
      <c r="VRM151" s="139"/>
      <c r="VRN151" s="139"/>
      <c r="VRO151" s="139"/>
      <c r="VRP151" s="139"/>
      <c r="VRQ151" s="139"/>
      <c r="VRR151" s="139"/>
      <c r="VRS151" s="139"/>
      <c r="VRT151" s="139"/>
      <c r="VRU151" s="139"/>
      <c r="VRV151" s="139"/>
      <c r="VRW151" s="139"/>
      <c r="VRX151" s="139"/>
      <c r="VRY151" s="139"/>
      <c r="VRZ151" s="139"/>
      <c r="VSA151" s="139"/>
      <c r="VSB151" s="139"/>
      <c r="VSC151" s="139"/>
      <c r="VSD151" s="139"/>
      <c r="VSE151" s="139"/>
      <c r="VSF151" s="139"/>
      <c r="VSG151" s="139"/>
      <c r="VSH151" s="139"/>
      <c r="VSI151" s="139"/>
      <c r="VSJ151" s="139"/>
      <c r="VSK151" s="139"/>
      <c r="VSL151" s="139"/>
      <c r="VSM151" s="139"/>
      <c r="VSN151" s="139"/>
      <c r="VSO151" s="139"/>
      <c r="VSP151" s="139"/>
      <c r="VSQ151" s="139"/>
      <c r="VSR151" s="139"/>
      <c r="VSS151" s="139"/>
      <c r="VST151" s="139"/>
      <c r="VSU151" s="139"/>
      <c r="VSV151" s="139"/>
      <c r="VSW151" s="139"/>
      <c r="VSX151" s="139"/>
      <c r="VSY151" s="139"/>
      <c r="VSZ151" s="139"/>
      <c r="VTA151" s="139"/>
      <c r="VTB151" s="139"/>
      <c r="VTC151" s="139"/>
      <c r="VTD151" s="139"/>
      <c r="VTE151" s="139"/>
      <c r="VTF151" s="139"/>
      <c r="VTG151" s="139"/>
      <c r="VTH151" s="139"/>
      <c r="VTI151" s="139"/>
      <c r="VTJ151" s="139"/>
      <c r="VTK151" s="139"/>
      <c r="VTL151" s="139"/>
      <c r="VTM151" s="139"/>
      <c r="VTN151" s="139"/>
      <c r="VTO151" s="139"/>
      <c r="VTP151" s="139"/>
      <c r="VTQ151" s="139"/>
      <c r="VTR151" s="139"/>
      <c r="VTS151" s="139"/>
      <c r="VTT151" s="139"/>
      <c r="VTU151" s="139"/>
      <c r="VTV151" s="139"/>
      <c r="VTW151" s="139"/>
      <c r="VTX151" s="139"/>
      <c r="VTY151" s="139"/>
      <c r="VTZ151" s="139"/>
      <c r="VUA151" s="139"/>
      <c r="VUB151" s="139"/>
      <c r="VUC151" s="139"/>
      <c r="VUD151" s="139"/>
      <c r="VUE151" s="139"/>
      <c r="VUF151" s="139"/>
      <c r="VUG151" s="139"/>
      <c r="VUH151" s="139"/>
      <c r="VUI151" s="139"/>
      <c r="VUJ151" s="139"/>
      <c r="VUK151" s="139"/>
      <c r="VUL151" s="139"/>
      <c r="VUM151" s="139"/>
      <c r="VUN151" s="139"/>
      <c r="VUO151" s="139"/>
      <c r="VUP151" s="139"/>
      <c r="VUQ151" s="139"/>
      <c r="VUR151" s="139"/>
      <c r="VUS151" s="139"/>
      <c r="VUT151" s="139"/>
      <c r="VUU151" s="139"/>
      <c r="VUV151" s="139"/>
      <c r="VUW151" s="139"/>
      <c r="VUX151" s="139"/>
      <c r="VUY151" s="139"/>
      <c r="VUZ151" s="139"/>
      <c r="VVA151" s="139"/>
      <c r="VVB151" s="139"/>
      <c r="VVC151" s="139"/>
      <c r="VVD151" s="139"/>
      <c r="VVE151" s="139"/>
      <c r="VVF151" s="139"/>
      <c r="VVG151" s="139"/>
      <c r="VVH151" s="139"/>
      <c r="VVI151" s="139"/>
      <c r="VVJ151" s="139"/>
      <c r="VVK151" s="139"/>
      <c r="VVL151" s="139"/>
      <c r="VVM151" s="139"/>
      <c r="VVN151" s="139"/>
      <c r="VVO151" s="139"/>
      <c r="VVP151" s="139"/>
      <c r="VVQ151" s="139"/>
      <c r="VVR151" s="139"/>
      <c r="VVS151" s="139"/>
      <c r="VVT151" s="139"/>
      <c r="VVU151" s="139"/>
      <c r="VVV151" s="139"/>
      <c r="VVW151" s="139"/>
      <c r="VVX151" s="139"/>
      <c r="VVY151" s="139"/>
      <c r="VVZ151" s="139"/>
      <c r="VWA151" s="139"/>
      <c r="VWB151" s="139"/>
      <c r="VWC151" s="139"/>
      <c r="VWD151" s="139"/>
      <c r="VWE151" s="139"/>
      <c r="VWF151" s="139"/>
      <c r="VWG151" s="139"/>
      <c r="VWH151" s="139"/>
      <c r="VWI151" s="139"/>
      <c r="VWJ151" s="139"/>
      <c r="VWK151" s="139"/>
      <c r="VWL151" s="139"/>
      <c r="VWM151" s="139"/>
      <c r="VWN151" s="139"/>
      <c r="VWO151" s="139"/>
      <c r="VWP151" s="139"/>
      <c r="VWQ151" s="139"/>
      <c r="VWR151" s="139"/>
      <c r="VWS151" s="139"/>
      <c r="VWT151" s="139"/>
      <c r="VWU151" s="139"/>
      <c r="VWV151" s="139"/>
      <c r="VWW151" s="139"/>
      <c r="VWX151" s="139"/>
      <c r="VWY151" s="139"/>
      <c r="VWZ151" s="139"/>
      <c r="VXA151" s="139"/>
      <c r="VXB151" s="139"/>
      <c r="VXC151" s="139"/>
      <c r="VXD151" s="139"/>
      <c r="VXE151" s="139"/>
      <c r="VXF151" s="139"/>
      <c r="VXG151" s="139"/>
      <c r="VXH151" s="139"/>
      <c r="VXI151" s="139"/>
      <c r="VXJ151" s="139"/>
      <c r="VXK151" s="139"/>
      <c r="VXL151" s="139"/>
      <c r="VXM151" s="139"/>
      <c r="VXN151" s="139"/>
      <c r="VXO151" s="139"/>
      <c r="VXP151" s="139"/>
      <c r="VXQ151" s="139"/>
      <c r="VXR151" s="139"/>
      <c r="VXS151" s="139"/>
      <c r="VXT151" s="139"/>
      <c r="VXU151" s="139"/>
      <c r="VXV151" s="139"/>
      <c r="VXW151" s="139"/>
      <c r="VXX151" s="139"/>
      <c r="VXY151" s="139"/>
      <c r="VXZ151" s="139"/>
      <c r="VYA151" s="139"/>
      <c r="VYB151" s="139"/>
      <c r="VYC151" s="139"/>
      <c r="VYD151" s="139"/>
      <c r="VYE151" s="139"/>
      <c r="VYF151" s="139"/>
      <c r="VYG151" s="139"/>
      <c r="VYH151" s="139"/>
      <c r="VYI151" s="139"/>
      <c r="VYJ151" s="139"/>
      <c r="VYK151" s="139"/>
      <c r="VYL151" s="139"/>
      <c r="VYM151" s="139"/>
      <c r="VYN151" s="139"/>
      <c r="VYO151" s="139"/>
      <c r="VYP151" s="139"/>
      <c r="VYQ151" s="139"/>
      <c r="VYR151" s="139"/>
      <c r="VYS151" s="139"/>
      <c r="VYT151" s="139"/>
      <c r="VYU151" s="139"/>
      <c r="VYV151" s="139"/>
      <c r="VYW151" s="139"/>
      <c r="VYX151" s="139"/>
      <c r="VYY151" s="139"/>
      <c r="VYZ151" s="139"/>
      <c r="VZA151" s="139"/>
      <c r="VZB151" s="139"/>
      <c r="VZC151" s="139"/>
      <c r="VZD151" s="139"/>
      <c r="VZE151" s="139"/>
      <c r="VZF151" s="139"/>
      <c r="VZG151" s="139"/>
      <c r="VZH151" s="139"/>
      <c r="VZI151" s="139"/>
      <c r="VZJ151" s="139"/>
      <c r="VZK151" s="139"/>
      <c r="VZL151" s="139"/>
      <c r="VZM151" s="139"/>
      <c r="VZN151" s="139"/>
      <c r="VZO151" s="139"/>
      <c r="VZP151" s="139"/>
      <c r="VZQ151" s="139"/>
      <c r="VZR151" s="139"/>
      <c r="VZS151" s="139"/>
      <c r="VZT151" s="139"/>
      <c r="VZU151" s="139"/>
      <c r="VZV151" s="139"/>
      <c r="VZW151" s="139"/>
      <c r="VZX151" s="139"/>
      <c r="VZY151" s="139"/>
      <c r="VZZ151" s="139"/>
      <c r="WAA151" s="139"/>
      <c r="WAB151" s="139"/>
      <c r="WAC151" s="139"/>
      <c r="WAD151" s="139"/>
      <c r="WAE151" s="139"/>
      <c r="WAF151" s="139"/>
      <c r="WAG151" s="139"/>
      <c r="WAH151" s="139"/>
      <c r="WAI151" s="139"/>
      <c r="WAJ151" s="139"/>
      <c r="WAK151" s="139"/>
      <c r="WAL151" s="139"/>
      <c r="WAM151" s="139"/>
      <c r="WAN151" s="139"/>
      <c r="WAO151" s="139"/>
      <c r="WAP151" s="139"/>
      <c r="WAQ151" s="139"/>
      <c r="WAR151" s="139"/>
      <c r="WAS151" s="139"/>
      <c r="WAT151" s="139"/>
      <c r="WAU151" s="139"/>
      <c r="WAV151" s="139"/>
      <c r="WAW151" s="139"/>
      <c r="WAX151" s="139"/>
      <c r="WAY151" s="139"/>
      <c r="WAZ151" s="139"/>
      <c r="WBA151" s="139"/>
      <c r="WBB151" s="139"/>
      <c r="WBC151" s="139"/>
      <c r="WBD151" s="139"/>
      <c r="WBE151" s="139"/>
      <c r="WBF151" s="139"/>
      <c r="WBG151" s="139"/>
      <c r="WBH151" s="139"/>
      <c r="WBI151" s="139"/>
      <c r="WBJ151" s="139"/>
      <c r="WBK151" s="139"/>
      <c r="WBL151" s="139"/>
      <c r="WBM151" s="139"/>
      <c r="WBN151" s="139"/>
      <c r="WBO151" s="139"/>
      <c r="WBP151" s="139"/>
      <c r="WBQ151" s="139"/>
      <c r="WBR151" s="139"/>
      <c r="WBS151" s="139"/>
      <c r="WBT151" s="139"/>
      <c r="WBU151" s="139"/>
      <c r="WBV151" s="139"/>
      <c r="WBW151" s="139"/>
      <c r="WBX151" s="139"/>
      <c r="WBY151" s="139"/>
      <c r="WBZ151" s="139"/>
      <c r="WCA151" s="139"/>
      <c r="WCB151" s="139"/>
      <c r="WCC151" s="139"/>
      <c r="WCD151" s="139"/>
      <c r="WCE151" s="139"/>
      <c r="WCF151" s="139"/>
      <c r="WCG151" s="139"/>
      <c r="WCH151" s="139"/>
      <c r="WCI151" s="139"/>
      <c r="WCJ151" s="139"/>
      <c r="WCK151" s="139"/>
      <c r="WCL151" s="139"/>
      <c r="WCM151" s="139"/>
      <c r="WCN151" s="139"/>
      <c r="WCO151" s="139"/>
      <c r="WCP151" s="139"/>
      <c r="WCQ151" s="139"/>
      <c r="WCR151" s="139"/>
      <c r="WCS151" s="139"/>
      <c r="WCT151" s="139"/>
      <c r="WCU151" s="139"/>
      <c r="WCV151" s="139"/>
      <c r="WCW151" s="139"/>
      <c r="WCX151" s="139"/>
      <c r="WCY151" s="139"/>
      <c r="WCZ151" s="139"/>
      <c r="WDA151" s="139"/>
      <c r="WDB151" s="139"/>
      <c r="WDC151" s="139"/>
      <c r="WDD151" s="139"/>
      <c r="WDE151" s="139"/>
      <c r="WDF151" s="139"/>
      <c r="WDG151" s="139"/>
      <c r="WDH151" s="139"/>
      <c r="WDI151" s="139"/>
      <c r="WDJ151" s="139"/>
      <c r="WDK151" s="139"/>
      <c r="WDL151" s="139"/>
      <c r="WDM151" s="139"/>
      <c r="WDN151" s="139"/>
      <c r="WDO151" s="139"/>
      <c r="WDP151" s="139"/>
      <c r="WDQ151" s="139"/>
      <c r="WDR151" s="139"/>
      <c r="WDS151" s="139"/>
      <c r="WDT151" s="139"/>
      <c r="WDU151" s="139"/>
      <c r="WDV151" s="139"/>
      <c r="WDW151" s="139"/>
      <c r="WDX151" s="139"/>
      <c r="WDY151" s="139"/>
      <c r="WDZ151" s="139"/>
      <c r="WEA151" s="139"/>
      <c r="WEB151" s="139"/>
      <c r="WEC151" s="139"/>
      <c r="WED151" s="139"/>
      <c r="WEE151" s="139"/>
      <c r="WEF151" s="139"/>
      <c r="WEG151" s="139"/>
      <c r="WEH151" s="139"/>
      <c r="WEI151" s="139"/>
      <c r="WEJ151" s="139"/>
      <c r="WEK151" s="139"/>
      <c r="WEL151" s="139"/>
      <c r="WEM151" s="139"/>
      <c r="WEN151" s="139"/>
      <c r="WEO151" s="139"/>
      <c r="WEP151" s="139"/>
      <c r="WEQ151" s="139"/>
      <c r="WER151" s="139"/>
      <c r="WES151" s="139"/>
      <c r="WET151" s="139"/>
      <c r="WEU151" s="139"/>
      <c r="WEV151" s="139"/>
      <c r="WEW151" s="139"/>
      <c r="WEX151" s="139"/>
      <c r="WEY151" s="139"/>
      <c r="WEZ151" s="139"/>
      <c r="WFA151" s="139"/>
      <c r="WFB151" s="139"/>
      <c r="WFC151" s="139"/>
      <c r="WFD151" s="139"/>
      <c r="WFE151" s="139"/>
      <c r="WFF151" s="139"/>
      <c r="WFG151" s="139"/>
      <c r="WFH151" s="139"/>
      <c r="WFI151" s="139"/>
      <c r="WFJ151" s="139"/>
      <c r="WFK151" s="139"/>
      <c r="WFL151" s="139"/>
      <c r="WFM151" s="139"/>
      <c r="WFN151" s="139"/>
      <c r="WFO151" s="139"/>
      <c r="WFP151" s="139"/>
      <c r="WFQ151" s="139"/>
      <c r="WFR151" s="139"/>
      <c r="WFS151" s="139"/>
      <c r="WFT151" s="139"/>
      <c r="WFU151" s="139"/>
      <c r="WFV151" s="139"/>
      <c r="WFW151" s="139"/>
      <c r="WFX151" s="139"/>
      <c r="WFY151" s="139"/>
      <c r="WFZ151" s="139"/>
      <c r="WGA151" s="139"/>
      <c r="WGB151" s="139"/>
      <c r="WGC151" s="139"/>
      <c r="WGD151" s="139"/>
      <c r="WGE151" s="139"/>
      <c r="WGF151" s="139"/>
      <c r="WGG151" s="139"/>
      <c r="WGH151" s="139"/>
      <c r="WGI151" s="139"/>
      <c r="WGJ151" s="139"/>
      <c r="WGK151" s="139"/>
      <c r="WGL151" s="139"/>
      <c r="WGM151" s="139"/>
      <c r="WGN151" s="139"/>
      <c r="WGO151" s="139"/>
      <c r="WGP151" s="139"/>
      <c r="WGQ151" s="139"/>
      <c r="WGR151" s="139"/>
      <c r="WGS151" s="139"/>
      <c r="WGT151" s="139"/>
      <c r="WGU151" s="139"/>
      <c r="WGV151" s="139"/>
      <c r="WGW151" s="139"/>
      <c r="WGX151" s="139"/>
      <c r="WGY151" s="139"/>
      <c r="WGZ151" s="139"/>
      <c r="WHA151" s="139"/>
      <c r="WHB151" s="139"/>
      <c r="WHC151" s="139"/>
      <c r="WHD151" s="139"/>
      <c r="WHE151" s="139"/>
      <c r="WHF151" s="139"/>
      <c r="WHG151" s="139"/>
      <c r="WHH151" s="139"/>
      <c r="WHI151" s="139"/>
      <c r="WHJ151" s="139"/>
      <c r="WHK151" s="139"/>
      <c r="WHL151" s="139"/>
      <c r="WHM151" s="139"/>
      <c r="WHN151" s="139"/>
      <c r="WHO151" s="139"/>
      <c r="WHP151" s="139"/>
      <c r="WHQ151" s="139"/>
      <c r="WHR151" s="139"/>
      <c r="WHS151" s="139"/>
      <c r="WHT151" s="139"/>
      <c r="WHU151" s="139"/>
      <c r="WHV151" s="139"/>
      <c r="WHW151" s="139"/>
      <c r="WHX151" s="139"/>
      <c r="WHY151" s="139"/>
      <c r="WHZ151" s="139"/>
      <c r="WIA151" s="139"/>
      <c r="WIB151" s="139"/>
      <c r="WIC151" s="139"/>
      <c r="WID151" s="139"/>
      <c r="WIE151" s="139"/>
      <c r="WIF151" s="139"/>
      <c r="WIG151" s="139"/>
      <c r="WIH151" s="139"/>
      <c r="WII151" s="139"/>
      <c r="WIJ151" s="139"/>
      <c r="WIK151" s="139"/>
      <c r="WIL151" s="139"/>
      <c r="WIM151" s="139"/>
      <c r="WIN151" s="139"/>
      <c r="WIO151" s="139"/>
      <c r="WIP151" s="139"/>
      <c r="WIQ151" s="139"/>
      <c r="WIR151" s="139"/>
      <c r="WIS151" s="139"/>
      <c r="WIT151" s="139"/>
      <c r="WIU151" s="139"/>
      <c r="WIV151" s="139"/>
      <c r="WIW151" s="139"/>
      <c r="WIX151" s="139"/>
      <c r="WIY151" s="139"/>
      <c r="WIZ151" s="139"/>
      <c r="WJA151" s="139"/>
      <c r="WJB151" s="139"/>
      <c r="WJC151" s="139"/>
      <c r="WJD151" s="139"/>
      <c r="WJE151" s="139"/>
      <c r="WJF151" s="139"/>
      <c r="WJG151" s="139"/>
      <c r="WJH151" s="139"/>
      <c r="WJI151" s="139"/>
      <c r="WJJ151" s="139"/>
      <c r="WJK151" s="139"/>
      <c r="WJL151" s="139"/>
      <c r="WJM151" s="139"/>
      <c r="WJN151" s="139"/>
      <c r="WJO151" s="139"/>
      <c r="WJP151" s="139"/>
      <c r="WJQ151" s="139"/>
      <c r="WJR151" s="139"/>
      <c r="WJS151" s="139"/>
      <c r="WJT151" s="139"/>
      <c r="WJU151" s="139"/>
      <c r="WJV151" s="139"/>
      <c r="WJW151" s="139"/>
      <c r="WJX151" s="139"/>
      <c r="WJY151" s="139"/>
      <c r="WJZ151" s="139"/>
      <c r="WKA151" s="139"/>
      <c r="WKB151" s="139"/>
      <c r="WKC151" s="139"/>
      <c r="WKD151" s="139"/>
      <c r="WKE151" s="139"/>
      <c r="WKF151" s="139"/>
      <c r="WKG151" s="139"/>
      <c r="WKH151" s="139"/>
      <c r="WKI151" s="139"/>
      <c r="WKJ151" s="139"/>
      <c r="WKK151" s="139"/>
      <c r="WKL151" s="139"/>
      <c r="WKM151" s="139"/>
      <c r="WKN151" s="139"/>
      <c r="WKO151" s="139"/>
      <c r="WKP151" s="139"/>
      <c r="WKQ151" s="139"/>
      <c r="WKR151" s="139"/>
      <c r="WKS151" s="139"/>
      <c r="WKT151" s="139"/>
      <c r="WKU151" s="139"/>
      <c r="WKV151" s="139"/>
      <c r="WKW151" s="139"/>
      <c r="WKX151" s="139"/>
      <c r="WKY151" s="139"/>
      <c r="WKZ151" s="139"/>
      <c r="WLA151" s="139"/>
      <c r="WLB151" s="139"/>
      <c r="WLC151" s="139"/>
      <c r="WLD151" s="139"/>
      <c r="WLE151" s="139"/>
      <c r="WLF151" s="139"/>
      <c r="WLG151" s="139"/>
      <c r="WLH151" s="139"/>
      <c r="WLI151" s="139"/>
      <c r="WLJ151" s="139"/>
      <c r="WLK151" s="139"/>
      <c r="WLL151" s="139"/>
      <c r="WLM151" s="139"/>
      <c r="WLN151" s="139"/>
      <c r="WLO151" s="139"/>
      <c r="WLP151" s="139"/>
      <c r="WLQ151" s="139"/>
      <c r="WLR151" s="139"/>
      <c r="WLS151" s="139"/>
      <c r="WLT151" s="139"/>
      <c r="WLU151" s="139"/>
      <c r="WLV151" s="139"/>
      <c r="WLW151" s="139"/>
      <c r="WLX151" s="139"/>
      <c r="WLY151" s="139"/>
      <c r="WLZ151" s="139"/>
      <c r="WMA151" s="139"/>
      <c r="WMB151" s="139"/>
      <c r="WMC151" s="139"/>
      <c r="WMD151" s="139"/>
      <c r="WME151" s="139"/>
      <c r="WMF151" s="139"/>
      <c r="WMG151" s="139"/>
      <c r="WMH151" s="139"/>
      <c r="WMI151" s="139"/>
      <c r="WMJ151" s="139"/>
      <c r="WMK151" s="139"/>
      <c r="WML151" s="139"/>
      <c r="WMM151" s="139"/>
      <c r="WMN151" s="139"/>
      <c r="WMO151" s="139"/>
      <c r="WMP151" s="139"/>
      <c r="WMQ151" s="139"/>
      <c r="WMR151" s="139"/>
      <c r="WMS151" s="139"/>
      <c r="WMT151" s="139"/>
      <c r="WMU151" s="139"/>
      <c r="WMV151" s="139"/>
      <c r="WMW151" s="139"/>
      <c r="WMX151" s="139"/>
      <c r="WMY151" s="139"/>
      <c r="WMZ151" s="139"/>
      <c r="WNA151" s="139"/>
      <c r="WNB151" s="139"/>
      <c r="WNC151" s="139"/>
      <c r="WND151" s="139"/>
      <c r="WNE151" s="139"/>
      <c r="WNF151" s="139"/>
      <c r="WNG151" s="139"/>
      <c r="WNH151" s="139"/>
      <c r="WNI151" s="139"/>
      <c r="WNJ151" s="139"/>
      <c r="WNK151" s="139"/>
      <c r="WNL151" s="139"/>
      <c r="WNM151" s="139"/>
      <c r="WNN151" s="139"/>
      <c r="WNO151" s="139"/>
      <c r="WNP151" s="139"/>
      <c r="WNQ151" s="139"/>
      <c r="WNR151" s="139"/>
      <c r="WNS151" s="139"/>
      <c r="WNT151" s="139"/>
      <c r="WNU151" s="139"/>
      <c r="WNV151" s="139"/>
      <c r="WNW151" s="139"/>
      <c r="WNX151" s="139"/>
      <c r="WNY151" s="139"/>
      <c r="WNZ151" s="139"/>
      <c r="WOA151" s="139"/>
      <c r="WOB151" s="139"/>
      <c r="WOC151" s="139"/>
      <c r="WOD151" s="139"/>
      <c r="WOE151" s="139"/>
      <c r="WOF151" s="139"/>
      <c r="WOG151" s="139"/>
      <c r="WOH151" s="139"/>
      <c r="WOI151" s="139"/>
      <c r="WOJ151" s="139"/>
      <c r="WOK151" s="139"/>
      <c r="WOL151" s="139"/>
      <c r="WOM151" s="139"/>
      <c r="WON151" s="139"/>
      <c r="WOO151" s="139"/>
      <c r="WOP151" s="139"/>
      <c r="WOQ151" s="139"/>
      <c r="WOR151" s="139"/>
      <c r="WOS151" s="139"/>
      <c r="WOT151" s="139"/>
      <c r="WOU151" s="139"/>
      <c r="WOV151" s="139"/>
      <c r="WOW151" s="139"/>
      <c r="WOX151" s="139"/>
      <c r="WOY151" s="139"/>
      <c r="WOZ151" s="139"/>
      <c r="WPA151" s="139"/>
      <c r="WPB151" s="139"/>
      <c r="WPC151" s="139"/>
      <c r="WPD151" s="139"/>
      <c r="WPE151" s="139"/>
      <c r="WPF151" s="139"/>
      <c r="WPG151" s="139"/>
      <c r="WPH151" s="139"/>
      <c r="WPI151" s="139"/>
      <c r="WPJ151" s="139"/>
      <c r="WPK151" s="139"/>
      <c r="WPL151" s="139"/>
      <c r="WPM151" s="139"/>
      <c r="WPN151" s="139"/>
      <c r="WPO151" s="139"/>
      <c r="WPP151" s="139"/>
      <c r="WPQ151" s="139"/>
      <c r="WPR151" s="139"/>
      <c r="WPS151" s="139"/>
      <c r="WPT151" s="139"/>
      <c r="WPU151" s="139"/>
      <c r="WPV151" s="139"/>
      <c r="WPW151" s="139"/>
      <c r="WPX151" s="139"/>
      <c r="WPY151" s="139"/>
      <c r="WPZ151" s="139"/>
      <c r="WQA151" s="139"/>
      <c r="WQB151" s="139"/>
      <c r="WQC151" s="139"/>
      <c r="WQD151" s="139"/>
      <c r="WQE151" s="139"/>
      <c r="WQF151" s="139"/>
      <c r="WQG151" s="139"/>
      <c r="WQH151" s="139"/>
      <c r="WQI151" s="139"/>
      <c r="WQJ151" s="139"/>
      <c r="WQK151" s="139"/>
      <c r="WQL151" s="139"/>
      <c r="WQM151" s="139"/>
      <c r="WQN151" s="139"/>
      <c r="WQO151" s="139"/>
      <c r="WQP151" s="139"/>
      <c r="WQQ151" s="139"/>
      <c r="WQR151" s="139"/>
      <c r="WQS151" s="139"/>
      <c r="WQT151" s="139"/>
      <c r="WQU151" s="139"/>
      <c r="WQV151" s="139"/>
      <c r="WQW151" s="139"/>
      <c r="WQX151" s="139"/>
      <c r="WQY151" s="139"/>
      <c r="WQZ151" s="139"/>
      <c r="WRA151" s="139"/>
      <c r="WRB151" s="139"/>
      <c r="WRC151" s="139"/>
      <c r="WRD151" s="139"/>
      <c r="WRE151" s="139"/>
      <c r="WRF151" s="139"/>
      <c r="WRG151" s="139"/>
      <c r="WRH151" s="139"/>
      <c r="WRI151" s="139"/>
      <c r="WRJ151" s="139"/>
      <c r="WRK151" s="139"/>
      <c r="WRL151" s="139"/>
      <c r="WRM151" s="139"/>
      <c r="WRN151" s="139"/>
      <c r="WRO151" s="139"/>
      <c r="WRP151" s="139"/>
      <c r="WRQ151" s="139"/>
      <c r="WRR151" s="139"/>
      <c r="WRS151" s="139"/>
      <c r="WRT151" s="139"/>
      <c r="WRU151" s="139"/>
      <c r="WRV151" s="139"/>
      <c r="WRW151" s="139"/>
      <c r="WRX151" s="139"/>
      <c r="WRY151" s="139"/>
      <c r="WRZ151" s="139"/>
      <c r="WSA151" s="139"/>
      <c r="WSB151" s="139"/>
      <c r="WSC151" s="139"/>
      <c r="WSD151" s="139"/>
      <c r="WSE151" s="139"/>
      <c r="WSF151" s="139"/>
      <c r="WSG151" s="139"/>
      <c r="WSH151" s="139"/>
      <c r="WSI151" s="139"/>
      <c r="WSJ151" s="139"/>
      <c r="WSK151" s="139"/>
      <c r="WSL151" s="139"/>
      <c r="WSM151" s="139"/>
      <c r="WSN151" s="139"/>
      <c r="WSO151" s="139"/>
      <c r="WSP151" s="139"/>
      <c r="WSQ151" s="139"/>
      <c r="WSR151" s="139"/>
      <c r="WSS151" s="139"/>
      <c r="WST151" s="139"/>
      <c r="WSU151" s="139"/>
      <c r="WSV151" s="139"/>
      <c r="WSW151" s="139"/>
      <c r="WSX151" s="139"/>
      <c r="WSY151" s="139"/>
      <c r="WSZ151" s="139"/>
      <c r="WTA151" s="139"/>
      <c r="WTB151" s="139"/>
      <c r="WTC151" s="139"/>
      <c r="WTD151" s="139"/>
      <c r="WTE151" s="139"/>
      <c r="WTF151" s="139"/>
      <c r="WTG151" s="139"/>
      <c r="WTH151" s="139"/>
      <c r="WTI151" s="139"/>
      <c r="WTJ151" s="139"/>
      <c r="WTK151" s="139"/>
      <c r="WTL151" s="139"/>
      <c r="WTM151" s="139"/>
      <c r="WTN151" s="139"/>
      <c r="WTO151" s="139"/>
      <c r="WTP151" s="139"/>
      <c r="WTQ151" s="139"/>
      <c r="WTR151" s="139"/>
      <c r="WTS151" s="139"/>
      <c r="WTT151" s="139"/>
      <c r="WTU151" s="139"/>
      <c r="WTV151" s="139"/>
      <c r="WTW151" s="139"/>
      <c r="WTX151" s="139"/>
      <c r="WTY151" s="139"/>
      <c r="WTZ151" s="139"/>
      <c r="WUA151" s="139"/>
      <c r="WUB151" s="139"/>
      <c r="WUC151" s="139"/>
      <c r="WUD151" s="139"/>
      <c r="WUE151" s="139"/>
      <c r="WUF151" s="139"/>
      <c r="WUG151" s="139"/>
      <c r="WUH151" s="139"/>
      <c r="WUI151" s="139"/>
      <c r="WUJ151" s="139"/>
      <c r="WUK151" s="139"/>
      <c r="WUL151" s="139"/>
      <c r="WUM151" s="139"/>
      <c r="WUN151" s="139"/>
      <c r="WUO151" s="139"/>
      <c r="WUP151" s="139"/>
      <c r="WUQ151" s="139"/>
      <c r="WUR151" s="139"/>
      <c r="WUS151" s="139"/>
      <c r="WUT151" s="139"/>
      <c r="WUU151" s="139"/>
      <c r="WUV151" s="139"/>
      <c r="WUW151" s="139"/>
      <c r="WUX151" s="139"/>
      <c r="WUY151" s="139"/>
      <c r="WUZ151" s="139"/>
      <c r="WVA151" s="139"/>
      <c r="WVB151" s="139"/>
      <c r="WVC151" s="139"/>
      <c r="WVD151" s="139"/>
      <c r="WVE151" s="139"/>
      <c r="WVF151" s="139"/>
      <c r="WVG151" s="139"/>
      <c r="WVH151" s="139"/>
      <c r="WVI151" s="139"/>
      <c r="WVJ151" s="139"/>
      <c r="WVK151" s="139"/>
      <c r="WVL151" s="139"/>
      <c r="WVM151" s="139"/>
      <c r="WVN151" s="139"/>
      <c r="WVO151" s="139"/>
      <c r="WVP151" s="139"/>
      <c r="WVQ151" s="139"/>
      <c r="WVR151" s="139"/>
      <c r="WVS151" s="139"/>
      <c r="WVT151" s="139"/>
      <c r="WVU151" s="139"/>
      <c r="WVV151" s="139"/>
      <c r="WVW151" s="139"/>
      <c r="WVX151" s="139"/>
      <c r="WVY151" s="139"/>
      <c r="WVZ151" s="139"/>
      <c r="WWA151" s="139"/>
      <c r="WWB151" s="139"/>
      <c r="WWC151" s="139"/>
      <c r="WWD151" s="139"/>
      <c r="WWE151" s="139"/>
      <c r="WWF151" s="139"/>
      <c r="WWG151" s="139"/>
      <c r="WWH151" s="139"/>
      <c r="WWI151" s="139"/>
      <c r="WWJ151" s="139"/>
      <c r="WWK151" s="139"/>
      <c r="WWL151" s="139"/>
      <c r="WWM151" s="139"/>
      <c r="WWN151" s="139"/>
      <c r="WWO151" s="139"/>
      <c r="WWP151" s="139"/>
      <c r="WWQ151" s="139"/>
      <c r="WWR151" s="139"/>
      <c r="WWS151" s="139"/>
      <c r="WWT151" s="139"/>
      <c r="WWU151" s="139"/>
      <c r="WWV151" s="139"/>
      <c r="WWW151" s="139"/>
      <c r="WWX151" s="139"/>
      <c r="WWY151" s="139"/>
      <c r="WWZ151" s="139"/>
      <c r="WXA151" s="139"/>
      <c r="WXB151" s="139"/>
      <c r="WXC151" s="139"/>
      <c r="WXD151" s="139"/>
      <c r="WXE151" s="139"/>
      <c r="WXF151" s="139"/>
      <c r="WXG151" s="139"/>
      <c r="WXH151" s="139"/>
      <c r="WXI151" s="139"/>
      <c r="WXJ151" s="139"/>
      <c r="WXK151" s="139"/>
      <c r="WXL151" s="139"/>
      <c r="WXM151" s="139"/>
      <c r="WXN151" s="139"/>
      <c r="WXO151" s="139"/>
      <c r="WXP151" s="139"/>
      <c r="WXQ151" s="139"/>
      <c r="WXR151" s="139"/>
      <c r="WXS151" s="139"/>
      <c r="WXT151" s="139"/>
      <c r="WXU151" s="139"/>
      <c r="WXV151" s="139"/>
      <c r="WXW151" s="139"/>
      <c r="WXX151" s="139"/>
      <c r="WXY151" s="139"/>
      <c r="WXZ151" s="139"/>
      <c r="WYA151" s="139"/>
      <c r="WYB151" s="139"/>
      <c r="WYC151" s="139"/>
      <c r="WYD151" s="139"/>
      <c r="WYE151" s="139"/>
      <c r="WYF151" s="139"/>
      <c r="WYG151" s="139"/>
      <c r="WYH151" s="139"/>
      <c r="WYI151" s="139"/>
      <c r="WYJ151" s="139"/>
      <c r="WYK151" s="139"/>
      <c r="WYL151" s="139"/>
      <c r="WYM151" s="139"/>
      <c r="WYN151" s="139"/>
      <c r="WYO151" s="139"/>
      <c r="WYP151" s="139"/>
      <c r="WYQ151" s="139"/>
      <c r="WYR151" s="139"/>
      <c r="WYS151" s="139"/>
      <c r="WYT151" s="139"/>
      <c r="WYU151" s="139"/>
      <c r="WYV151" s="139"/>
      <c r="WYW151" s="139"/>
      <c r="WYX151" s="139"/>
      <c r="WYY151" s="139"/>
      <c r="WYZ151" s="139"/>
      <c r="WZA151" s="139"/>
      <c r="WZB151" s="139"/>
      <c r="WZC151" s="139"/>
      <c r="WZD151" s="139"/>
      <c r="WZE151" s="139"/>
      <c r="WZF151" s="139"/>
      <c r="WZG151" s="139"/>
      <c r="WZH151" s="139"/>
      <c r="WZI151" s="139"/>
      <c r="WZJ151" s="139"/>
      <c r="WZK151" s="139"/>
      <c r="WZL151" s="139"/>
      <c r="WZM151" s="139"/>
      <c r="WZN151" s="139"/>
      <c r="WZO151" s="139"/>
      <c r="WZP151" s="139"/>
      <c r="WZQ151" s="139"/>
      <c r="WZR151" s="139"/>
      <c r="WZS151" s="139"/>
      <c r="WZT151" s="139"/>
      <c r="WZU151" s="139"/>
      <c r="WZV151" s="139"/>
      <c r="WZW151" s="139"/>
      <c r="WZX151" s="139"/>
      <c r="WZY151" s="139"/>
      <c r="WZZ151" s="139"/>
      <c r="XAA151" s="139"/>
      <c r="XAB151" s="139"/>
      <c r="XAC151" s="139"/>
      <c r="XAD151" s="139"/>
      <c r="XAE151" s="139"/>
      <c r="XAF151" s="139"/>
      <c r="XAG151" s="139"/>
      <c r="XAH151" s="139"/>
      <c r="XAI151" s="139"/>
      <c r="XAJ151" s="139"/>
      <c r="XAK151" s="139"/>
      <c r="XAL151" s="139"/>
      <c r="XAM151" s="139"/>
      <c r="XAN151" s="139"/>
      <c r="XAO151" s="139"/>
      <c r="XAP151" s="139"/>
      <c r="XAQ151" s="139"/>
      <c r="XAR151" s="139"/>
      <c r="XAS151" s="139"/>
      <c r="XAT151" s="139"/>
      <c r="XAU151" s="139"/>
      <c r="XAV151" s="139"/>
      <c r="XAW151" s="139"/>
      <c r="XAX151" s="139"/>
      <c r="XAY151" s="139"/>
      <c r="XAZ151" s="139"/>
      <c r="XBA151" s="139"/>
      <c r="XBB151" s="139"/>
      <c r="XBC151" s="139"/>
      <c r="XBD151" s="139"/>
      <c r="XBE151" s="139"/>
      <c r="XBF151" s="139"/>
      <c r="XBG151" s="139"/>
      <c r="XBH151" s="139"/>
      <c r="XBI151" s="139"/>
      <c r="XBJ151" s="139"/>
      <c r="XBK151" s="139"/>
      <c r="XBL151" s="139"/>
      <c r="XBM151" s="139"/>
      <c r="XBN151" s="139"/>
      <c r="XBO151" s="139"/>
      <c r="XBP151" s="139"/>
      <c r="XBQ151" s="139"/>
      <c r="XBR151" s="139"/>
      <c r="XBS151" s="139"/>
      <c r="XBT151" s="139"/>
      <c r="XBU151" s="139"/>
      <c r="XBV151" s="139"/>
      <c r="XBW151" s="139"/>
      <c r="XBX151" s="139"/>
      <c r="XBY151" s="139"/>
      <c r="XBZ151" s="139"/>
      <c r="XCA151" s="139"/>
      <c r="XCB151" s="139"/>
      <c r="XCC151" s="139"/>
      <c r="XCD151" s="139"/>
      <c r="XCE151" s="139"/>
      <c r="XCF151" s="139"/>
      <c r="XCG151" s="139"/>
      <c r="XCH151" s="139"/>
      <c r="XCI151" s="139"/>
      <c r="XCJ151" s="139"/>
      <c r="XCK151" s="139"/>
      <c r="XCL151" s="139"/>
      <c r="XCM151" s="139"/>
      <c r="XCN151" s="139"/>
      <c r="XCO151" s="139"/>
      <c r="XCP151" s="139"/>
      <c r="XCQ151" s="139"/>
      <c r="XCR151" s="139"/>
      <c r="XCS151" s="139"/>
      <c r="XCT151" s="139"/>
      <c r="XCU151" s="139"/>
      <c r="XCV151" s="139"/>
      <c r="XCW151" s="139"/>
      <c r="XCX151" s="139"/>
      <c r="XCY151" s="139"/>
      <c r="XCZ151" s="139"/>
      <c r="XDA151" s="139"/>
      <c r="XDB151" s="139"/>
      <c r="XDC151" s="139"/>
      <c r="XDD151" s="139"/>
      <c r="XDE151" s="139"/>
      <c r="XDF151" s="139"/>
      <c r="XDG151" s="139"/>
      <c r="XDH151" s="139"/>
      <c r="XDI151" s="139"/>
      <c r="XDJ151" s="139"/>
      <c r="XDK151" s="139"/>
      <c r="XDL151" s="139"/>
      <c r="XDM151" s="139"/>
      <c r="XDN151" s="139"/>
      <c r="XDO151" s="139"/>
      <c r="XDP151" s="139"/>
      <c r="XDQ151" s="139"/>
      <c r="XDR151" s="139"/>
      <c r="XDS151" s="139"/>
      <c r="XDT151" s="139"/>
      <c r="XDU151" s="139"/>
      <c r="XDV151" s="139"/>
      <c r="XDW151" s="139"/>
      <c r="XDX151" s="139"/>
      <c r="XDY151" s="139"/>
      <c r="XDZ151" s="139"/>
      <c r="XEA151" s="139"/>
      <c r="XEB151" s="139"/>
      <c r="XEC151" s="139"/>
      <c r="XED151" s="139"/>
      <c r="XEE151" s="139"/>
      <c r="XEF151" s="139"/>
      <c r="XEG151" s="139"/>
      <c r="XEH151" s="139"/>
      <c r="XEI151" s="139"/>
      <c r="XEJ151" s="139"/>
      <c r="XEK151" s="139"/>
      <c r="XEL151" s="139"/>
      <c r="XEM151" s="139"/>
      <c r="XEN151" s="139"/>
      <c r="XEO151" s="139"/>
      <c r="XEP151" s="139"/>
      <c r="XEQ151" s="139"/>
      <c r="XER151" s="139"/>
      <c r="XES151" s="139"/>
      <c r="XET151" s="139"/>
      <c r="XEU151" s="139"/>
      <c r="XEV151" s="139"/>
      <c r="XEW151" s="139"/>
      <c r="XEX151" s="139"/>
      <c r="XEY151" s="139"/>
      <c r="XEZ151" s="139"/>
      <c r="XFA151" s="139"/>
      <c r="XFB151" s="139"/>
      <c r="XFC151" s="139"/>
      <c r="XFD151" s="139"/>
    </row>
    <row r="152" spans="1:16384" s="135" customFormat="1" ht="15">
      <c r="A152" s="139"/>
      <c r="B152" s="289"/>
      <c r="C152" s="3"/>
      <c r="D152" s="345"/>
      <c r="E152" s="5"/>
      <c r="F152" s="2"/>
      <c r="G152" s="2"/>
      <c r="H152" s="2"/>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row>
    <row r="153" spans="1:16384" s="356" customFormat="1" ht="27.75">
      <c r="A153" s="514">
        <v>7.8</v>
      </c>
      <c r="B153" s="644" t="s">
        <v>214</v>
      </c>
      <c r="C153" s="352"/>
      <c r="D153" s="353"/>
      <c r="E153" s="354"/>
      <c r="F153" s="352"/>
      <c r="G153" s="352"/>
      <c r="H153" s="352"/>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c r="BC153" s="355"/>
      <c r="BD153" s="355"/>
      <c r="BE153" s="355"/>
      <c r="BF153" s="355"/>
      <c r="BG153" s="355"/>
      <c r="BH153" s="355"/>
      <c r="BI153" s="355"/>
      <c r="BJ153" s="355"/>
      <c r="BK153" s="355"/>
      <c r="BL153" s="355"/>
      <c r="BM153" s="355"/>
      <c r="BN153" s="355"/>
      <c r="BO153" s="355"/>
      <c r="BP153" s="355"/>
      <c r="BQ153" s="355"/>
      <c r="BR153" s="355"/>
      <c r="BS153" s="355"/>
      <c r="BT153" s="355"/>
      <c r="BU153" s="355"/>
      <c r="BV153" s="355"/>
      <c r="BW153" s="355"/>
      <c r="BX153" s="355"/>
      <c r="BY153" s="355"/>
    </row>
    <row r="154" spans="1:16384" s="133" customFormat="1" ht="15">
      <c r="A154" s="284"/>
      <c r="B154" s="357"/>
      <c r="C154" s="275"/>
      <c r="D154" s="358"/>
      <c r="E154" s="2"/>
      <c r="F154" s="275"/>
      <c r="G154" s="275"/>
      <c r="H154" s="275"/>
      <c r="I154" s="315"/>
      <c r="J154" s="315"/>
      <c r="K154" s="315"/>
      <c r="L154" s="315"/>
      <c r="M154" s="315"/>
      <c r="N154" s="315"/>
      <c r="O154" s="315"/>
      <c r="P154" s="315"/>
      <c r="Q154" s="315"/>
      <c r="R154" s="315"/>
      <c r="S154" s="315"/>
      <c r="T154" s="315"/>
      <c r="U154" s="315"/>
      <c r="V154" s="315"/>
      <c r="W154" s="315"/>
      <c r="X154" s="315"/>
      <c r="Y154" s="315"/>
      <c r="Z154" s="315"/>
      <c r="AA154" s="315"/>
      <c r="AB154" s="315"/>
      <c r="AC154" s="315"/>
      <c r="AD154" s="315"/>
      <c r="AE154" s="315"/>
      <c r="AF154" s="315"/>
      <c r="AG154" s="315"/>
      <c r="AH154" s="315"/>
      <c r="AI154" s="315"/>
      <c r="AJ154" s="315"/>
      <c r="AK154" s="315"/>
      <c r="AL154" s="315"/>
      <c r="AM154" s="315"/>
      <c r="AN154" s="315"/>
      <c r="AO154" s="315"/>
      <c r="AP154" s="315"/>
      <c r="AQ154" s="315"/>
      <c r="AR154" s="315"/>
      <c r="AS154" s="315"/>
      <c r="AT154" s="315"/>
      <c r="AU154" s="315"/>
      <c r="AV154" s="315"/>
      <c r="AW154" s="315"/>
      <c r="AX154" s="315"/>
      <c r="AY154" s="315"/>
      <c r="AZ154" s="315"/>
      <c r="BA154" s="315"/>
      <c r="BB154" s="315"/>
      <c r="BC154" s="315"/>
      <c r="BD154" s="315"/>
      <c r="BE154" s="315"/>
      <c r="BF154" s="315"/>
      <c r="BG154" s="315"/>
      <c r="BH154" s="315"/>
      <c r="BI154" s="315"/>
      <c r="BJ154" s="315"/>
      <c r="BK154" s="315"/>
      <c r="BL154" s="315"/>
      <c r="BM154" s="315"/>
      <c r="BN154" s="315"/>
      <c r="BO154" s="315"/>
      <c r="BP154" s="315"/>
      <c r="BQ154" s="315"/>
      <c r="BR154" s="315"/>
      <c r="BS154" s="315"/>
      <c r="BT154" s="315"/>
      <c r="BU154" s="315"/>
      <c r="BV154" s="315"/>
      <c r="BW154" s="315"/>
      <c r="BX154" s="315"/>
      <c r="BY154" s="315"/>
    </row>
    <row r="155" spans="1:16384" s="133" customFormat="1" ht="28.5">
      <c r="A155" s="284"/>
      <c r="B155" s="226" t="s">
        <v>286</v>
      </c>
      <c r="C155" s="272"/>
      <c r="D155" s="358"/>
      <c r="E155" s="2"/>
      <c r="F155" s="275"/>
      <c r="G155" s="275"/>
      <c r="H155" s="27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5"/>
      <c r="AX155" s="315"/>
      <c r="AY155" s="315"/>
      <c r="AZ155" s="315"/>
      <c r="BA155" s="315"/>
      <c r="BB155" s="315"/>
      <c r="BC155" s="315"/>
      <c r="BD155" s="315"/>
      <c r="BE155" s="315"/>
      <c r="BF155" s="315"/>
      <c r="BG155" s="315"/>
      <c r="BH155" s="315"/>
      <c r="BI155" s="315"/>
      <c r="BJ155" s="315"/>
      <c r="BK155" s="315"/>
      <c r="BL155" s="315"/>
      <c r="BM155" s="315"/>
      <c r="BN155" s="315"/>
      <c r="BO155" s="315"/>
      <c r="BP155" s="315"/>
      <c r="BQ155" s="315"/>
      <c r="BR155" s="315"/>
      <c r="BS155" s="315"/>
      <c r="BT155" s="315"/>
      <c r="BU155" s="315"/>
      <c r="BV155" s="315"/>
      <c r="BW155" s="315"/>
      <c r="BX155" s="315"/>
      <c r="BY155" s="315"/>
    </row>
    <row r="156" spans="1:16384" s="133" customFormat="1" ht="15">
      <c r="A156" s="284"/>
      <c r="B156" s="226"/>
      <c r="C156" s="358"/>
      <c r="D156" s="358"/>
      <c r="E156" s="2"/>
      <c r="F156" s="275"/>
      <c r="G156" s="275"/>
      <c r="H156" s="27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5"/>
      <c r="AY156" s="315"/>
      <c r="AZ156" s="315"/>
      <c r="BA156" s="315"/>
      <c r="BB156" s="315"/>
      <c r="BC156" s="315"/>
      <c r="BD156" s="315"/>
      <c r="BE156" s="315"/>
      <c r="BF156" s="315"/>
      <c r="BG156" s="315"/>
      <c r="BH156" s="315"/>
      <c r="BI156" s="315"/>
      <c r="BJ156" s="315"/>
      <c r="BK156" s="315"/>
      <c r="BL156" s="315"/>
      <c r="BM156" s="315"/>
      <c r="BN156" s="315"/>
      <c r="BO156" s="315"/>
      <c r="BP156" s="315"/>
      <c r="BQ156" s="315"/>
      <c r="BR156" s="315"/>
      <c r="BS156" s="315"/>
      <c r="BT156" s="315"/>
      <c r="BU156" s="315"/>
      <c r="BV156" s="315"/>
      <c r="BW156" s="315"/>
      <c r="BX156" s="315"/>
      <c r="BY156" s="315"/>
    </row>
    <row r="157" spans="1:16384" s="135" customFormat="1" ht="15">
      <c r="A157" s="281"/>
      <c r="B157" s="313" t="s">
        <v>193</v>
      </c>
      <c r="C157" s="280"/>
      <c r="D157" s="314" t="s">
        <v>53</v>
      </c>
      <c r="E157" s="314" t="s">
        <v>54</v>
      </c>
      <c r="F157" s="5" t="s">
        <v>175</v>
      </c>
      <c r="G157" s="5"/>
      <c r="H157" s="275"/>
      <c r="I157" s="285"/>
      <c r="J157" s="285"/>
      <c r="K157" s="285"/>
      <c r="L157" s="285"/>
      <c r="M157" s="285"/>
      <c r="N157" s="285"/>
      <c r="O157" s="285"/>
      <c r="P157" s="285"/>
      <c r="Q157" s="285"/>
      <c r="R157" s="285"/>
      <c r="S157" s="285"/>
      <c r="T157" s="285"/>
      <c r="U157" s="285"/>
      <c r="V157" s="285"/>
      <c r="W157" s="285"/>
      <c r="X157" s="285"/>
      <c r="Y157" s="285"/>
      <c r="Z157" s="285"/>
      <c r="AA157" s="285"/>
      <c r="AB157" s="285"/>
      <c r="AC157" s="285"/>
      <c r="AD157" s="285"/>
      <c r="AE157" s="285"/>
      <c r="AF157" s="285"/>
      <c r="AG157" s="285"/>
      <c r="AH157" s="285"/>
      <c r="AI157" s="285"/>
      <c r="AJ157" s="285"/>
      <c r="AK157" s="285"/>
      <c r="AL157" s="285"/>
      <c r="AM157" s="285"/>
      <c r="AN157" s="285"/>
      <c r="AO157" s="285"/>
      <c r="AP157" s="285"/>
      <c r="AQ157" s="285"/>
      <c r="AR157" s="285"/>
      <c r="AS157" s="285"/>
      <c r="AT157" s="285"/>
      <c r="AU157" s="285"/>
      <c r="AV157" s="285"/>
      <c r="AW157" s="285"/>
      <c r="AX157" s="285"/>
      <c r="AY157" s="285"/>
      <c r="AZ157" s="285"/>
      <c r="BA157" s="285"/>
      <c r="BB157" s="285"/>
      <c r="BC157" s="285"/>
      <c r="BD157" s="285"/>
      <c r="BE157" s="285"/>
      <c r="BF157" s="285"/>
      <c r="BG157" s="285"/>
      <c r="BH157" s="285"/>
      <c r="BI157" s="285"/>
      <c r="BJ157" s="285"/>
      <c r="BK157" s="285"/>
      <c r="BL157" s="285"/>
      <c r="BM157" s="285"/>
      <c r="BN157" s="285"/>
      <c r="BO157" s="285"/>
      <c r="BP157" s="285"/>
      <c r="BQ157" s="285"/>
      <c r="BR157" s="285"/>
      <c r="BS157" s="285"/>
      <c r="BT157" s="285"/>
      <c r="BU157" s="285"/>
      <c r="BV157" s="285"/>
      <c r="BW157" s="285"/>
      <c r="BX157" s="285"/>
      <c r="BY157" s="285"/>
    </row>
    <row r="158" spans="1:16384" s="135" customFormat="1" ht="28.5">
      <c r="A158" s="281"/>
      <c r="B158" s="316" t="s">
        <v>194</v>
      </c>
      <c r="C158" s="279" t="s">
        <v>181</v>
      </c>
      <c r="D158" s="283"/>
      <c r="E158" s="283"/>
      <c r="F158" s="283"/>
      <c r="G158" s="5"/>
      <c r="H158" s="275"/>
      <c r="I158" s="285"/>
      <c r="J158" s="285"/>
      <c r="K158" s="285"/>
      <c r="L158" s="285"/>
      <c r="M158" s="285"/>
      <c r="N158" s="285"/>
      <c r="O158" s="285"/>
      <c r="P158" s="285"/>
      <c r="Q158" s="285"/>
      <c r="R158" s="285"/>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285"/>
      <c r="AV158" s="285"/>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285"/>
      <c r="BU158" s="285"/>
      <c r="BV158" s="285"/>
      <c r="BW158" s="285"/>
      <c r="BX158" s="285"/>
      <c r="BY158" s="285"/>
    </row>
    <row r="159" spans="1:16384" s="135" customFormat="1">
      <c r="A159" s="281"/>
      <c r="B159" s="289"/>
      <c r="C159" s="317" t="s">
        <v>182</v>
      </c>
      <c r="D159" s="283"/>
      <c r="E159" s="283"/>
      <c r="F159" s="283"/>
      <c r="G159" s="5"/>
      <c r="H159" s="275"/>
      <c r="I159" s="285"/>
      <c r="J159" s="285"/>
      <c r="K159" s="285"/>
      <c r="L159" s="285"/>
      <c r="M159" s="285"/>
      <c r="N159" s="285"/>
      <c r="O159" s="285"/>
      <c r="P159" s="285"/>
      <c r="Q159" s="285"/>
      <c r="R159" s="285"/>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285"/>
      <c r="AV159" s="285"/>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285"/>
      <c r="BU159" s="285"/>
      <c r="BV159" s="285"/>
      <c r="BW159" s="285"/>
      <c r="BX159" s="285"/>
      <c r="BY159" s="285"/>
    </row>
    <row r="160" spans="1:16384" s="135" customFormat="1" ht="15">
      <c r="A160" s="281"/>
      <c r="B160" s="318" t="s">
        <v>195</v>
      </c>
      <c r="C160" s="319"/>
      <c r="D160" s="320" t="s">
        <v>196</v>
      </c>
      <c r="E160" s="320" t="s">
        <v>197</v>
      </c>
      <c r="F160" s="320" t="s">
        <v>198</v>
      </c>
      <c r="G160" s="320" t="s">
        <v>199</v>
      </c>
      <c r="H160" s="275"/>
      <c r="I160" s="285"/>
      <c r="J160" s="285"/>
      <c r="K160" s="285"/>
      <c r="L160" s="285"/>
      <c r="M160" s="285"/>
      <c r="N160" s="285"/>
      <c r="O160" s="285"/>
      <c r="P160" s="285"/>
      <c r="Q160" s="285"/>
      <c r="R160" s="285"/>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285"/>
      <c r="AV160" s="285"/>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285"/>
      <c r="BU160" s="285"/>
      <c r="BV160" s="285"/>
      <c r="BW160" s="285"/>
      <c r="BX160" s="285"/>
      <c r="BY160" s="285"/>
    </row>
    <row r="161" spans="1:77" s="135" customFormat="1" ht="42.75">
      <c r="A161" s="281"/>
      <c r="B161" s="5"/>
      <c r="C161" s="322" t="s">
        <v>200</v>
      </c>
      <c r="D161" s="283"/>
      <c r="E161" s="283"/>
      <c r="F161" s="283"/>
      <c r="G161" s="283"/>
      <c r="H161" s="27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285"/>
      <c r="AV161" s="285"/>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285"/>
      <c r="BU161" s="285"/>
      <c r="BV161" s="285"/>
      <c r="BW161" s="285"/>
      <c r="BX161" s="285"/>
      <c r="BY161" s="285"/>
    </row>
    <row r="162" spans="1:77" s="135" customFormat="1">
      <c r="A162" s="281"/>
      <c r="B162" s="4"/>
      <c r="C162" s="323"/>
      <c r="D162" s="283"/>
      <c r="E162" s="283"/>
      <c r="F162" s="283"/>
      <c r="G162" s="283"/>
      <c r="H162" s="27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c r="BY162" s="285"/>
    </row>
    <row r="163" spans="1:77" s="135" customFormat="1" ht="15">
      <c r="A163" s="281"/>
      <c r="B163" s="313" t="s">
        <v>201</v>
      </c>
      <c r="C163" s="2"/>
      <c r="D163" s="2"/>
      <c r="E163" s="5"/>
      <c r="F163" s="5"/>
      <c r="G163" s="5"/>
      <c r="H163" s="27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row>
    <row r="164" spans="1:77" s="135" customFormat="1" ht="15">
      <c r="A164" s="281"/>
      <c r="B164" s="8"/>
      <c r="C164" s="2"/>
      <c r="D164" s="2"/>
      <c r="E164" s="5"/>
      <c r="F164" s="5"/>
      <c r="G164" s="5"/>
      <c r="H164" s="2"/>
      <c r="I164" s="285"/>
      <c r="J164" s="285"/>
      <c r="K164" s="285"/>
      <c r="L164" s="285"/>
      <c r="M164" s="285"/>
      <c r="N164" s="285"/>
      <c r="O164" s="285"/>
      <c r="P164" s="285"/>
      <c r="Q164" s="285"/>
      <c r="R164" s="285"/>
      <c r="S164" s="285"/>
      <c r="T164" s="285"/>
      <c r="U164" s="285"/>
      <c r="V164" s="285"/>
      <c r="W164" s="285"/>
      <c r="X164" s="285"/>
      <c r="Y164" s="285"/>
      <c r="Z164" s="285"/>
      <c r="AA164" s="285"/>
      <c r="AB164" s="285"/>
      <c r="AC164" s="285"/>
      <c r="AD164" s="285"/>
      <c r="AE164" s="285"/>
      <c r="AF164" s="285"/>
      <c r="AG164" s="285"/>
      <c r="AH164" s="285"/>
      <c r="AI164" s="285"/>
      <c r="AJ164" s="285"/>
      <c r="AK164" s="285"/>
      <c r="AL164" s="285"/>
      <c r="AM164" s="285"/>
      <c r="AN164" s="285"/>
      <c r="AO164" s="285"/>
      <c r="AP164" s="285"/>
      <c r="AQ164" s="285"/>
      <c r="AR164" s="285"/>
      <c r="AS164" s="285"/>
      <c r="AT164" s="285"/>
      <c r="AU164" s="285"/>
      <c r="AV164" s="285"/>
      <c r="AW164" s="285"/>
      <c r="AX164" s="285"/>
      <c r="AY164" s="285"/>
      <c r="AZ164" s="285"/>
      <c r="BA164" s="285"/>
      <c r="BB164" s="285"/>
      <c r="BC164" s="285"/>
      <c r="BD164" s="285"/>
      <c r="BE164" s="285"/>
      <c r="BF164" s="285"/>
      <c r="BG164" s="285"/>
      <c r="BH164" s="285"/>
      <c r="BI164" s="285"/>
      <c r="BJ164" s="285"/>
      <c r="BK164" s="285"/>
      <c r="BL164" s="285"/>
      <c r="BM164" s="285"/>
      <c r="BN164" s="285"/>
      <c r="BO164" s="285"/>
      <c r="BP164" s="285"/>
      <c r="BQ164" s="285"/>
      <c r="BR164" s="285"/>
      <c r="BS164" s="285"/>
      <c r="BT164" s="285"/>
      <c r="BU164" s="285"/>
      <c r="BV164" s="285"/>
      <c r="BW164" s="285"/>
      <c r="BX164" s="285"/>
      <c r="BY164" s="285"/>
    </row>
    <row r="165" spans="1:77" s="133" customFormat="1">
      <c r="A165" s="284"/>
      <c r="B165" s="425" t="s">
        <v>585</v>
      </c>
      <c r="C165" s="2"/>
      <c r="D165" s="2"/>
      <c r="E165" s="5"/>
      <c r="F165" s="5"/>
      <c r="G165" s="5"/>
      <c r="H165" s="27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c r="AG165" s="315"/>
      <c r="AH165" s="315"/>
      <c r="AI165" s="315"/>
      <c r="AJ165" s="315"/>
      <c r="AK165" s="315"/>
      <c r="AL165" s="315"/>
      <c r="AM165" s="315"/>
      <c r="AN165" s="315"/>
      <c r="AO165" s="315"/>
      <c r="AP165" s="315"/>
      <c r="AQ165" s="315"/>
      <c r="AR165" s="315"/>
      <c r="AS165" s="315"/>
      <c r="AT165" s="315"/>
      <c r="AU165" s="315"/>
      <c r="AV165" s="315"/>
      <c r="AW165" s="315"/>
      <c r="AX165" s="315"/>
      <c r="AY165" s="315"/>
      <c r="AZ165" s="315"/>
      <c r="BA165" s="315"/>
      <c r="BB165" s="315"/>
      <c r="BC165" s="315"/>
      <c r="BD165" s="315"/>
      <c r="BE165" s="315"/>
      <c r="BF165" s="315"/>
      <c r="BG165" s="315"/>
      <c r="BH165" s="315"/>
      <c r="BI165" s="315"/>
      <c r="BJ165" s="315"/>
      <c r="BK165" s="315"/>
      <c r="BL165" s="315"/>
      <c r="BM165" s="315"/>
      <c r="BN165" s="315"/>
      <c r="BO165" s="315"/>
      <c r="BP165" s="315"/>
      <c r="BQ165" s="315"/>
      <c r="BR165" s="315"/>
      <c r="BS165" s="315"/>
      <c r="BT165" s="315"/>
      <c r="BU165" s="315"/>
      <c r="BV165" s="315"/>
      <c r="BW165" s="315"/>
      <c r="BX165" s="315"/>
      <c r="BY165" s="315"/>
    </row>
    <row r="166" spans="1:77" ht="42.75">
      <c r="B166" s="636" t="s">
        <v>628</v>
      </c>
      <c r="C166" s="372" t="s">
        <v>220</v>
      </c>
      <c r="D166" s="730" t="s">
        <v>494</v>
      </c>
      <c r="E166" s="373" t="s">
        <v>2748</v>
      </c>
    </row>
    <row r="167" spans="1:77">
      <c r="B167" s="265"/>
      <c r="C167" s="375">
        <v>1</v>
      </c>
      <c r="D167" s="376"/>
      <c r="E167" s="232"/>
    </row>
    <row r="168" spans="1:77">
      <c r="C168" s="377">
        <v>2</v>
      </c>
      <c r="D168" s="376"/>
      <c r="E168" s="232"/>
    </row>
    <row r="169" spans="1:77">
      <c r="C169" s="377">
        <v>3</v>
      </c>
      <c r="D169" s="376"/>
      <c r="E169" s="232"/>
    </row>
    <row r="170" spans="1:77">
      <c r="C170" s="377">
        <v>4</v>
      </c>
      <c r="D170" s="376"/>
      <c r="E170" s="232"/>
    </row>
    <row r="171" spans="1:77">
      <c r="C171" s="377">
        <v>5</v>
      </c>
      <c r="D171" s="376"/>
      <c r="E171" s="232"/>
    </row>
    <row r="172" spans="1:77">
      <c r="C172" s="377">
        <v>6</v>
      </c>
      <c r="D172" s="376"/>
      <c r="E172" s="232"/>
    </row>
    <row r="173" spans="1:77">
      <c r="C173" s="377">
        <v>7</v>
      </c>
      <c r="D173" s="376"/>
      <c r="E173" s="232"/>
    </row>
    <row r="174" spans="1:77">
      <c r="C174" s="377">
        <v>8</v>
      </c>
      <c r="D174" s="376"/>
      <c r="E174" s="232"/>
    </row>
    <row r="175" spans="1:77">
      <c r="C175" s="377">
        <v>9</v>
      </c>
      <c r="D175" s="376"/>
      <c r="E175" s="232"/>
      <c r="F175" s="466"/>
    </row>
    <row r="176" spans="1:77">
      <c r="C176" s="378">
        <v>10</v>
      </c>
      <c r="D176" s="376"/>
      <c r="E176" s="232"/>
    </row>
    <row r="177" spans="1:78">
      <c r="C177" s="1083" t="s">
        <v>242</v>
      </c>
      <c r="D177" s="1084"/>
      <c r="E177" s="732">
        <f>SUM(E167:E176)</f>
        <v>0</v>
      </c>
    </row>
    <row r="178" spans="1:78">
      <c r="A178" s="269"/>
    </row>
    <row r="179" spans="1:78" s="135" customFormat="1" ht="18.75" thickBot="1">
      <c r="A179" s="139"/>
      <c r="C179" s="426"/>
      <c r="D179" s="426"/>
      <c r="E179" s="426"/>
      <c r="F179" s="429"/>
      <c r="G179" s="429"/>
      <c r="H179" s="430"/>
      <c r="I179" s="2"/>
      <c r="J179" s="285"/>
      <c r="K179" s="285"/>
      <c r="L179" s="285"/>
      <c r="M179" s="285"/>
      <c r="N179" s="285"/>
      <c r="O179" s="285"/>
      <c r="P179" s="285"/>
      <c r="Q179" s="285"/>
      <c r="R179" s="285"/>
      <c r="S179" s="285"/>
      <c r="T179" s="285"/>
      <c r="U179" s="285"/>
      <c r="V179" s="285"/>
      <c r="W179" s="285"/>
      <c r="X179" s="285"/>
      <c r="Y179" s="285"/>
      <c r="Z179" s="285"/>
      <c r="AA179" s="285"/>
      <c r="AB179" s="285"/>
      <c r="AC179" s="285"/>
      <c r="AD179" s="285"/>
      <c r="AE179" s="285"/>
      <c r="AF179" s="285"/>
      <c r="AG179" s="285"/>
      <c r="AH179" s="285"/>
      <c r="AI179" s="285"/>
      <c r="AJ179" s="285"/>
      <c r="AK179" s="285"/>
      <c r="AL179" s="285"/>
      <c r="AM179" s="285"/>
      <c r="AN179" s="285"/>
      <c r="AO179" s="285"/>
      <c r="AP179" s="285"/>
      <c r="AQ179" s="285"/>
      <c r="AR179" s="285"/>
      <c r="AS179" s="285"/>
      <c r="AT179" s="285"/>
      <c r="AU179" s="285"/>
      <c r="AV179" s="285"/>
      <c r="AW179" s="285"/>
      <c r="AX179" s="285"/>
      <c r="AY179" s="285"/>
      <c r="AZ179" s="285"/>
      <c r="BA179" s="285"/>
      <c r="BB179" s="285"/>
      <c r="BC179" s="285"/>
      <c r="BD179" s="285"/>
      <c r="BE179" s="285"/>
      <c r="BF179" s="285"/>
      <c r="BG179" s="285"/>
      <c r="BH179" s="285"/>
      <c r="BI179" s="285"/>
      <c r="BJ179" s="285"/>
      <c r="BK179" s="285"/>
      <c r="BL179" s="285"/>
      <c r="BM179" s="285"/>
      <c r="BN179" s="285"/>
      <c r="BO179" s="285"/>
      <c r="BP179" s="285"/>
      <c r="BQ179" s="285"/>
      <c r="BR179" s="285"/>
      <c r="BS179" s="285"/>
      <c r="BT179" s="285"/>
      <c r="BU179" s="285"/>
      <c r="BV179" s="285"/>
      <c r="BW179" s="285"/>
      <c r="BX179" s="285"/>
      <c r="BY179" s="285"/>
      <c r="BZ179" s="285"/>
    </row>
    <row r="180" spans="1:78" s="135" customFormat="1" ht="15">
      <c r="A180" s="139"/>
      <c r="B180" s="7" t="s">
        <v>203</v>
      </c>
      <c r="C180" s="432"/>
      <c r="D180" s="433" t="s">
        <v>204</v>
      </c>
      <c r="E180" s="434" t="s">
        <v>205</v>
      </c>
      <c r="F180" s="435" t="s">
        <v>206</v>
      </c>
      <c r="G180" s="436" t="s">
        <v>207</v>
      </c>
      <c r="I180" s="1040"/>
      <c r="J180" s="285"/>
      <c r="K180" s="285"/>
      <c r="L180" s="285"/>
      <c r="M180" s="285"/>
      <c r="N180" s="285"/>
      <c r="O180" s="285"/>
      <c r="P180" s="285"/>
      <c r="Q180" s="285"/>
      <c r="R180" s="285"/>
      <c r="S180" s="285"/>
      <c r="T180" s="285"/>
      <c r="U180" s="285"/>
      <c r="V180" s="285"/>
      <c r="W180" s="285"/>
      <c r="X180" s="285"/>
      <c r="Y180" s="285"/>
      <c r="Z180" s="285"/>
      <c r="AA180" s="285"/>
      <c r="AB180" s="285"/>
      <c r="AC180" s="285"/>
      <c r="AD180" s="285"/>
      <c r="AE180" s="285"/>
      <c r="AF180" s="285"/>
      <c r="AG180" s="285"/>
      <c r="AH180" s="285"/>
      <c r="AI180" s="285"/>
      <c r="AJ180" s="285"/>
      <c r="AK180" s="285"/>
      <c r="AL180" s="285"/>
      <c r="AM180" s="285"/>
      <c r="AN180" s="285"/>
      <c r="AO180" s="285"/>
      <c r="AP180" s="285"/>
      <c r="AQ180" s="285"/>
      <c r="AR180" s="285"/>
      <c r="AS180" s="285"/>
      <c r="AT180" s="285"/>
      <c r="AU180" s="285"/>
      <c r="AV180" s="285"/>
      <c r="AW180" s="285"/>
      <c r="AX180" s="285"/>
      <c r="AY180" s="285"/>
      <c r="AZ180" s="285"/>
      <c r="BA180" s="285"/>
      <c r="BB180" s="285"/>
      <c r="BC180" s="285"/>
      <c r="BD180" s="285"/>
      <c r="BE180" s="285"/>
      <c r="BF180" s="285"/>
      <c r="BG180" s="285"/>
      <c r="BH180" s="285"/>
      <c r="BI180" s="285"/>
      <c r="BJ180" s="285"/>
      <c r="BK180" s="285"/>
      <c r="BL180" s="285"/>
      <c r="BM180" s="285"/>
      <c r="BN180" s="285"/>
      <c r="BO180" s="285"/>
      <c r="BP180" s="285"/>
      <c r="BQ180" s="285"/>
      <c r="BR180" s="285"/>
      <c r="BS180" s="285"/>
      <c r="BT180" s="285"/>
      <c r="BU180" s="285"/>
      <c r="BV180" s="285"/>
      <c r="BW180" s="285"/>
      <c r="BX180" s="285"/>
      <c r="BY180" s="285"/>
      <c r="BZ180" s="285"/>
    </row>
    <row r="181" spans="1:78" s="135" customFormat="1" ht="72" thickBot="1">
      <c r="A181" s="139"/>
      <c r="C181" s="537" t="s">
        <v>210</v>
      </c>
      <c r="D181" s="445">
        <f>IF(E177=0,0,E177*tCO2e_KWhחשמל)</f>
        <v>0</v>
      </c>
      <c r="E181" s="745">
        <f>IF(E177=0,0,$C$51)</f>
        <v>0</v>
      </c>
      <c r="F181" s="746">
        <f>IF(E181=0,0,-1*(1-D181/E181))</f>
        <v>0</v>
      </c>
      <c r="G181" s="447"/>
      <c r="H181" s="639" t="s">
        <v>208</v>
      </c>
      <c r="I181" s="1040"/>
      <c r="J181" s="285"/>
      <c r="K181" s="285"/>
      <c r="L181" s="285"/>
      <c r="M181" s="285"/>
      <c r="N181" s="285"/>
      <c r="O181" s="285"/>
      <c r="P181" s="285"/>
      <c r="Q181" s="285"/>
      <c r="R181" s="285"/>
      <c r="S181" s="285"/>
      <c r="T181" s="285"/>
      <c r="U181" s="285"/>
      <c r="V181" s="285"/>
      <c r="W181" s="285"/>
      <c r="X181" s="285"/>
      <c r="Y181" s="285"/>
      <c r="Z181" s="285"/>
      <c r="AA181" s="285"/>
      <c r="AB181" s="285"/>
      <c r="AC181" s="285"/>
      <c r="AD181" s="285"/>
      <c r="AE181" s="285"/>
      <c r="AF181" s="285"/>
      <c r="AG181" s="285"/>
      <c r="AH181" s="285"/>
      <c r="AI181" s="285"/>
      <c r="AJ181" s="285"/>
      <c r="AK181" s="285"/>
      <c r="AL181" s="285"/>
      <c r="AM181" s="285"/>
      <c r="AN181" s="285"/>
      <c r="AO181" s="285"/>
      <c r="AP181" s="285"/>
      <c r="AQ181" s="285"/>
      <c r="AR181" s="285"/>
      <c r="AS181" s="285"/>
      <c r="AT181" s="285"/>
      <c r="AU181" s="285"/>
      <c r="AV181" s="285"/>
      <c r="AW181" s="285"/>
      <c r="AX181" s="285"/>
      <c r="AY181" s="285"/>
      <c r="AZ181" s="285"/>
      <c r="BA181" s="285"/>
      <c r="BB181" s="285"/>
      <c r="BC181" s="285"/>
      <c r="BD181" s="285"/>
      <c r="BE181" s="285"/>
      <c r="BF181" s="285"/>
      <c r="BG181" s="285"/>
      <c r="BH181" s="285"/>
      <c r="BI181" s="285"/>
      <c r="BJ181" s="285"/>
      <c r="BK181" s="285"/>
      <c r="BL181" s="285"/>
      <c r="BM181" s="285"/>
      <c r="BN181" s="285"/>
      <c r="BO181" s="285"/>
      <c r="BP181" s="285"/>
      <c r="BQ181" s="285"/>
      <c r="BR181" s="285"/>
      <c r="BS181" s="285"/>
      <c r="BT181" s="285"/>
      <c r="BU181" s="285"/>
      <c r="BV181" s="285"/>
      <c r="BW181" s="285"/>
      <c r="BX181" s="285"/>
      <c r="BY181" s="285"/>
      <c r="BZ181" s="285"/>
    </row>
    <row r="182" spans="1:78" s="135" customFormat="1" ht="15.75" thickBot="1">
      <c r="A182" s="139"/>
      <c r="B182" s="289"/>
      <c r="C182" s="3"/>
      <c r="D182" s="345"/>
      <c r="E182" s="5"/>
      <c r="F182" s="346"/>
      <c r="G182" s="2"/>
      <c r="H182" s="2"/>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E182" s="285"/>
      <c r="AF182" s="285"/>
      <c r="AG182" s="285"/>
      <c r="AH182" s="285"/>
      <c r="AI182" s="285"/>
      <c r="AJ182" s="285"/>
      <c r="AK182" s="285"/>
      <c r="AL182" s="285"/>
      <c r="AM182" s="285"/>
      <c r="AN182" s="285"/>
      <c r="AO182" s="285"/>
      <c r="AP182" s="285"/>
      <c r="AQ182" s="285"/>
      <c r="AR182" s="285"/>
      <c r="AS182" s="285"/>
      <c r="AT182" s="285"/>
      <c r="AU182" s="285"/>
      <c r="AV182" s="285"/>
      <c r="AW182" s="285"/>
      <c r="AX182" s="285"/>
      <c r="AY182" s="285"/>
      <c r="AZ182" s="285"/>
      <c r="BA182" s="285"/>
      <c r="BB182" s="285"/>
      <c r="BC182" s="285"/>
      <c r="BD182" s="285"/>
      <c r="BE182" s="285"/>
      <c r="BF182" s="285"/>
      <c r="BG182" s="285"/>
      <c r="BH182" s="285"/>
      <c r="BI182" s="285"/>
      <c r="BJ182" s="285"/>
      <c r="BK182" s="285"/>
      <c r="BL182" s="285"/>
      <c r="BM182" s="285"/>
      <c r="BN182" s="285"/>
      <c r="BO182" s="285"/>
      <c r="BP182" s="285"/>
      <c r="BQ182" s="285"/>
      <c r="BR182" s="285"/>
      <c r="BS182" s="285"/>
      <c r="BT182" s="285"/>
      <c r="BU182" s="285"/>
      <c r="BV182" s="285"/>
      <c r="BW182" s="285"/>
      <c r="BX182" s="285"/>
      <c r="BY182" s="285"/>
    </row>
    <row r="183" spans="1:78" s="135" customFormat="1" ht="15">
      <c r="A183" s="139"/>
      <c r="B183" s="8" t="s">
        <v>218</v>
      </c>
      <c r="C183" s="448"/>
      <c r="D183" s="449" t="s">
        <v>204</v>
      </c>
      <c r="E183" s="450" t="s">
        <v>205</v>
      </c>
      <c r="F183" s="449" t="s">
        <v>206</v>
      </c>
      <c r="G183" s="451" t="s">
        <v>207</v>
      </c>
      <c r="I183" s="285"/>
      <c r="J183" s="285"/>
      <c r="K183" s="285"/>
      <c r="L183" s="285"/>
      <c r="M183" s="285"/>
      <c r="N183" s="285"/>
      <c r="O183" s="285"/>
      <c r="P183" s="285"/>
      <c r="Q183" s="285"/>
      <c r="R183" s="285"/>
      <c r="S183" s="285"/>
      <c r="T183" s="285"/>
      <c r="U183" s="285"/>
      <c r="V183" s="285"/>
      <c r="W183" s="285"/>
      <c r="X183" s="285"/>
      <c r="Y183" s="285"/>
      <c r="Z183" s="285"/>
      <c r="AA183" s="285"/>
      <c r="AB183" s="285"/>
      <c r="AC183" s="285"/>
      <c r="AD183" s="285"/>
      <c r="AE183" s="285"/>
      <c r="AF183" s="285"/>
      <c r="AG183" s="285"/>
      <c r="AH183" s="285"/>
      <c r="AI183" s="285"/>
      <c r="AJ183" s="285"/>
      <c r="AK183" s="285"/>
      <c r="AL183" s="285"/>
      <c r="AM183" s="285"/>
      <c r="AN183" s="285"/>
      <c r="AO183" s="285"/>
      <c r="AP183" s="285"/>
      <c r="AQ183" s="285"/>
      <c r="AR183" s="285"/>
      <c r="AS183" s="285"/>
      <c r="AT183" s="285"/>
      <c r="AU183" s="285"/>
      <c r="AV183" s="285"/>
      <c r="AW183" s="285"/>
      <c r="AX183" s="285"/>
      <c r="AY183" s="285"/>
      <c r="AZ183" s="285"/>
      <c r="BA183" s="285"/>
      <c r="BB183" s="285"/>
      <c r="BC183" s="285"/>
      <c r="BD183" s="285"/>
      <c r="BE183" s="285"/>
      <c r="BF183" s="285"/>
      <c r="BG183" s="285"/>
      <c r="BH183" s="285"/>
      <c r="BI183" s="285"/>
      <c r="BJ183" s="285"/>
      <c r="BK183" s="285"/>
      <c r="BL183" s="285"/>
      <c r="BM183" s="285"/>
      <c r="BN183" s="285"/>
      <c r="BO183" s="285"/>
      <c r="BP183" s="285"/>
      <c r="BQ183" s="285"/>
      <c r="BR183" s="285"/>
      <c r="BS183" s="285"/>
      <c r="BT183" s="285"/>
      <c r="BU183" s="285"/>
      <c r="BV183" s="285"/>
      <c r="BW183" s="285"/>
      <c r="BX183" s="285"/>
    </row>
    <row r="184" spans="1:78" s="135" customFormat="1" ht="72" thickBot="1">
      <c r="A184" s="139"/>
      <c r="B184" s="289"/>
      <c r="C184" s="341" t="s">
        <v>441</v>
      </c>
      <c r="D184" s="445">
        <f>IF(E177=0,0,E177)</f>
        <v>0</v>
      </c>
      <c r="E184" s="445">
        <f>IF(E177=0,0,$E$51)</f>
        <v>0</v>
      </c>
      <c r="F184" s="746">
        <f>IF(E184=0,0,-1*(1-D184/E184))</f>
        <v>0</v>
      </c>
      <c r="G184" s="447"/>
      <c r="H184" s="747" t="s">
        <v>208</v>
      </c>
      <c r="I184" s="285"/>
      <c r="J184" s="285"/>
      <c r="K184" s="285"/>
      <c r="L184" s="285"/>
      <c r="M184" s="285"/>
      <c r="N184" s="285"/>
      <c r="O184" s="285"/>
      <c r="P184" s="285"/>
      <c r="Q184" s="285"/>
      <c r="R184" s="285"/>
      <c r="S184" s="285"/>
      <c r="T184" s="285"/>
      <c r="U184" s="285"/>
      <c r="V184" s="285"/>
      <c r="W184" s="285"/>
      <c r="X184" s="285"/>
      <c r="Y184" s="285"/>
      <c r="Z184" s="285"/>
      <c r="AA184" s="285"/>
      <c r="AB184" s="285"/>
      <c r="AC184" s="285"/>
      <c r="AD184" s="285"/>
      <c r="AE184" s="285"/>
      <c r="AF184" s="285"/>
      <c r="AG184" s="285"/>
      <c r="AH184" s="285"/>
      <c r="AI184" s="285"/>
      <c r="AJ184" s="285"/>
      <c r="AK184" s="285"/>
      <c r="AL184" s="285"/>
      <c r="AM184" s="285"/>
      <c r="AN184" s="285"/>
      <c r="AO184" s="285"/>
      <c r="AP184" s="285"/>
      <c r="AQ184" s="285"/>
      <c r="AR184" s="285"/>
      <c r="AS184" s="285"/>
      <c r="AT184" s="285"/>
      <c r="AU184" s="285"/>
      <c r="AV184" s="285"/>
      <c r="AW184" s="285"/>
      <c r="AX184" s="285"/>
      <c r="AY184" s="285"/>
      <c r="AZ184" s="285"/>
      <c r="BA184" s="285"/>
      <c r="BB184" s="285"/>
      <c r="BC184" s="285"/>
      <c r="BD184" s="285"/>
      <c r="BE184" s="285"/>
      <c r="BF184" s="285"/>
      <c r="BG184" s="285"/>
      <c r="BH184" s="285"/>
      <c r="BI184" s="285"/>
      <c r="BJ184" s="285"/>
      <c r="BK184" s="285"/>
      <c r="BL184" s="285"/>
      <c r="BM184" s="285"/>
      <c r="BN184" s="285"/>
      <c r="BO184" s="285"/>
      <c r="BP184" s="285"/>
      <c r="BQ184" s="285"/>
      <c r="BR184" s="285"/>
      <c r="BS184" s="285"/>
      <c r="BT184" s="285"/>
      <c r="BU184" s="285"/>
      <c r="BV184" s="285"/>
      <c r="BW184" s="285"/>
      <c r="BX184" s="285"/>
    </row>
    <row r="185" spans="1:78" s="133" customFormat="1">
      <c r="A185" s="174"/>
      <c r="C185" s="645"/>
      <c r="D185" s="646"/>
      <c r="E185" s="646"/>
      <c r="F185" s="646"/>
      <c r="G185" s="646"/>
      <c r="H185" s="2"/>
      <c r="I185" s="285"/>
      <c r="J185" s="315"/>
      <c r="K185" s="315"/>
      <c r="L185" s="315"/>
      <c r="M185" s="315"/>
      <c r="N185" s="31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5"/>
      <c r="AQ185" s="285"/>
      <c r="AR185" s="285"/>
      <c r="AS185" s="285"/>
      <c r="AT185" s="285"/>
      <c r="AU185" s="285"/>
      <c r="AV185" s="285"/>
      <c r="AW185" s="285"/>
      <c r="AX185" s="285"/>
      <c r="AY185" s="285"/>
      <c r="AZ185" s="285"/>
      <c r="BA185" s="285"/>
      <c r="BB185" s="285"/>
      <c r="BC185" s="285"/>
      <c r="BD185" s="285"/>
      <c r="BE185" s="285"/>
      <c r="BF185" s="285"/>
      <c r="BG185" s="285"/>
      <c r="BH185" s="285"/>
      <c r="BI185" s="285"/>
      <c r="BJ185" s="285"/>
      <c r="BK185" s="285"/>
      <c r="BL185" s="285"/>
      <c r="BM185" s="285"/>
      <c r="BN185" s="285"/>
      <c r="BO185" s="285"/>
      <c r="BP185" s="285"/>
      <c r="BQ185" s="285"/>
      <c r="BR185" s="285"/>
      <c r="BS185" s="285"/>
      <c r="BT185" s="285"/>
      <c r="BU185" s="285"/>
      <c r="BV185" s="285"/>
      <c r="BW185" s="285"/>
      <c r="BX185" s="285"/>
      <c r="BY185" s="285"/>
    </row>
    <row r="186" spans="1:78" s="356" customFormat="1" ht="27.75">
      <c r="A186" s="514">
        <v>7.9</v>
      </c>
      <c r="B186" s="644" t="s">
        <v>217</v>
      </c>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c r="AA186" s="355"/>
      <c r="AB186" s="355"/>
      <c r="AC186" s="355"/>
      <c r="AD186" s="355"/>
      <c r="AE186" s="355"/>
      <c r="AF186" s="355"/>
      <c r="AG186" s="355"/>
      <c r="AH186" s="355"/>
      <c r="AI186" s="355"/>
      <c r="AJ186" s="355"/>
      <c r="AK186" s="355"/>
      <c r="AL186" s="355"/>
      <c r="AM186" s="355"/>
      <c r="AN186" s="355"/>
      <c r="AO186" s="355"/>
      <c r="AP186" s="355"/>
      <c r="AQ186" s="355"/>
      <c r="AR186" s="355"/>
      <c r="AS186" s="355"/>
      <c r="AT186" s="355"/>
      <c r="AU186" s="355"/>
      <c r="AV186" s="355"/>
      <c r="AW186" s="355"/>
      <c r="AX186" s="355"/>
      <c r="AY186" s="355"/>
      <c r="AZ186" s="355"/>
      <c r="BA186" s="355"/>
      <c r="BB186" s="355"/>
      <c r="BC186" s="355"/>
      <c r="BD186" s="355"/>
      <c r="BE186" s="355"/>
      <c r="BF186" s="355"/>
      <c r="BG186" s="355"/>
      <c r="BH186" s="355"/>
      <c r="BI186" s="355"/>
      <c r="BJ186" s="355"/>
      <c r="BK186" s="355"/>
      <c r="BL186" s="355"/>
      <c r="BM186" s="355"/>
      <c r="BN186" s="355"/>
      <c r="BO186" s="355"/>
      <c r="BP186" s="355"/>
      <c r="BQ186" s="355"/>
      <c r="BR186" s="355"/>
      <c r="BS186" s="355"/>
      <c r="BT186" s="355"/>
      <c r="BU186" s="355"/>
      <c r="BV186" s="355"/>
      <c r="BW186" s="355"/>
      <c r="BX186" s="355"/>
      <c r="BY186" s="355"/>
    </row>
    <row r="187" spans="1:78" s="133" customFormat="1">
      <c r="A187" s="284"/>
      <c r="B187" s="367"/>
      <c r="C187" s="315"/>
      <c r="D187" s="315"/>
      <c r="E187" s="315"/>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5"/>
      <c r="AY187" s="315"/>
      <c r="AZ187" s="315"/>
      <c r="BA187" s="315"/>
      <c r="BB187" s="315"/>
      <c r="BC187" s="315"/>
      <c r="BD187" s="315"/>
      <c r="BE187" s="315"/>
      <c r="BF187" s="315"/>
      <c r="BG187" s="315"/>
      <c r="BH187" s="315"/>
      <c r="BI187" s="315"/>
      <c r="BJ187" s="315"/>
      <c r="BK187" s="315"/>
      <c r="BL187" s="315"/>
      <c r="BM187" s="315"/>
      <c r="BN187" s="315"/>
      <c r="BO187" s="315"/>
      <c r="BP187" s="315"/>
      <c r="BQ187" s="315"/>
      <c r="BR187" s="315"/>
      <c r="BS187" s="315"/>
      <c r="BT187" s="315"/>
      <c r="BU187" s="315"/>
      <c r="BV187" s="315"/>
      <c r="BW187" s="315"/>
      <c r="BX187" s="315"/>
      <c r="BY187" s="315"/>
    </row>
    <row r="188" spans="1:78" s="133" customFormat="1" ht="28.5">
      <c r="A188" s="284"/>
      <c r="B188" s="226" t="s">
        <v>287</v>
      </c>
      <c r="C188" s="272"/>
      <c r="D188" s="315"/>
      <c r="E188" s="315"/>
      <c r="F188" s="315"/>
      <c r="G188" s="315"/>
      <c r="H188" s="315"/>
      <c r="I188" s="315"/>
      <c r="J188" s="315"/>
      <c r="K188" s="315"/>
      <c r="L188" s="315"/>
      <c r="M188" s="315"/>
      <c r="N188" s="315"/>
      <c r="O188" s="315"/>
      <c r="P188" s="315"/>
      <c r="Q188" s="315"/>
      <c r="R188" s="315"/>
      <c r="S188" s="315"/>
      <c r="T188" s="315"/>
      <c r="U188" s="315"/>
      <c r="V188" s="315"/>
      <c r="W188" s="315"/>
      <c r="X188" s="315"/>
      <c r="Y188" s="315"/>
      <c r="Z188" s="315"/>
      <c r="AA188" s="315"/>
      <c r="AB188" s="315"/>
      <c r="AC188" s="315"/>
      <c r="AD188" s="315"/>
      <c r="AE188" s="315"/>
      <c r="AF188" s="315"/>
      <c r="AG188" s="315"/>
      <c r="AH188" s="315"/>
      <c r="AI188" s="315"/>
      <c r="AJ188" s="315"/>
      <c r="AK188" s="315"/>
      <c r="AL188" s="315"/>
      <c r="AM188" s="315"/>
      <c r="AN188" s="315"/>
      <c r="AO188" s="315"/>
      <c r="AP188" s="315"/>
      <c r="AQ188" s="315"/>
      <c r="AR188" s="315"/>
      <c r="AS188" s="315"/>
      <c r="AT188" s="315"/>
      <c r="AU188" s="315"/>
      <c r="AV188" s="315"/>
      <c r="AW188" s="315"/>
      <c r="AX188" s="315"/>
      <c r="AY188" s="315"/>
      <c r="AZ188" s="315"/>
      <c r="BA188" s="315"/>
      <c r="BB188" s="315"/>
      <c r="BC188" s="315"/>
      <c r="BD188" s="315"/>
      <c r="BE188" s="315"/>
      <c r="BF188" s="315"/>
      <c r="BG188" s="315"/>
      <c r="BH188" s="315"/>
      <c r="BI188" s="315"/>
      <c r="BJ188" s="315"/>
      <c r="BK188" s="315"/>
      <c r="BL188" s="315"/>
      <c r="BM188" s="315"/>
      <c r="BN188" s="315"/>
      <c r="BO188" s="315"/>
      <c r="BP188" s="315"/>
      <c r="BQ188" s="315"/>
      <c r="BR188" s="315"/>
      <c r="BS188" s="315"/>
      <c r="BT188" s="315"/>
      <c r="BU188" s="315"/>
      <c r="BV188" s="315"/>
      <c r="BW188" s="315"/>
      <c r="BX188" s="315"/>
      <c r="BY188" s="315"/>
    </row>
    <row r="189" spans="1:78" s="133" customFormat="1">
      <c r="A189" s="284"/>
      <c r="B189" s="367"/>
      <c r="C189" s="315"/>
      <c r="D189" s="315"/>
      <c r="E189" s="315"/>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5"/>
      <c r="AX189" s="315"/>
      <c r="AY189" s="315"/>
      <c r="AZ189" s="315"/>
      <c r="BA189" s="315"/>
      <c r="BB189" s="315"/>
      <c r="BC189" s="315"/>
      <c r="BD189" s="315"/>
      <c r="BE189" s="315"/>
      <c r="BF189" s="315"/>
      <c r="BG189" s="315"/>
      <c r="BH189" s="315"/>
      <c r="BI189" s="315"/>
      <c r="BJ189" s="315"/>
      <c r="BK189" s="315"/>
      <c r="BL189" s="315"/>
      <c r="BM189" s="315"/>
      <c r="BN189" s="315"/>
      <c r="BO189" s="315"/>
      <c r="BP189" s="315"/>
      <c r="BQ189" s="315"/>
      <c r="BR189" s="315"/>
      <c r="BS189" s="315"/>
      <c r="BT189" s="315"/>
      <c r="BU189" s="315"/>
      <c r="BV189" s="315"/>
      <c r="BW189" s="315"/>
      <c r="BX189" s="315"/>
      <c r="BY189" s="315"/>
    </row>
    <row r="190" spans="1:78" s="133" customFormat="1" ht="15">
      <c r="A190" s="284"/>
      <c r="B190" s="313" t="s">
        <v>193</v>
      </c>
      <c r="C190" s="280"/>
      <c r="D190" s="314" t="s">
        <v>53</v>
      </c>
      <c r="E190" s="314" t="s">
        <v>54</v>
      </c>
      <c r="F190" s="5" t="s">
        <v>175</v>
      </c>
      <c r="G190" s="5"/>
      <c r="H190" s="27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5"/>
      <c r="AY190" s="315"/>
      <c r="AZ190" s="315"/>
      <c r="BA190" s="315"/>
      <c r="BB190" s="315"/>
      <c r="BC190" s="315"/>
      <c r="BD190" s="315"/>
      <c r="BE190" s="315"/>
      <c r="BF190" s="315"/>
      <c r="BG190" s="315"/>
      <c r="BH190" s="315"/>
      <c r="BI190" s="315"/>
      <c r="BJ190" s="315"/>
      <c r="BK190" s="315"/>
      <c r="BL190" s="315"/>
      <c r="BM190" s="315"/>
      <c r="BN190" s="315"/>
      <c r="BO190" s="315"/>
      <c r="BP190" s="315"/>
      <c r="BQ190" s="315"/>
      <c r="BR190" s="315"/>
      <c r="BS190" s="315"/>
      <c r="BT190" s="315"/>
      <c r="BU190" s="315"/>
      <c r="BV190" s="315"/>
      <c r="BW190" s="315"/>
      <c r="BX190" s="315"/>
      <c r="BY190" s="315"/>
    </row>
    <row r="191" spans="1:78" s="133" customFormat="1" ht="28.5">
      <c r="A191" s="284"/>
      <c r="B191" s="316" t="s">
        <v>194</v>
      </c>
      <c r="C191" s="279" t="s">
        <v>181</v>
      </c>
      <c r="D191" s="283"/>
      <c r="E191" s="283"/>
      <c r="F191" s="283"/>
      <c r="G191" s="5"/>
      <c r="H191" s="27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5"/>
      <c r="AY191" s="315"/>
      <c r="AZ191" s="315"/>
      <c r="BA191" s="315"/>
      <c r="BB191" s="315"/>
      <c r="BC191" s="315"/>
      <c r="BD191" s="315"/>
      <c r="BE191" s="315"/>
      <c r="BF191" s="315"/>
      <c r="BG191" s="315"/>
      <c r="BH191" s="315"/>
      <c r="BI191" s="315"/>
      <c r="BJ191" s="315"/>
      <c r="BK191" s="315"/>
      <c r="BL191" s="315"/>
      <c r="BM191" s="315"/>
      <c r="BN191" s="315"/>
      <c r="BO191" s="315"/>
      <c r="BP191" s="315"/>
      <c r="BQ191" s="315"/>
      <c r="BR191" s="315"/>
      <c r="BS191" s="315"/>
      <c r="BT191" s="315"/>
      <c r="BU191" s="315"/>
      <c r="BV191" s="315"/>
      <c r="BW191" s="315"/>
      <c r="BX191" s="315"/>
      <c r="BY191" s="315"/>
    </row>
    <row r="192" spans="1:78" s="133" customFormat="1">
      <c r="A192" s="284"/>
      <c r="B192" s="289"/>
      <c r="C192" s="317" t="s">
        <v>182</v>
      </c>
      <c r="D192" s="283"/>
      <c r="E192" s="283"/>
      <c r="F192" s="283"/>
      <c r="G192" s="5"/>
      <c r="H192" s="275"/>
      <c r="I192" s="315"/>
      <c r="J192" s="315"/>
      <c r="K192" s="315"/>
      <c r="L192" s="315"/>
      <c r="M192" s="315"/>
      <c r="N192" s="315"/>
      <c r="O192" s="315"/>
      <c r="P192" s="315"/>
      <c r="Q192" s="315"/>
      <c r="R192" s="315"/>
      <c r="S192" s="315"/>
      <c r="T192" s="315"/>
      <c r="U192" s="315"/>
      <c r="V192" s="315"/>
      <c r="W192" s="315"/>
      <c r="X192" s="315"/>
      <c r="Y192" s="315"/>
      <c r="Z192" s="315"/>
      <c r="AA192" s="315"/>
      <c r="AB192" s="315"/>
      <c r="AC192" s="315"/>
      <c r="AD192" s="315"/>
      <c r="AE192" s="315"/>
      <c r="AF192" s="315"/>
      <c r="AG192" s="315"/>
      <c r="AH192" s="315"/>
      <c r="AI192" s="315"/>
      <c r="AJ192" s="315"/>
      <c r="AK192" s="315"/>
      <c r="AL192" s="315"/>
      <c r="AM192" s="315"/>
      <c r="AN192" s="315"/>
      <c r="AO192" s="315"/>
      <c r="AP192" s="315"/>
      <c r="AQ192" s="315"/>
      <c r="AR192" s="315"/>
      <c r="AS192" s="315"/>
      <c r="AT192" s="315"/>
      <c r="AU192" s="315"/>
      <c r="AV192" s="315"/>
      <c r="AW192" s="315"/>
      <c r="AX192" s="315"/>
      <c r="AY192" s="315"/>
      <c r="AZ192" s="315"/>
      <c r="BA192" s="315"/>
      <c r="BB192" s="315"/>
      <c r="BC192" s="315"/>
      <c r="BD192" s="315"/>
      <c r="BE192" s="315"/>
      <c r="BF192" s="315"/>
      <c r="BG192" s="315"/>
      <c r="BH192" s="315"/>
      <c r="BI192" s="315"/>
      <c r="BJ192" s="315"/>
      <c r="BK192" s="315"/>
      <c r="BL192" s="315"/>
      <c r="BM192" s="315"/>
      <c r="BN192" s="315"/>
      <c r="BO192" s="315"/>
      <c r="BP192" s="315"/>
      <c r="BQ192" s="315"/>
      <c r="BR192" s="315"/>
      <c r="BS192" s="315"/>
      <c r="BT192" s="315"/>
      <c r="BU192" s="315"/>
      <c r="BV192" s="315"/>
      <c r="BW192" s="315"/>
      <c r="BX192" s="315"/>
      <c r="BY192" s="315"/>
    </row>
    <row r="193" spans="1:77" s="133" customFormat="1" ht="15">
      <c r="A193" s="284"/>
      <c r="B193" s="318" t="s">
        <v>195</v>
      </c>
      <c r="C193" s="319"/>
      <c r="D193" s="320" t="s">
        <v>196</v>
      </c>
      <c r="E193" s="320" t="s">
        <v>197</v>
      </c>
      <c r="F193" s="320" t="s">
        <v>198</v>
      </c>
      <c r="G193" s="321" t="s">
        <v>199</v>
      </c>
      <c r="H193" s="275"/>
      <c r="I193" s="315"/>
      <c r="J193" s="315"/>
      <c r="K193" s="315"/>
      <c r="L193" s="315"/>
      <c r="M193" s="315"/>
      <c r="N193" s="315"/>
      <c r="O193" s="315"/>
      <c r="P193" s="315"/>
      <c r="Q193" s="315"/>
      <c r="R193" s="315"/>
      <c r="S193" s="315"/>
      <c r="T193" s="315"/>
      <c r="U193" s="315"/>
      <c r="V193" s="315"/>
      <c r="W193" s="315"/>
      <c r="X193" s="315"/>
      <c r="Y193" s="315"/>
      <c r="Z193" s="315"/>
      <c r="AA193" s="315"/>
      <c r="AB193" s="315"/>
      <c r="AC193" s="315"/>
      <c r="AD193" s="315"/>
      <c r="AE193" s="315"/>
      <c r="AF193" s="315"/>
      <c r="AG193" s="315"/>
      <c r="AH193" s="315"/>
      <c r="AI193" s="315"/>
      <c r="AJ193" s="315"/>
      <c r="AK193" s="315"/>
      <c r="AL193" s="315"/>
      <c r="AM193" s="315"/>
      <c r="AN193" s="315"/>
      <c r="AO193" s="315"/>
      <c r="AP193" s="315"/>
      <c r="AQ193" s="315"/>
      <c r="AR193" s="315"/>
      <c r="AS193" s="315"/>
      <c r="AT193" s="315"/>
      <c r="AU193" s="315"/>
      <c r="AV193" s="315"/>
      <c r="AW193" s="315"/>
      <c r="AX193" s="315"/>
      <c r="AY193" s="315"/>
      <c r="AZ193" s="315"/>
      <c r="BA193" s="315"/>
      <c r="BB193" s="315"/>
      <c r="BC193" s="315"/>
      <c r="BD193" s="315"/>
      <c r="BE193" s="315"/>
      <c r="BF193" s="315"/>
      <c r="BG193" s="315"/>
      <c r="BH193" s="315"/>
      <c r="BI193" s="315"/>
      <c r="BJ193" s="315"/>
      <c r="BK193" s="315"/>
      <c r="BL193" s="315"/>
      <c r="BM193" s="315"/>
      <c r="BN193" s="315"/>
      <c r="BO193" s="315"/>
      <c r="BP193" s="315"/>
      <c r="BQ193" s="315"/>
      <c r="BR193" s="315"/>
      <c r="BS193" s="315"/>
      <c r="BT193" s="315"/>
      <c r="BU193" s="315"/>
      <c r="BV193" s="315"/>
      <c r="BW193" s="315"/>
      <c r="BX193" s="315"/>
      <c r="BY193" s="315"/>
    </row>
    <row r="194" spans="1:77" s="133" customFormat="1" ht="42.75">
      <c r="A194" s="284"/>
      <c r="B194" s="5"/>
      <c r="C194" s="322" t="s">
        <v>200</v>
      </c>
      <c r="D194" s="283"/>
      <c r="E194" s="283"/>
      <c r="F194" s="283"/>
      <c r="G194" s="283"/>
      <c r="H194" s="275"/>
      <c r="I194" s="315"/>
      <c r="J194" s="315"/>
      <c r="K194" s="315"/>
      <c r="L194" s="315"/>
      <c r="M194" s="315"/>
      <c r="N194" s="315"/>
      <c r="O194" s="315"/>
      <c r="P194" s="315"/>
      <c r="Q194" s="315"/>
      <c r="R194" s="315"/>
      <c r="S194" s="315"/>
      <c r="T194" s="315"/>
      <c r="U194" s="315"/>
      <c r="V194" s="315"/>
      <c r="W194" s="315"/>
      <c r="X194" s="315"/>
      <c r="Y194" s="315"/>
      <c r="Z194" s="315"/>
      <c r="AA194" s="315"/>
      <c r="AB194" s="315"/>
      <c r="AC194" s="315"/>
      <c r="AD194" s="315"/>
      <c r="AE194" s="315"/>
      <c r="AF194" s="315"/>
      <c r="AG194" s="315"/>
      <c r="AH194" s="315"/>
      <c r="AI194" s="315"/>
      <c r="AJ194" s="315"/>
      <c r="AK194" s="315"/>
      <c r="AL194" s="315"/>
      <c r="AM194" s="315"/>
      <c r="AN194" s="315"/>
      <c r="AO194" s="315"/>
      <c r="AP194" s="315"/>
      <c r="AQ194" s="315"/>
      <c r="AR194" s="315"/>
      <c r="AS194" s="315"/>
      <c r="AT194" s="315"/>
      <c r="AU194" s="315"/>
      <c r="AV194" s="315"/>
      <c r="AW194" s="315"/>
      <c r="AX194" s="315"/>
      <c r="AY194" s="315"/>
      <c r="AZ194" s="315"/>
      <c r="BA194" s="315"/>
      <c r="BB194" s="315"/>
      <c r="BC194" s="315"/>
      <c r="BD194" s="315"/>
      <c r="BE194" s="315"/>
      <c r="BF194" s="315"/>
      <c r="BG194" s="315"/>
      <c r="BH194" s="315"/>
      <c r="BI194" s="315"/>
      <c r="BJ194" s="315"/>
      <c r="BK194" s="315"/>
      <c r="BL194" s="315"/>
      <c r="BM194" s="315"/>
      <c r="BN194" s="315"/>
      <c r="BO194" s="315"/>
      <c r="BP194" s="315"/>
      <c r="BQ194" s="315"/>
      <c r="BR194" s="315"/>
      <c r="BS194" s="315"/>
      <c r="BT194" s="315"/>
      <c r="BU194" s="315"/>
      <c r="BV194" s="315"/>
      <c r="BW194" s="315"/>
      <c r="BX194" s="315"/>
      <c r="BY194" s="315"/>
    </row>
    <row r="195" spans="1:77" s="133" customFormat="1">
      <c r="A195" s="284"/>
      <c r="B195" s="4"/>
      <c r="C195" s="323"/>
      <c r="D195" s="283"/>
      <c r="E195" s="283"/>
      <c r="F195" s="283"/>
      <c r="G195" s="283"/>
      <c r="H195" s="275"/>
      <c r="I195" s="315"/>
      <c r="J195" s="315"/>
      <c r="K195" s="315"/>
      <c r="L195" s="315"/>
      <c r="M195" s="315"/>
      <c r="N195" s="315"/>
      <c r="O195" s="315"/>
      <c r="P195" s="315"/>
      <c r="Q195" s="315"/>
      <c r="R195" s="315"/>
      <c r="S195" s="315"/>
      <c r="T195" s="315"/>
      <c r="U195" s="315"/>
      <c r="V195" s="315"/>
      <c r="W195" s="315"/>
      <c r="X195" s="315"/>
      <c r="Y195" s="315"/>
      <c r="Z195" s="315"/>
      <c r="AA195" s="315"/>
      <c r="AB195" s="315"/>
      <c r="AC195" s="315"/>
      <c r="AD195" s="315"/>
      <c r="AE195" s="315"/>
      <c r="AF195" s="315"/>
      <c r="AG195" s="315"/>
      <c r="AH195" s="315"/>
      <c r="AI195" s="315"/>
      <c r="AJ195" s="315"/>
      <c r="AK195" s="315"/>
      <c r="AL195" s="315"/>
      <c r="AM195" s="315"/>
      <c r="AN195" s="315"/>
      <c r="AO195" s="315"/>
      <c r="AP195" s="315"/>
      <c r="AQ195" s="315"/>
      <c r="AR195" s="315"/>
      <c r="AS195" s="315"/>
      <c r="AT195" s="315"/>
      <c r="AU195" s="315"/>
      <c r="AV195" s="315"/>
      <c r="AW195" s="315"/>
      <c r="AX195" s="315"/>
      <c r="AY195" s="315"/>
      <c r="AZ195" s="315"/>
      <c r="BA195" s="315"/>
      <c r="BB195" s="315"/>
      <c r="BC195" s="315"/>
      <c r="BD195" s="315"/>
      <c r="BE195" s="315"/>
      <c r="BF195" s="315"/>
      <c r="BG195" s="315"/>
      <c r="BH195" s="315"/>
      <c r="BI195" s="315"/>
      <c r="BJ195" s="315"/>
      <c r="BK195" s="315"/>
      <c r="BL195" s="315"/>
      <c r="BM195" s="315"/>
      <c r="BN195" s="315"/>
      <c r="BO195" s="315"/>
      <c r="BP195" s="315"/>
      <c r="BQ195" s="315"/>
      <c r="BR195" s="315"/>
      <c r="BS195" s="315"/>
      <c r="BT195" s="315"/>
      <c r="BU195" s="315"/>
      <c r="BV195" s="315"/>
      <c r="BW195" s="315"/>
      <c r="BX195" s="315"/>
      <c r="BY195" s="315"/>
    </row>
    <row r="196" spans="1:77" s="133" customFormat="1">
      <c r="A196" s="284"/>
      <c r="B196" s="289"/>
      <c r="C196" s="2"/>
      <c r="D196" s="2"/>
      <c r="E196" s="5"/>
      <c r="F196" s="5"/>
      <c r="G196" s="5"/>
      <c r="H196" s="275"/>
      <c r="I196" s="315"/>
      <c r="J196" s="315"/>
      <c r="K196" s="315"/>
      <c r="L196" s="315"/>
      <c r="M196" s="315"/>
      <c r="N196" s="315"/>
      <c r="O196" s="315"/>
      <c r="P196" s="315"/>
      <c r="Q196" s="315"/>
      <c r="R196" s="315"/>
      <c r="S196" s="315"/>
      <c r="T196" s="315"/>
      <c r="U196" s="315"/>
      <c r="V196" s="315"/>
      <c r="W196" s="315"/>
      <c r="X196" s="315"/>
      <c r="Y196" s="315"/>
      <c r="Z196" s="315"/>
      <c r="AA196" s="315"/>
      <c r="AB196" s="315"/>
      <c r="AC196" s="315"/>
      <c r="AD196" s="315"/>
      <c r="AE196" s="315"/>
      <c r="AF196" s="315"/>
      <c r="AG196" s="315"/>
      <c r="AH196" s="315"/>
      <c r="AI196" s="315"/>
      <c r="AJ196" s="315"/>
      <c r="AK196" s="315"/>
      <c r="AL196" s="315"/>
      <c r="AM196" s="315"/>
      <c r="AN196" s="315"/>
      <c r="AO196" s="315"/>
      <c r="AP196" s="315"/>
      <c r="AQ196" s="315"/>
      <c r="AR196" s="315"/>
      <c r="AS196" s="315"/>
      <c r="AT196" s="315"/>
      <c r="AU196" s="315"/>
      <c r="AV196" s="315"/>
      <c r="AW196" s="315"/>
      <c r="AX196" s="315"/>
      <c r="AY196" s="315"/>
      <c r="AZ196" s="315"/>
      <c r="BA196" s="315"/>
      <c r="BB196" s="315"/>
      <c r="BC196" s="315"/>
      <c r="BD196" s="315"/>
      <c r="BE196" s="315"/>
      <c r="BF196" s="315"/>
      <c r="BG196" s="315"/>
      <c r="BH196" s="315"/>
      <c r="BI196" s="315"/>
      <c r="BJ196" s="315"/>
      <c r="BK196" s="315"/>
      <c r="BL196" s="315"/>
      <c r="BM196" s="315"/>
      <c r="BN196" s="315"/>
      <c r="BO196" s="315"/>
      <c r="BP196" s="315"/>
      <c r="BQ196" s="315"/>
      <c r="BR196" s="315"/>
      <c r="BS196" s="315"/>
      <c r="BT196" s="315"/>
      <c r="BU196" s="315"/>
      <c r="BV196" s="315"/>
      <c r="BW196" s="315"/>
      <c r="BX196" s="315"/>
      <c r="BY196" s="315"/>
    </row>
    <row r="197" spans="1:77" s="133" customFormat="1" ht="15">
      <c r="A197" s="284"/>
      <c r="B197" s="313" t="s">
        <v>201</v>
      </c>
      <c r="C197" s="2"/>
      <c r="D197" s="2"/>
      <c r="E197" s="5"/>
      <c r="F197" s="5"/>
      <c r="G197" s="5"/>
      <c r="H197" s="275"/>
      <c r="I197" s="315"/>
      <c r="J197" s="315"/>
      <c r="K197" s="315"/>
      <c r="L197" s="315"/>
      <c r="M197" s="315"/>
      <c r="N197" s="315"/>
      <c r="O197" s="315"/>
      <c r="P197" s="315"/>
      <c r="Q197" s="315"/>
      <c r="R197" s="315"/>
      <c r="S197" s="315"/>
      <c r="T197" s="315"/>
      <c r="U197" s="315"/>
      <c r="V197" s="315"/>
      <c r="W197" s="315"/>
      <c r="X197" s="315"/>
      <c r="Y197" s="315"/>
      <c r="Z197" s="315"/>
      <c r="AA197" s="315"/>
      <c r="AB197" s="315"/>
      <c r="AC197" s="315"/>
      <c r="AD197" s="315"/>
      <c r="AE197" s="315"/>
      <c r="AF197" s="315"/>
      <c r="AG197" s="315"/>
      <c r="AH197" s="315"/>
      <c r="AI197" s="315"/>
      <c r="AJ197" s="315"/>
      <c r="AK197" s="315"/>
      <c r="AL197" s="315"/>
      <c r="AM197" s="315"/>
      <c r="AN197" s="315"/>
      <c r="AO197" s="315"/>
      <c r="AP197" s="315"/>
      <c r="AQ197" s="315"/>
      <c r="AR197" s="315"/>
      <c r="AS197" s="315"/>
      <c r="AT197" s="315"/>
      <c r="AU197" s="315"/>
      <c r="AV197" s="315"/>
      <c r="AW197" s="315"/>
      <c r="AX197" s="315"/>
      <c r="AY197" s="315"/>
      <c r="AZ197" s="315"/>
      <c r="BA197" s="315"/>
      <c r="BB197" s="315"/>
      <c r="BC197" s="315"/>
      <c r="BD197" s="315"/>
      <c r="BE197" s="315"/>
      <c r="BF197" s="315"/>
      <c r="BG197" s="315"/>
      <c r="BH197" s="315"/>
      <c r="BI197" s="315"/>
      <c r="BJ197" s="315"/>
      <c r="BK197" s="315"/>
      <c r="BL197" s="315"/>
      <c r="BM197" s="315"/>
      <c r="BN197" s="315"/>
      <c r="BO197" s="315"/>
      <c r="BP197" s="315"/>
      <c r="BQ197" s="315"/>
      <c r="BR197" s="315"/>
      <c r="BS197" s="315"/>
      <c r="BT197" s="315"/>
      <c r="BU197" s="315"/>
      <c r="BV197" s="315"/>
      <c r="BW197" s="315"/>
      <c r="BX197" s="315"/>
      <c r="BY197" s="315"/>
    </row>
    <row r="198" spans="1:77" s="133" customFormat="1">
      <c r="A198" s="284"/>
      <c r="B198" s="4"/>
      <c r="C198" s="4"/>
      <c r="D198" s="5"/>
      <c r="E198" s="5"/>
      <c r="F198" s="5"/>
      <c r="G198" s="5"/>
      <c r="H198" s="2"/>
      <c r="I198" s="315"/>
      <c r="J198" s="315"/>
      <c r="K198" s="315"/>
      <c r="L198" s="315"/>
      <c r="M198" s="315"/>
      <c r="N198" s="315"/>
      <c r="O198" s="315"/>
      <c r="P198" s="315"/>
      <c r="Q198" s="315"/>
      <c r="R198" s="315"/>
      <c r="S198" s="315"/>
      <c r="T198" s="315"/>
      <c r="U198" s="315"/>
      <c r="V198" s="315"/>
      <c r="W198" s="315"/>
      <c r="X198" s="315"/>
      <c r="Y198" s="315"/>
      <c r="Z198" s="315"/>
      <c r="AA198" s="315"/>
      <c r="AB198" s="315"/>
      <c r="AC198" s="315"/>
      <c r="AD198" s="315"/>
      <c r="AE198" s="315"/>
      <c r="AF198" s="315"/>
      <c r="AG198" s="315"/>
      <c r="AH198" s="315"/>
      <c r="AI198" s="315"/>
      <c r="AJ198" s="315"/>
      <c r="AK198" s="315"/>
      <c r="AL198" s="315"/>
      <c r="AM198" s="315"/>
      <c r="AN198" s="315"/>
      <c r="AO198" s="315"/>
      <c r="AP198" s="315"/>
      <c r="AQ198" s="315"/>
      <c r="AR198" s="315"/>
      <c r="AS198" s="315"/>
      <c r="AT198" s="315"/>
      <c r="AU198" s="315"/>
      <c r="AV198" s="315"/>
      <c r="AW198" s="315"/>
      <c r="AX198" s="315"/>
      <c r="AY198" s="315"/>
      <c r="AZ198" s="315"/>
      <c r="BA198" s="315"/>
      <c r="BB198" s="315"/>
      <c r="BC198" s="315"/>
      <c r="BD198" s="315"/>
      <c r="BE198" s="315"/>
      <c r="BF198" s="315"/>
      <c r="BG198" s="315"/>
      <c r="BH198" s="315"/>
      <c r="BI198" s="315"/>
      <c r="BJ198" s="315"/>
      <c r="BK198" s="315"/>
      <c r="BL198" s="315"/>
      <c r="BM198" s="315"/>
      <c r="BN198" s="315"/>
      <c r="BO198" s="315"/>
      <c r="BP198" s="315"/>
      <c r="BQ198" s="315"/>
      <c r="BR198" s="315"/>
      <c r="BS198" s="315"/>
      <c r="BT198" s="315"/>
      <c r="BU198" s="315"/>
      <c r="BV198" s="315"/>
      <c r="BW198" s="315"/>
      <c r="BX198" s="315"/>
      <c r="BY198" s="315"/>
    </row>
    <row r="199" spans="1:77" s="133" customFormat="1">
      <c r="A199" s="284"/>
      <c r="B199" s="425" t="s">
        <v>585</v>
      </c>
      <c r="C199" s="2"/>
      <c r="D199" s="2"/>
      <c r="E199" s="5"/>
      <c r="F199" s="5"/>
      <c r="G199" s="5"/>
      <c r="H199" s="275"/>
      <c r="I199" s="315"/>
      <c r="J199" s="315"/>
      <c r="K199" s="315"/>
      <c r="L199" s="315"/>
      <c r="M199" s="315"/>
      <c r="N199" s="315"/>
      <c r="O199" s="315"/>
      <c r="P199" s="315"/>
      <c r="Q199" s="315"/>
      <c r="R199" s="315"/>
      <c r="S199" s="315"/>
      <c r="T199" s="315"/>
      <c r="U199" s="315"/>
      <c r="V199" s="315"/>
      <c r="W199" s="315"/>
      <c r="X199" s="315"/>
      <c r="Y199" s="315"/>
      <c r="Z199" s="315"/>
      <c r="AA199" s="315"/>
      <c r="AB199" s="315"/>
      <c r="AC199" s="315"/>
      <c r="AD199" s="315"/>
      <c r="AE199" s="315"/>
      <c r="AF199" s="315"/>
      <c r="AG199" s="315"/>
      <c r="AH199" s="315"/>
      <c r="AI199" s="315"/>
      <c r="AJ199" s="315"/>
      <c r="AK199" s="315"/>
      <c r="AL199" s="315"/>
      <c r="AM199" s="315"/>
      <c r="AN199" s="315"/>
      <c r="AO199" s="315"/>
      <c r="AP199" s="315"/>
      <c r="AQ199" s="315"/>
      <c r="AR199" s="315"/>
      <c r="AS199" s="315"/>
      <c r="AT199" s="315"/>
      <c r="AU199" s="315"/>
      <c r="AV199" s="315"/>
      <c r="AW199" s="315"/>
      <c r="AX199" s="315"/>
      <c r="AY199" s="315"/>
      <c r="AZ199" s="315"/>
      <c r="BA199" s="315"/>
      <c r="BB199" s="315"/>
      <c r="BC199" s="315"/>
      <c r="BD199" s="315"/>
      <c r="BE199" s="315"/>
      <c r="BF199" s="315"/>
      <c r="BG199" s="315"/>
      <c r="BH199" s="315"/>
      <c r="BI199" s="315"/>
      <c r="BJ199" s="315"/>
      <c r="BK199" s="315"/>
      <c r="BL199" s="315"/>
      <c r="BM199" s="315"/>
      <c r="BN199" s="315"/>
      <c r="BO199" s="315"/>
      <c r="BP199" s="315"/>
      <c r="BQ199" s="315"/>
      <c r="BR199" s="315"/>
      <c r="BS199" s="315"/>
      <c r="BT199" s="315"/>
      <c r="BU199" s="315"/>
      <c r="BV199" s="315"/>
      <c r="BW199" s="315"/>
      <c r="BX199" s="315"/>
      <c r="BY199" s="315"/>
    </row>
    <row r="200" spans="1:77" ht="42.75">
      <c r="B200" s="636" t="s">
        <v>628</v>
      </c>
      <c r="C200" s="372" t="s">
        <v>220</v>
      </c>
      <c r="D200" s="730" t="s">
        <v>494</v>
      </c>
      <c r="E200" s="373" t="s">
        <v>2748</v>
      </c>
    </row>
    <row r="201" spans="1:77">
      <c r="B201" s="135"/>
      <c r="C201" s="375">
        <v>1</v>
      </c>
      <c r="D201" s="376"/>
      <c r="E201" s="232"/>
    </row>
    <row r="202" spans="1:77">
      <c r="C202" s="377">
        <v>2</v>
      </c>
      <c r="D202" s="376"/>
      <c r="E202" s="232"/>
    </row>
    <row r="203" spans="1:77">
      <c r="C203" s="377">
        <v>3</v>
      </c>
      <c r="D203" s="376"/>
      <c r="E203" s="232"/>
    </row>
    <row r="204" spans="1:77">
      <c r="C204" s="377">
        <v>4</v>
      </c>
      <c r="D204" s="376"/>
      <c r="E204" s="232"/>
    </row>
    <row r="205" spans="1:77">
      <c r="C205" s="377">
        <v>5</v>
      </c>
      <c r="D205" s="376"/>
      <c r="E205" s="232"/>
    </row>
    <row r="206" spans="1:77">
      <c r="C206" s="377">
        <v>6</v>
      </c>
      <c r="D206" s="376"/>
      <c r="E206" s="232"/>
    </row>
    <row r="207" spans="1:77">
      <c r="C207" s="377">
        <v>7</v>
      </c>
      <c r="D207" s="376"/>
      <c r="E207" s="232"/>
    </row>
    <row r="208" spans="1:77">
      <c r="C208" s="377">
        <v>8</v>
      </c>
      <c r="D208" s="376"/>
      <c r="E208" s="232"/>
    </row>
    <row r="209" spans="1:78">
      <c r="C209" s="377">
        <v>9</v>
      </c>
      <c r="D209" s="376"/>
      <c r="E209" s="232"/>
      <c r="F209" s="466"/>
    </row>
    <row r="210" spans="1:78">
      <c r="C210" s="378">
        <v>10</v>
      </c>
      <c r="D210" s="376"/>
      <c r="E210" s="232"/>
    </row>
    <row r="211" spans="1:78">
      <c r="C211" s="1083" t="s">
        <v>242</v>
      </c>
      <c r="D211" s="1084"/>
      <c r="E211" s="732">
        <f>SUM(E201:E210)</f>
        <v>0</v>
      </c>
    </row>
    <row r="212" spans="1:78">
      <c r="A212" s="269"/>
    </row>
    <row r="213" spans="1:78" s="135" customFormat="1" ht="18.75" thickBot="1">
      <c r="A213" s="139"/>
      <c r="C213" s="426"/>
      <c r="D213" s="426"/>
      <c r="E213" s="426"/>
      <c r="F213" s="429"/>
      <c r="G213" s="429"/>
      <c r="H213" s="430"/>
      <c r="I213" s="2"/>
      <c r="J213" s="285"/>
      <c r="K213" s="285"/>
      <c r="L213" s="285"/>
      <c r="M213" s="285"/>
      <c r="N213" s="285"/>
      <c r="O213" s="285"/>
      <c r="P213" s="285"/>
      <c r="Q213" s="285"/>
      <c r="R213" s="285"/>
      <c r="S213" s="285"/>
      <c r="T213" s="285"/>
      <c r="U213" s="285"/>
      <c r="V213" s="285"/>
      <c r="W213" s="285"/>
      <c r="X213" s="285"/>
      <c r="Y213" s="285"/>
      <c r="Z213" s="285"/>
      <c r="AA213" s="285"/>
      <c r="AB213" s="285"/>
      <c r="AC213" s="285"/>
      <c r="AD213" s="285"/>
      <c r="AE213" s="285"/>
      <c r="AF213" s="285"/>
      <c r="AG213" s="285"/>
      <c r="AH213" s="285"/>
      <c r="AI213" s="285"/>
      <c r="AJ213" s="285"/>
      <c r="AK213" s="285"/>
      <c r="AL213" s="285"/>
      <c r="AM213" s="285"/>
      <c r="AN213" s="285"/>
      <c r="AO213" s="285"/>
      <c r="AP213" s="285"/>
      <c r="AQ213" s="285"/>
      <c r="AR213" s="285"/>
      <c r="AS213" s="285"/>
      <c r="AT213" s="285"/>
      <c r="AU213" s="285"/>
      <c r="AV213" s="285"/>
      <c r="AW213" s="285"/>
      <c r="AX213" s="285"/>
      <c r="AY213" s="285"/>
      <c r="AZ213" s="285"/>
      <c r="BA213" s="285"/>
      <c r="BB213" s="285"/>
      <c r="BC213" s="285"/>
      <c r="BD213" s="285"/>
      <c r="BE213" s="285"/>
      <c r="BF213" s="285"/>
      <c r="BG213" s="285"/>
      <c r="BH213" s="285"/>
      <c r="BI213" s="285"/>
      <c r="BJ213" s="285"/>
      <c r="BK213" s="285"/>
      <c r="BL213" s="285"/>
      <c r="BM213" s="285"/>
      <c r="BN213" s="285"/>
      <c r="BO213" s="285"/>
      <c r="BP213" s="285"/>
      <c r="BQ213" s="285"/>
      <c r="BR213" s="285"/>
      <c r="BS213" s="285"/>
      <c r="BT213" s="285"/>
      <c r="BU213" s="285"/>
      <c r="BV213" s="285"/>
      <c r="BW213" s="285"/>
      <c r="BX213" s="285"/>
      <c r="BY213" s="285"/>
      <c r="BZ213" s="285"/>
    </row>
    <row r="214" spans="1:78" s="135" customFormat="1" ht="15">
      <c r="A214" s="139"/>
      <c r="B214" s="7" t="s">
        <v>203</v>
      </c>
      <c r="C214" s="432"/>
      <c r="D214" s="433" t="s">
        <v>204</v>
      </c>
      <c r="E214" s="434" t="s">
        <v>205</v>
      </c>
      <c r="F214" s="435" t="s">
        <v>206</v>
      </c>
      <c r="G214" s="436" t="s">
        <v>207</v>
      </c>
      <c r="I214" s="1040"/>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c r="BO214" s="285"/>
      <c r="BP214" s="285"/>
      <c r="BQ214" s="285"/>
      <c r="BR214" s="285"/>
      <c r="BS214" s="285"/>
      <c r="BT214" s="285"/>
      <c r="BU214" s="285"/>
      <c r="BV214" s="285"/>
      <c r="BW214" s="285"/>
      <c r="BX214" s="285"/>
      <c r="BY214" s="285"/>
      <c r="BZ214" s="285"/>
    </row>
    <row r="215" spans="1:78" s="135" customFormat="1" ht="72" thickBot="1">
      <c r="A215" s="139"/>
      <c r="C215" s="537" t="s">
        <v>210</v>
      </c>
      <c r="D215" s="445">
        <f>IF(E211=0,0,E211*tCO2e_KWhחשמל)</f>
        <v>0</v>
      </c>
      <c r="E215" s="745">
        <f>IF(E211=0,0,$C$51)</f>
        <v>0</v>
      </c>
      <c r="F215" s="746">
        <f>IF(E215=0,0,-1*(1-D215/E215))</f>
        <v>0</v>
      </c>
      <c r="G215" s="447"/>
      <c r="H215" s="639" t="s">
        <v>208</v>
      </c>
      <c r="I215" s="1040"/>
      <c r="J215" s="285"/>
      <c r="K215" s="285"/>
      <c r="L215" s="285"/>
      <c r="M215" s="285"/>
      <c r="N215" s="285"/>
      <c r="O215" s="285"/>
      <c r="P215" s="285"/>
      <c r="Q215" s="285"/>
      <c r="R215" s="285"/>
      <c r="S215" s="285"/>
      <c r="T215" s="285"/>
      <c r="U215" s="285"/>
      <c r="V215" s="285"/>
      <c r="W215" s="285"/>
      <c r="X215" s="285"/>
      <c r="Y215" s="285"/>
      <c r="Z215" s="285"/>
      <c r="AA215" s="285"/>
      <c r="AB215" s="285"/>
      <c r="AC215" s="285"/>
      <c r="AD215" s="285"/>
      <c r="AE215" s="285"/>
      <c r="AF215" s="285"/>
      <c r="AG215" s="285"/>
      <c r="AH215" s="285"/>
      <c r="AI215" s="285"/>
      <c r="AJ215" s="285"/>
      <c r="AK215" s="285"/>
      <c r="AL215" s="285"/>
      <c r="AM215" s="285"/>
      <c r="AN215" s="285"/>
      <c r="AO215" s="285"/>
      <c r="AP215" s="285"/>
      <c r="AQ215" s="285"/>
      <c r="AR215" s="285"/>
      <c r="AS215" s="285"/>
      <c r="AT215" s="285"/>
      <c r="AU215" s="285"/>
      <c r="AV215" s="285"/>
      <c r="AW215" s="285"/>
      <c r="AX215" s="285"/>
      <c r="AY215" s="285"/>
      <c r="AZ215" s="285"/>
      <c r="BA215" s="285"/>
      <c r="BB215" s="285"/>
      <c r="BC215" s="285"/>
      <c r="BD215" s="285"/>
      <c r="BE215" s="285"/>
      <c r="BF215" s="285"/>
      <c r="BG215" s="285"/>
      <c r="BH215" s="285"/>
      <c r="BI215" s="285"/>
      <c r="BJ215" s="285"/>
      <c r="BK215" s="285"/>
      <c r="BL215" s="285"/>
      <c r="BM215" s="285"/>
      <c r="BN215" s="285"/>
      <c r="BO215" s="285"/>
      <c r="BP215" s="285"/>
      <c r="BQ215" s="285"/>
      <c r="BR215" s="285"/>
      <c r="BS215" s="285"/>
      <c r="BT215" s="285"/>
      <c r="BU215" s="285"/>
      <c r="BV215" s="285"/>
      <c r="BW215" s="285"/>
      <c r="BX215" s="285"/>
      <c r="BY215" s="285"/>
      <c r="BZ215" s="285"/>
    </row>
    <row r="216" spans="1:78" s="135" customFormat="1" ht="15.75" thickBot="1">
      <c r="A216" s="139"/>
      <c r="B216" s="289"/>
      <c r="C216" s="3"/>
      <c r="D216" s="345"/>
      <c r="E216" s="5"/>
      <c r="F216" s="346"/>
      <c r="G216" s="2"/>
      <c r="H216" s="2"/>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285"/>
      <c r="BK216" s="285"/>
      <c r="BL216" s="285"/>
      <c r="BM216" s="285"/>
      <c r="BN216" s="285"/>
      <c r="BO216" s="285"/>
      <c r="BP216" s="285"/>
      <c r="BQ216" s="285"/>
      <c r="BR216" s="285"/>
      <c r="BS216" s="285"/>
      <c r="BT216" s="285"/>
      <c r="BU216" s="285"/>
      <c r="BV216" s="285"/>
      <c r="BW216" s="285"/>
      <c r="BX216" s="285"/>
      <c r="BY216" s="285"/>
    </row>
    <row r="217" spans="1:78" s="135" customFormat="1" ht="15">
      <c r="A217" s="139"/>
      <c r="B217" s="8" t="s">
        <v>218</v>
      </c>
      <c r="C217" s="448"/>
      <c r="D217" s="449" t="s">
        <v>204</v>
      </c>
      <c r="E217" s="450" t="s">
        <v>205</v>
      </c>
      <c r="F217" s="449" t="s">
        <v>206</v>
      </c>
      <c r="G217" s="451" t="s">
        <v>207</v>
      </c>
      <c r="I217" s="285"/>
      <c r="J217" s="285"/>
      <c r="K217" s="285"/>
      <c r="L217" s="285"/>
      <c r="M217" s="285"/>
      <c r="N217" s="285"/>
      <c r="O217" s="285"/>
      <c r="P217" s="285"/>
      <c r="Q217" s="285"/>
      <c r="R217" s="285"/>
      <c r="S217" s="285"/>
      <c r="T217" s="285"/>
      <c r="U217" s="285"/>
      <c r="V217" s="285"/>
      <c r="W217" s="285"/>
      <c r="X217" s="285"/>
      <c r="Y217" s="285"/>
      <c r="Z217" s="285"/>
      <c r="AA217" s="285"/>
      <c r="AB217" s="285"/>
      <c r="AC217" s="285"/>
      <c r="AD217" s="285"/>
      <c r="AE217" s="285"/>
      <c r="AF217" s="285"/>
      <c r="AG217" s="285"/>
      <c r="AH217" s="285"/>
      <c r="AI217" s="285"/>
      <c r="AJ217" s="285"/>
      <c r="AK217" s="285"/>
      <c r="AL217" s="285"/>
      <c r="AM217" s="285"/>
      <c r="AN217" s="285"/>
      <c r="AO217" s="285"/>
      <c r="AP217" s="285"/>
      <c r="AQ217" s="285"/>
      <c r="AR217" s="285"/>
      <c r="AS217" s="285"/>
      <c r="AT217" s="285"/>
      <c r="AU217" s="285"/>
      <c r="AV217" s="285"/>
      <c r="AW217" s="285"/>
      <c r="AX217" s="285"/>
      <c r="AY217" s="285"/>
      <c r="AZ217" s="285"/>
      <c r="BA217" s="285"/>
      <c r="BB217" s="285"/>
      <c r="BC217" s="285"/>
      <c r="BD217" s="285"/>
      <c r="BE217" s="285"/>
      <c r="BF217" s="285"/>
      <c r="BG217" s="285"/>
      <c r="BH217" s="285"/>
      <c r="BI217" s="285"/>
      <c r="BJ217" s="285"/>
      <c r="BK217" s="285"/>
      <c r="BL217" s="285"/>
      <c r="BM217" s="285"/>
      <c r="BN217" s="285"/>
      <c r="BO217" s="285"/>
      <c r="BP217" s="285"/>
      <c r="BQ217" s="285"/>
      <c r="BR217" s="285"/>
      <c r="BS217" s="285"/>
      <c r="BT217" s="285"/>
      <c r="BU217" s="285"/>
      <c r="BV217" s="285"/>
      <c r="BW217" s="285"/>
      <c r="BX217" s="285"/>
    </row>
    <row r="218" spans="1:78" s="135" customFormat="1" ht="72" thickBot="1">
      <c r="A218" s="139"/>
      <c r="B218" s="289"/>
      <c r="C218" s="341" t="s">
        <v>441</v>
      </c>
      <c r="D218" s="445">
        <f>IF(E211=0,0,E211)</f>
        <v>0</v>
      </c>
      <c r="E218" s="445">
        <f>IF(E211=0,0,$E$51)</f>
        <v>0</v>
      </c>
      <c r="F218" s="746">
        <f>IF(E218=0,0,-1*(1-D218/E218))</f>
        <v>0</v>
      </c>
      <c r="G218" s="447"/>
      <c r="H218" s="747" t="s">
        <v>208</v>
      </c>
      <c r="I218" s="285"/>
      <c r="J218" s="285"/>
      <c r="K218" s="285"/>
      <c r="L218" s="285"/>
      <c r="M218" s="285"/>
      <c r="N218" s="285"/>
      <c r="O218" s="285"/>
      <c r="P218" s="285"/>
      <c r="Q218" s="285"/>
      <c r="R218" s="285"/>
      <c r="S218" s="285"/>
      <c r="T218" s="285"/>
      <c r="U218" s="285"/>
      <c r="V218" s="285"/>
      <c r="W218" s="285"/>
      <c r="X218" s="285"/>
      <c r="Y218" s="285"/>
      <c r="Z218" s="285"/>
      <c r="AA218" s="285"/>
      <c r="AB218" s="285"/>
      <c r="AC218" s="285"/>
      <c r="AD218" s="285"/>
      <c r="AE218" s="285"/>
      <c r="AF218" s="285"/>
      <c r="AG218" s="285"/>
      <c r="AH218" s="285"/>
      <c r="AI218" s="285"/>
      <c r="AJ218" s="285"/>
      <c r="AK218" s="285"/>
      <c r="AL218" s="285"/>
      <c r="AM218" s="285"/>
      <c r="AN218" s="285"/>
      <c r="AO218" s="285"/>
      <c r="AP218" s="285"/>
      <c r="AQ218" s="285"/>
      <c r="AR218" s="285"/>
      <c r="AS218" s="285"/>
      <c r="AT218" s="285"/>
      <c r="AU218" s="285"/>
      <c r="AV218" s="285"/>
      <c r="AW218" s="285"/>
      <c r="AX218" s="285"/>
      <c r="AY218" s="285"/>
      <c r="AZ218" s="285"/>
      <c r="BA218" s="285"/>
      <c r="BB218" s="285"/>
      <c r="BC218" s="285"/>
      <c r="BD218" s="285"/>
      <c r="BE218" s="285"/>
      <c r="BF218" s="285"/>
      <c r="BG218" s="285"/>
      <c r="BH218" s="285"/>
      <c r="BI218" s="285"/>
      <c r="BJ218" s="285"/>
      <c r="BK218" s="285"/>
      <c r="BL218" s="285"/>
      <c r="BM218" s="285"/>
      <c r="BN218" s="285"/>
      <c r="BO218" s="285"/>
      <c r="BP218" s="285"/>
      <c r="BQ218" s="285"/>
      <c r="BR218" s="285"/>
      <c r="BS218" s="285"/>
      <c r="BT218" s="285"/>
      <c r="BU218" s="285"/>
      <c r="BV218" s="285"/>
      <c r="BW218" s="285"/>
      <c r="BX218" s="285"/>
    </row>
  </sheetData>
  <sheetProtection password="CC86" sheet="1" objects="1" scenarios="1" selectLockedCells="1"/>
  <customSheetViews>
    <customSheetView guid="{2DAA1D84-496C-43B3-9B3D-F6443FDB70D2}" scale="90" hiddenRows="1">
      <selection activeCell="E149" sqref="E149"/>
      <pageMargins left="0.7" right="0.7" top="0.75" bottom="0.75" header="0.3" footer="0.3"/>
      <pageSetup paperSize="9" orientation="portrait" verticalDpi="0" r:id="rId1"/>
    </customSheetView>
    <customSheetView guid="{4795D392-B56F-435A-BCD0-DB99C7E0A0B0}" scale="90" hiddenRows="1" topLeftCell="A136">
      <selection activeCell="E149" sqref="E149"/>
      <pageMargins left="0.7" right="0.7" top="0.75" bottom="0.75" header="0.3" footer="0.3"/>
      <pageSetup paperSize="9" orientation="portrait" verticalDpi="0" r:id="rId2"/>
    </customSheetView>
  </customSheetViews>
  <mergeCells count="24">
    <mergeCell ref="B12:C12"/>
    <mergeCell ref="C1:F1"/>
    <mergeCell ref="D2:E2"/>
    <mergeCell ref="A94:D94"/>
    <mergeCell ref="B95:C95"/>
    <mergeCell ref="C71:D71"/>
    <mergeCell ref="E71:G71"/>
    <mergeCell ref="B74:B77"/>
    <mergeCell ref="C74:C77"/>
    <mergeCell ref="B13:C13"/>
    <mergeCell ref="D13:E13"/>
    <mergeCell ref="B38:C38"/>
    <mergeCell ref="D74:D77"/>
    <mergeCell ref="E74:E77"/>
    <mergeCell ref="B86:B89"/>
    <mergeCell ref="C86:C89"/>
    <mergeCell ref="E86:E89"/>
    <mergeCell ref="D86:D89"/>
    <mergeCell ref="I180:I181"/>
    <mergeCell ref="C211:D211"/>
    <mergeCell ref="I214:I215"/>
    <mergeCell ref="I146:I147"/>
    <mergeCell ref="C143:D143"/>
    <mergeCell ref="C177:D177"/>
  </mergeCells>
  <conditionalFormatting sqref="GE97:XFD97">
    <cfRule type="expression" dxfId="14" priority="41">
      <formula>OR(#REF!="",#REF!="לא")</formula>
    </cfRule>
  </conditionalFormatting>
  <conditionalFormatting sqref="GE97:XFD97">
    <cfRule type="expression" dxfId="13" priority="40">
      <formula>OR(#REF!="",#REF!="לא")</formula>
    </cfRule>
  </conditionalFormatting>
  <conditionalFormatting sqref="GE97:XFD97">
    <cfRule type="expression" dxfId="12" priority="39">
      <formula>OR(#REF!="",#REF!="לא")</formula>
    </cfRule>
  </conditionalFormatting>
  <conditionalFormatting sqref="GE49:XFD49 GE22:XFD22">
    <cfRule type="expression" dxfId="11" priority="11">
      <formula>OR(#REF!="",#REF!="לא")</formula>
    </cfRule>
  </conditionalFormatting>
  <conditionalFormatting sqref="A98:XFD219">
    <cfRule type="expression" dxfId="10" priority="9">
      <formula>OR($C$96="",$C$96="לא")</formula>
    </cfRule>
  </conditionalFormatting>
  <conditionalFormatting sqref="A157:XFD219">
    <cfRule type="expression" dxfId="9" priority="8">
      <formula>OR($C$155="לא",$C$155=0)</formula>
    </cfRule>
  </conditionalFormatting>
  <conditionalFormatting sqref="A190:XFD219">
    <cfRule type="expression" dxfId="8" priority="7">
      <formula>OR($C$188="",$C$188=0)</formula>
    </cfRule>
  </conditionalFormatting>
  <conditionalFormatting sqref="GE65:XFD65">
    <cfRule type="expression" dxfId="7" priority="5">
      <formula>OR(#REF!="",#REF!="לא")</formula>
    </cfRule>
  </conditionalFormatting>
  <conditionalFormatting sqref="C15 C19">
    <cfRule type="expression" dxfId="6" priority="4">
      <formula>$C$30=TRUE</formula>
    </cfRule>
  </conditionalFormatting>
  <conditionalFormatting sqref="J27:O27">
    <cfRule type="expression" dxfId="5" priority="2">
      <formula>$C$26="לא בוצעו מדידות"</formula>
    </cfRule>
  </conditionalFormatting>
  <conditionalFormatting sqref="J28:O38">
    <cfRule type="expression" dxfId="4" priority="1">
      <formula>$C$33="לא"</formula>
    </cfRule>
  </conditionalFormatting>
  <dataValidations count="8">
    <dataValidation type="decimal" operator="greaterThanOrEqual" allowBlank="1" showInputMessage="1" showErrorMessage="1" sqref="D28:D37 E201:E210 E133:E142 E167:E176 C45 F28:H37">
      <formula1>0</formula1>
    </dataValidation>
    <dataValidation type="list" allowBlank="1" showInputMessage="1" showErrorMessage="1" sqref="C188 C96 C155 C15 C19">
      <formula1>כן_לא</formula1>
    </dataValidation>
    <dataValidation type="list" allowBlank="1" showInputMessage="1" showErrorMessage="1" sqref="E191:E192 E123:E124 E158:E159">
      <formula1>חודשים</formula1>
    </dataValidation>
    <dataValidation type="list" allowBlank="1" showInputMessage="1" showErrorMessage="1" sqref="D191:D192 D123:D124 D158:D159">
      <formula1>שנה</formula1>
    </dataValidation>
    <dataValidation type="list" allowBlank="1" showInputMessage="1" showErrorMessage="1" sqref="F191:F192 F123:F124 F158:F159">
      <formula1>ימים</formula1>
    </dataValidation>
    <dataValidation type="decimal" operator="greaterThanOrEqual" allowBlank="1" showInputMessage="1" showErrorMessage="1" sqref="H9:H10">
      <formula1>אפס</formula1>
    </dataValidation>
    <dataValidation operator="greaterThanOrEqual" allowBlank="1" showInputMessage="1" showErrorMessage="1" sqref="J27:L27"/>
    <dataValidation type="list" allowBlank="1" showInputMessage="1" showErrorMessage="1" sqref="I28:I37">
      <formula1>אסמכתאות</formula1>
    </dataValidation>
  </dataValidations>
  <pageMargins left="0.7" right="0.7" top="0.75" bottom="0.75" header="0.3" footer="0.3"/>
  <pageSetup paperSize="9"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1:KL421"/>
  <sheetViews>
    <sheetView rightToLeft="1" zoomScale="90" zoomScaleNormal="90" workbookViewId="0">
      <selection activeCell="D29" sqref="D29"/>
    </sheetView>
  </sheetViews>
  <sheetFormatPr defaultColWidth="9" defaultRowHeight="14.25" outlineLevelRow="1"/>
  <cols>
    <col min="1" max="1" width="6.875" style="174" customWidth="1"/>
    <col min="2" max="2" width="32.125" style="133" customWidth="1"/>
    <col min="3" max="3" width="30.25" style="168" customWidth="1"/>
    <col min="4" max="4" width="21.25" style="168" customWidth="1"/>
    <col min="5" max="5" width="25.125" style="168" customWidth="1"/>
    <col min="6" max="6" width="24.375" style="168" customWidth="1"/>
    <col min="7" max="8" width="17.375" style="168" customWidth="1"/>
    <col min="9" max="9" width="20.875" style="133" customWidth="1"/>
    <col min="10" max="10" width="13.875" style="133" customWidth="1"/>
    <col min="11" max="11" width="28.375" style="168" customWidth="1"/>
    <col min="12" max="12" width="11" style="168" customWidth="1"/>
    <col min="13" max="13" width="34.625" style="168" customWidth="1"/>
    <col min="14" max="14" width="26.25" style="168" customWidth="1"/>
    <col min="15" max="15" width="29.625" style="168" customWidth="1"/>
    <col min="16" max="16" width="18.125" style="168" customWidth="1"/>
    <col min="17" max="22" width="29.375" style="168" customWidth="1"/>
    <col min="23" max="23" width="10.625" style="168" customWidth="1"/>
    <col min="24" max="24" width="29.875" style="168" customWidth="1"/>
    <col min="25" max="25" width="14.625" style="168" customWidth="1"/>
    <col min="26" max="26" width="28.25" style="168" customWidth="1"/>
    <col min="27" max="27" width="20.375" style="168" customWidth="1"/>
    <col min="28" max="28" width="29.375" style="168" customWidth="1"/>
    <col min="29" max="29" width="20.75" style="168" customWidth="1"/>
    <col min="30" max="30" width="16.625" style="168" customWidth="1"/>
    <col min="31" max="31" width="15.625" style="168" customWidth="1"/>
    <col min="32" max="32" width="18.75" style="168" customWidth="1"/>
    <col min="33" max="33" width="20.875" style="168" customWidth="1"/>
    <col min="34" max="34" width="27.125" style="168" customWidth="1"/>
    <col min="35" max="35" width="27" style="168" customWidth="1"/>
    <col min="36" max="36" width="18.25" style="168" customWidth="1"/>
    <col min="37" max="37" width="23.375" style="168" customWidth="1"/>
    <col min="38" max="38" width="20.25" style="168" customWidth="1"/>
    <col min="39" max="39" width="20.125" style="168" customWidth="1"/>
    <col min="40" max="40" width="16.375" style="168" customWidth="1"/>
    <col min="41" max="41" width="24.875" style="168" customWidth="1"/>
    <col min="42" max="42" width="14.375" style="168" customWidth="1"/>
    <col min="43" max="43" width="28.75" style="168" customWidth="1"/>
    <col min="44" max="44" width="19.125" style="168" customWidth="1"/>
    <col min="45" max="45" width="20.875" style="168" customWidth="1"/>
    <col min="46" max="46" width="22.375" style="168" customWidth="1"/>
    <col min="47" max="47" width="25.875" style="168" customWidth="1"/>
    <col min="48" max="48" width="21.875" style="168" customWidth="1"/>
    <col min="49" max="49" width="25.125" style="168" customWidth="1"/>
    <col min="50" max="50" width="22" style="168" bestFit="1" customWidth="1"/>
    <col min="51" max="51" width="11.75" style="168" customWidth="1"/>
    <col min="52" max="52" width="27.375" style="168" customWidth="1"/>
    <col min="53" max="53" width="22.375" style="168" customWidth="1"/>
    <col min="54" max="54" width="26.25" style="168" customWidth="1"/>
    <col min="55" max="55" width="20.875" style="168" customWidth="1"/>
    <col min="56" max="57" width="26.375" style="168" customWidth="1"/>
    <col min="58" max="58" width="15.375" style="168" customWidth="1"/>
    <col min="59" max="59" width="11.25" style="168" customWidth="1"/>
    <col min="60" max="60" width="13.25" style="168" customWidth="1"/>
    <col min="61" max="61" width="11" style="168" customWidth="1"/>
    <col min="62" max="62" width="22" style="169" bestFit="1" customWidth="1"/>
    <col min="63" max="63" width="13.75" style="168" customWidth="1"/>
    <col min="64" max="64" width="26.375" style="168" customWidth="1"/>
    <col min="65" max="65" width="14.875" style="168" customWidth="1"/>
    <col min="66" max="66" width="13.75" style="168" customWidth="1"/>
    <col min="67" max="67" width="14.375" style="168" customWidth="1"/>
    <col min="68" max="68" width="17.75" style="168" customWidth="1"/>
    <col min="69" max="69" width="20.875" style="168" customWidth="1"/>
    <col min="70" max="70" width="12.125" style="168" customWidth="1"/>
    <col min="71" max="71" width="14.375" style="168" customWidth="1"/>
    <col min="72" max="72" width="20.375" style="168" customWidth="1"/>
    <col min="73" max="73" width="15.125" style="168" customWidth="1"/>
    <col min="74" max="74" width="22" style="168" bestFit="1" customWidth="1"/>
    <col min="75" max="75" width="13.375" style="168" customWidth="1"/>
    <col min="76" max="76" width="20" style="168" customWidth="1"/>
    <col min="77" max="77" width="12.25" style="168" customWidth="1"/>
    <col min="78" max="78" width="15.625" style="168" customWidth="1"/>
    <col min="79" max="79" width="26" style="168" customWidth="1"/>
    <col min="80" max="80" width="14.625" style="168" customWidth="1"/>
    <col min="81" max="81" width="20.875" style="168" customWidth="1"/>
    <col min="82" max="82" width="11.625" style="168" customWidth="1"/>
    <col min="83" max="83" width="20.125" style="168" bestFit="1" customWidth="1"/>
    <col min="84" max="84" width="9" style="168"/>
    <col min="85" max="85" width="11.75" style="168" bestFit="1" customWidth="1"/>
    <col min="86" max="86" width="22" style="168" bestFit="1" customWidth="1"/>
    <col min="87" max="89" width="9" style="168"/>
    <col min="90" max="90" width="13.375" style="168" customWidth="1"/>
    <col min="91" max="91" width="13.125" style="168" customWidth="1"/>
    <col min="92" max="92" width="10.375" style="168" customWidth="1"/>
    <col min="93" max="93" width="20.875" style="168" customWidth="1"/>
    <col min="94" max="94" width="9" style="168" customWidth="1"/>
    <col min="95" max="95" width="20.125" style="168" bestFit="1" customWidth="1"/>
    <col min="96" max="96" width="9" style="168"/>
    <col min="97" max="97" width="11.75" style="168" bestFit="1" customWidth="1"/>
    <col min="98" max="98" width="22" style="168" bestFit="1" customWidth="1"/>
    <col min="99" max="101" width="9" style="168"/>
    <col min="102" max="102" width="13.375" style="168" customWidth="1"/>
    <col min="103" max="103" width="13.125" style="168" customWidth="1"/>
    <col min="104" max="104" width="10.375" style="168" customWidth="1"/>
    <col min="105" max="105" width="20.875" style="168" customWidth="1"/>
    <col min="106" max="106" width="9" style="168" customWidth="1"/>
    <col min="107" max="107" width="20.125" style="168" bestFit="1" customWidth="1"/>
    <col min="108" max="108" width="9" style="168"/>
    <col min="109" max="109" width="11.75" style="168" bestFit="1" customWidth="1"/>
    <col min="110" max="110" width="22" style="168" bestFit="1" customWidth="1"/>
    <col min="111" max="113" width="9" style="168"/>
    <col min="114" max="114" width="13.375" style="168" customWidth="1"/>
    <col min="115" max="115" width="20.125" style="168" customWidth="1"/>
    <col min="116" max="116" width="10.375" style="168" customWidth="1"/>
    <col min="117" max="117" width="20.875" style="168" customWidth="1"/>
    <col min="118" max="118" width="9" style="168" customWidth="1"/>
    <col min="119" max="16384" width="9" style="168"/>
  </cols>
  <sheetData>
    <row r="1" spans="1:298" s="114" customFormat="1" ht="42" customHeight="1">
      <c r="A1" s="170"/>
      <c r="C1" s="1020" t="s">
        <v>339</v>
      </c>
      <c r="D1" s="1058"/>
      <c r="E1" s="1058"/>
      <c r="F1" s="1058"/>
    </row>
    <row r="2" spans="1:298" s="114" customFormat="1" ht="88.5" customHeight="1">
      <c r="A2" s="170"/>
      <c r="C2" s="115"/>
      <c r="D2" s="1022" t="s">
        <v>2598</v>
      </c>
      <c r="E2" s="1022"/>
      <c r="F2" s="116"/>
    </row>
    <row r="3" spans="1:298" ht="34.5" customHeight="1">
      <c r="A3" s="122" t="s">
        <v>2756</v>
      </c>
      <c r="C3" s="137"/>
      <c r="D3" s="133"/>
      <c r="E3" s="133"/>
      <c r="F3" s="133"/>
      <c r="G3" s="133"/>
      <c r="H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371"/>
      <c r="JT3" s="371"/>
      <c r="JU3" s="371"/>
      <c r="JV3" s="371"/>
      <c r="JW3" s="371"/>
      <c r="JX3" s="371"/>
      <c r="JY3" s="371"/>
      <c r="JZ3" s="371"/>
      <c r="KA3" s="371"/>
      <c r="KB3" s="371"/>
      <c r="KC3" s="371"/>
      <c r="KD3" s="371"/>
      <c r="KE3" s="371"/>
      <c r="KF3" s="371"/>
      <c r="KG3" s="371"/>
      <c r="KH3" s="371"/>
      <c r="KI3" s="371"/>
      <c r="KJ3" s="371"/>
      <c r="KK3" s="371"/>
      <c r="KL3" s="371"/>
    </row>
    <row r="4" spans="1:298" ht="15">
      <c r="A4" s="137" t="s">
        <v>593</v>
      </c>
      <c r="C4" s="137"/>
      <c r="D4" s="133"/>
      <c r="E4" s="133"/>
      <c r="F4" s="133"/>
      <c r="G4" s="133"/>
      <c r="H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371"/>
      <c r="JT4" s="371"/>
      <c r="JU4" s="371"/>
      <c r="JV4" s="371"/>
      <c r="JW4" s="371"/>
      <c r="JX4" s="371"/>
      <c r="JY4" s="371"/>
      <c r="JZ4" s="371"/>
      <c r="KA4" s="371"/>
      <c r="KB4" s="371"/>
      <c r="KC4" s="371"/>
      <c r="KD4" s="371"/>
      <c r="KE4" s="371"/>
      <c r="KF4" s="371"/>
      <c r="KG4" s="371"/>
      <c r="KH4" s="371"/>
      <c r="KI4" s="371"/>
      <c r="KJ4" s="371"/>
      <c r="KK4" s="371"/>
      <c r="KL4" s="371"/>
    </row>
    <row r="5" spans="1:298" ht="15">
      <c r="A5" s="137"/>
      <c r="B5" s="269"/>
      <c r="C5" s="133"/>
      <c r="E5" s="133"/>
      <c r="F5" s="133"/>
      <c r="G5" s="133"/>
      <c r="H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371"/>
      <c r="BM5" s="371"/>
      <c r="BN5" s="371"/>
      <c r="BO5" s="371"/>
      <c r="BP5" s="371"/>
      <c r="BQ5" s="371"/>
      <c r="BR5" s="371"/>
      <c r="BS5" s="133"/>
      <c r="BT5" s="133"/>
      <c r="BU5" s="133"/>
      <c r="BV5" s="133"/>
      <c r="BW5" s="133"/>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c r="DF5" s="371"/>
      <c r="DG5" s="371"/>
      <c r="DH5" s="371"/>
      <c r="DI5" s="371"/>
      <c r="DJ5" s="371"/>
      <c r="DK5" s="371"/>
      <c r="DL5" s="371"/>
      <c r="DM5" s="371"/>
      <c r="DN5" s="371"/>
      <c r="DO5" s="371"/>
      <c r="DP5" s="371"/>
      <c r="DQ5" s="371"/>
      <c r="DR5" s="371"/>
      <c r="DS5" s="371"/>
      <c r="DT5" s="371"/>
      <c r="DU5" s="371"/>
      <c r="DV5" s="371"/>
      <c r="DW5" s="371"/>
      <c r="DX5" s="371"/>
      <c r="DY5" s="371"/>
      <c r="DZ5" s="371"/>
      <c r="EA5" s="371"/>
      <c r="EB5" s="371"/>
      <c r="EC5" s="371"/>
      <c r="ED5" s="371"/>
      <c r="EE5" s="371"/>
      <c r="EF5" s="371"/>
      <c r="EG5" s="371"/>
      <c r="EH5" s="371"/>
      <c r="EI5" s="371"/>
      <c r="EJ5" s="371"/>
      <c r="EK5" s="371"/>
      <c r="EL5" s="371"/>
      <c r="EM5" s="371"/>
      <c r="EN5" s="371"/>
      <c r="EO5" s="371"/>
      <c r="EP5" s="371"/>
      <c r="EQ5" s="371"/>
      <c r="ER5" s="371"/>
      <c r="ES5" s="371"/>
      <c r="ET5" s="371"/>
      <c r="EU5" s="371"/>
      <c r="EV5" s="371"/>
      <c r="EW5" s="371"/>
      <c r="EX5" s="371"/>
      <c r="EY5" s="371"/>
      <c r="EZ5" s="371"/>
      <c r="FA5" s="371"/>
      <c r="FB5" s="371"/>
      <c r="FC5" s="371"/>
      <c r="FD5" s="371"/>
      <c r="FE5" s="371"/>
      <c r="FF5" s="371"/>
      <c r="FG5" s="371"/>
      <c r="FH5" s="371"/>
      <c r="FI5" s="371"/>
      <c r="FJ5" s="371"/>
      <c r="FK5" s="371"/>
      <c r="FL5" s="371"/>
      <c r="FM5" s="371"/>
      <c r="FN5" s="371"/>
      <c r="FO5" s="371"/>
      <c r="FP5" s="371"/>
      <c r="FQ5" s="371"/>
      <c r="FR5" s="371"/>
      <c r="FS5" s="371"/>
      <c r="FT5" s="371"/>
      <c r="FU5" s="371"/>
      <c r="FV5" s="371"/>
      <c r="FW5" s="371"/>
      <c r="FX5" s="371"/>
      <c r="FY5" s="371"/>
      <c r="FZ5" s="371"/>
      <c r="GA5" s="371"/>
      <c r="GB5" s="371"/>
      <c r="GC5" s="371"/>
      <c r="GD5" s="371"/>
      <c r="GE5" s="371"/>
      <c r="GF5" s="371"/>
      <c r="GG5" s="371"/>
      <c r="GH5" s="371"/>
      <c r="GI5" s="371"/>
      <c r="GJ5" s="371"/>
      <c r="GK5" s="371"/>
      <c r="GL5" s="371"/>
      <c r="GM5" s="371"/>
      <c r="GN5" s="371"/>
      <c r="GO5" s="371"/>
      <c r="GP5" s="371"/>
      <c r="GQ5" s="371"/>
      <c r="GR5" s="371"/>
      <c r="GS5" s="371"/>
      <c r="GT5" s="371"/>
      <c r="GU5" s="371"/>
      <c r="GV5" s="371"/>
      <c r="GW5" s="371"/>
      <c r="GX5" s="371"/>
      <c r="GY5" s="371"/>
      <c r="GZ5" s="371"/>
      <c r="HA5" s="371"/>
      <c r="HB5" s="371"/>
      <c r="HC5" s="371"/>
      <c r="HD5" s="371"/>
      <c r="HE5" s="371"/>
      <c r="HF5" s="371"/>
      <c r="HG5" s="371"/>
      <c r="HH5" s="371"/>
      <c r="HI5" s="371"/>
      <c r="HJ5" s="371"/>
      <c r="HK5" s="371"/>
      <c r="HL5" s="371"/>
      <c r="HM5" s="371"/>
      <c r="HN5" s="371"/>
      <c r="HO5" s="371"/>
      <c r="HP5" s="371"/>
      <c r="HQ5" s="371"/>
      <c r="HR5" s="371"/>
      <c r="HS5" s="371"/>
      <c r="HT5" s="371"/>
      <c r="HU5" s="371"/>
      <c r="HV5" s="371"/>
      <c r="HW5" s="371"/>
      <c r="HX5" s="371"/>
      <c r="HY5" s="371"/>
      <c r="HZ5" s="371"/>
      <c r="IA5" s="371"/>
      <c r="IB5" s="371"/>
      <c r="IC5" s="371"/>
      <c r="ID5" s="371"/>
      <c r="IE5" s="371"/>
      <c r="IF5" s="371"/>
      <c r="IG5" s="371"/>
      <c r="IH5" s="371"/>
      <c r="II5" s="371"/>
      <c r="IJ5" s="371"/>
      <c r="IK5" s="371"/>
      <c r="IL5" s="371"/>
      <c r="IM5" s="371"/>
      <c r="IN5" s="371"/>
      <c r="IO5" s="371"/>
      <c r="IP5" s="371"/>
      <c r="IQ5" s="371"/>
      <c r="IR5" s="371"/>
      <c r="IS5" s="371"/>
      <c r="IT5" s="371"/>
      <c r="IU5" s="371"/>
      <c r="IV5" s="371"/>
      <c r="IW5" s="371"/>
      <c r="IX5" s="371"/>
      <c r="IY5" s="371"/>
      <c r="IZ5" s="371"/>
      <c r="JA5" s="371"/>
      <c r="JB5" s="371"/>
      <c r="JC5" s="371"/>
      <c r="JD5" s="371"/>
      <c r="JE5" s="371"/>
      <c r="JF5" s="371"/>
      <c r="JG5" s="371"/>
      <c r="JH5" s="371"/>
      <c r="JI5" s="371"/>
      <c r="JJ5" s="371"/>
      <c r="JK5" s="371"/>
      <c r="JL5" s="371"/>
      <c r="JM5" s="371"/>
      <c r="JN5" s="371"/>
      <c r="JO5" s="371"/>
      <c r="JP5" s="371"/>
      <c r="JQ5" s="371"/>
      <c r="JR5" s="371"/>
      <c r="JS5" s="133"/>
      <c r="JT5" s="133"/>
      <c r="JU5" s="133"/>
      <c r="JV5" s="133"/>
      <c r="JW5" s="133"/>
      <c r="JX5" s="133"/>
      <c r="JY5" s="133"/>
      <c r="JZ5" s="133"/>
      <c r="KA5" s="133"/>
      <c r="KB5" s="133"/>
      <c r="KC5" s="133"/>
      <c r="KD5" s="133"/>
      <c r="KE5" s="133"/>
      <c r="KF5" s="133"/>
      <c r="KG5" s="133"/>
      <c r="KH5" s="133"/>
      <c r="KI5" s="133"/>
      <c r="KJ5" s="133"/>
      <c r="KK5" s="133"/>
      <c r="KL5" s="133"/>
    </row>
    <row r="6" spans="1:298" s="135" customFormat="1" ht="18">
      <c r="A6" s="466"/>
      <c r="B6" s="269"/>
      <c r="C6" s="133"/>
      <c r="D6" s="175" t="s">
        <v>41</v>
      </c>
      <c r="E6" s="176" t="s">
        <v>33</v>
      </c>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371"/>
      <c r="BM6" s="371"/>
      <c r="BN6" s="371"/>
      <c r="BO6" s="371"/>
      <c r="BP6" s="371"/>
      <c r="BQ6" s="371"/>
      <c r="BR6" s="371"/>
      <c r="BS6" s="133"/>
      <c r="BT6" s="133"/>
      <c r="BU6" s="133"/>
      <c r="BV6" s="133"/>
      <c r="BW6" s="133"/>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c r="DF6" s="371"/>
      <c r="DG6" s="371"/>
      <c r="DH6" s="371"/>
      <c r="DI6" s="371"/>
      <c r="DJ6" s="371"/>
      <c r="DK6" s="371"/>
      <c r="DL6" s="371"/>
      <c r="DM6" s="371"/>
      <c r="DN6" s="371"/>
      <c r="DO6" s="371"/>
      <c r="DP6" s="371"/>
      <c r="DQ6" s="371"/>
      <c r="DR6" s="371"/>
      <c r="DS6" s="371"/>
      <c r="DT6" s="371"/>
      <c r="DU6" s="371"/>
      <c r="DV6" s="371"/>
      <c r="DW6" s="371"/>
      <c r="DX6" s="371"/>
      <c r="DY6" s="371"/>
      <c r="DZ6" s="371"/>
      <c r="EA6" s="371"/>
      <c r="EB6" s="371"/>
      <c r="EC6" s="371"/>
      <c r="ED6" s="371"/>
      <c r="EE6" s="371"/>
      <c r="EF6" s="371"/>
      <c r="EG6" s="371"/>
      <c r="EH6" s="371"/>
      <c r="EI6" s="371"/>
      <c r="EJ6" s="371"/>
      <c r="EK6" s="371"/>
      <c r="EL6" s="371"/>
      <c r="EM6" s="371"/>
      <c r="EN6" s="371"/>
      <c r="EO6" s="371"/>
      <c r="EP6" s="371"/>
      <c r="EQ6" s="371"/>
      <c r="ER6" s="371"/>
      <c r="ES6" s="371"/>
      <c r="ET6" s="371"/>
      <c r="EU6" s="371"/>
      <c r="EV6" s="371"/>
      <c r="EW6" s="371"/>
      <c r="EX6" s="371"/>
      <c r="EY6" s="371"/>
      <c r="EZ6" s="371"/>
      <c r="FA6" s="371"/>
      <c r="FB6" s="371"/>
      <c r="FC6" s="371"/>
      <c r="FD6" s="371"/>
      <c r="FE6" s="371"/>
      <c r="FF6" s="371"/>
      <c r="FG6" s="371"/>
      <c r="FH6" s="371"/>
      <c r="FI6" s="371"/>
      <c r="FJ6" s="371"/>
      <c r="FK6" s="371"/>
      <c r="FL6" s="371"/>
      <c r="FM6" s="371"/>
      <c r="FN6" s="371"/>
      <c r="FO6" s="371"/>
      <c r="FP6" s="371"/>
      <c r="FQ6" s="371"/>
      <c r="FR6" s="371"/>
      <c r="FS6" s="371"/>
      <c r="FT6" s="371"/>
      <c r="FU6" s="371"/>
      <c r="FV6" s="371"/>
      <c r="FW6" s="371"/>
      <c r="FX6" s="371"/>
      <c r="FY6" s="371"/>
      <c r="FZ6" s="371"/>
      <c r="GA6" s="371"/>
      <c r="GB6" s="371"/>
      <c r="GC6" s="371"/>
      <c r="GD6" s="371"/>
      <c r="GE6" s="371"/>
      <c r="GF6" s="371"/>
      <c r="GG6" s="371"/>
      <c r="GH6" s="371"/>
      <c r="GI6" s="371"/>
      <c r="GJ6" s="371"/>
      <c r="GK6" s="371"/>
      <c r="GL6" s="371"/>
      <c r="GM6" s="371"/>
      <c r="GN6" s="371"/>
      <c r="GO6" s="371"/>
      <c r="GP6" s="371"/>
      <c r="GQ6" s="371"/>
      <c r="GR6" s="371"/>
      <c r="GS6" s="371"/>
      <c r="GT6" s="371"/>
      <c r="GU6" s="371"/>
      <c r="GV6" s="371"/>
      <c r="GW6" s="371"/>
      <c r="GX6" s="371"/>
      <c r="GY6" s="371"/>
      <c r="GZ6" s="371"/>
      <c r="HA6" s="371"/>
      <c r="HB6" s="371"/>
      <c r="HC6" s="371"/>
      <c r="HD6" s="371"/>
      <c r="HE6" s="371"/>
      <c r="HF6" s="371"/>
      <c r="HG6" s="371"/>
      <c r="HH6" s="371"/>
      <c r="HI6" s="371"/>
      <c r="HJ6" s="371"/>
      <c r="HK6" s="371"/>
      <c r="HL6" s="371"/>
      <c r="HM6" s="371"/>
      <c r="HN6" s="371"/>
      <c r="HO6" s="371"/>
      <c r="HP6" s="371"/>
      <c r="HQ6" s="371"/>
      <c r="HR6" s="371"/>
      <c r="HS6" s="371"/>
      <c r="HT6" s="371"/>
      <c r="HU6" s="371"/>
      <c r="HV6" s="371"/>
      <c r="HW6" s="371"/>
      <c r="HX6" s="371"/>
      <c r="HY6" s="371"/>
      <c r="HZ6" s="371"/>
      <c r="IA6" s="371"/>
      <c r="IB6" s="371"/>
      <c r="IC6" s="371"/>
      <c r="ID6" s="371"/>
      <c r="IE6" s="371"/>
      <c r="IF6" s="371"/>
      <c r="IG6" s="371"/>
      <c r="IH6" s="371"/>
      <c r="II6" s="371"/>
      <c r="IJ6" s="371"/>
      <c r="IK6" s="371"/>
      <c r="IL6" s="371"/>
      <c r="IM6" s="371"/>
      <c r="IN6" s="371"/>
      <c r="IO6" s="371"/>
      <c r="IP6" s="371"/>
      <c r="IQ6" s="371"/>
      <c r="IR6" s="371"/>
      <c r="IS6" s="371"/>
      <c r="IT6" s="371"/>
      <c r="IU6" s="371"/>
      <c r="IV6" s="371"/>
      <c r="IW6" s="371"/>
      <c r="IX6" s="371"/>
      <c r="IY6" s="371"/>
      <c r="IZ6" s="371"/>
      <c r="JA6" s="371"/>
      <c r="JB6" s="371"/>
      <c r="JC6" s="371"/>
      <c r="JD6" s="371"/>
      <c r="JE6" s="371"/>
      <c r="JF6" s="371"/>
      <c r="JG6" s="371"/>
      <c r="JH6" s="371"/>
      <c r="JI6" s="371"/>
      <c r="JJ6" s="371"/>
      <c r="JK6" s="371"/>
      <c r="JL6" s="371"/>
      <c r="JM6" s="371"/>
      <c r="JN6" s="371"/>
      <c r="JO6" s="371"/>
      <c r="JP6" s="371"/>
      <c r="JQ6" s="371"/>
      <c r="JR6" s="371"/>
      <c r="JS6" s="130"/>
      <c r="JT6" s="130"/>
      <c r="JU6" s="130"/>
      <c r="JV6" s="130"/>
      <c r="JW6" s="130"/>
      <c r="JX6" s="130"/>
      <c r="JY6" s="130"/>
      <c r="JZ6" s="130"/>
      <c r="KA6" s="130"/>
      <c r="KB6" s="130"/>
      <c r="KC6" s="130"/>
      <c r="KD6" s="130"/>
      <c r="KE6" s="130"/>
      <c r="KF6" s="130"/>
      <c r="KG6" s="130"/>
      <c r="KH6" s="130"/>
      <c r="KI6" s="130"/>
      <c r="KJ6" s="130"/>
      <c r="KK6" s="130"/>
      <c r="KL6" s="130"/>
    </row>
    <row r="7" spans="1:298" s="135" customFormat="1" ht="18">
      <c r="A7" s="174"/>
      <c r="B7" s="133"/>
      <c r="C7" s="133"/>
      <c r="D7" s="133"/>
      <c r="E7" s="177" t="s">
        <v>34</v>
      </c>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4"/>
      <c r="JT7" s="134"/>
      <c r="JU7" s="134"/>
      <c r="JV7" s="134"/>
      <c r="JW7" s="134"/>
      <c r="JX7" s="134"/>
      <c r="JY7" s="134"/>
      <c r="JZ7" s="134"/>
      <c r="KA7" s="134"/>
      <c r="KB7" s="134"/>
      <c r="KC7" s="134"/>
      <c r="KD7" s="134"/>
      <c r="KE7" s="134"/>
      <c r="KF7" s="134"/>
      <c r="KG7" s="134"/>
      <c r="KH7" s="134"/>
      <c r="KI7" s="134"/>
      <c r="KJ7" s="134"/>
      <c r="KK7" s="134"/>
      <c r="KL7" s="134"/>
    </row>
    <row r="8" spans="1:298" s="135" customFormat="1" ht="18">
      <c r="A8" s="174"/>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4"/>
      <c r="JT8" s="134"/>
      <c r="JU8" s="134"/>
      <c r="JV8" s="134"/>
      <c r="JW8" s="134"/>
      <c r="JX8" s="134"/>
      <c r="JY8" s="134"/>
      <c r="JZ8" s="134"/>
      <c r="KA8" s="134"/>
      <c r="KB8" s="134"/>
      <c r="KC8" s="134"/>
      <c r="KD8" s="134"/>
      <c r="KE8" s="134"/>
      <c r="KF8" s="134"/>
      <c r="KG8" s="134"/>
      <c r="KH8" s="134"/>
      <c r="KI8" s="134"/>
      <c r="KJ8" s="134"/>
      <c r="KK8" s="134"/>
      <c r="KL8" s="134"/>
    </row>
    <row r="9" spans="1:298" s="135" customFormat="1" ht="18">
      <c r="A9" s="132"/>
      <c r="B9" s="178" t="s">
        <v>745</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0"/>
      <c r="FZ9" s="130"/>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0"/>
      <c r="HS9" s="130"/>
      <c r="HT9" s="130"/>
      <c r="HU9" s="130"/>
      <c r="HV9" s="130"/>
      <c r="HW9" s="130"/>
      <c r="HX9" s="130"/>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4"/>
      <c r="JT9" s="134"/>
      <c r="JU9" s="134"/>
      <c r="JV9" s="134"/>
      <c r="JW9" s="134"/>
      <c r="JX9" s="134"/>
      <c r="JY9" s="134"/>
      <c r="JZ9" s="134"/>
      <c r="KA9" s="134"/>
      <c r="KB9" s="134"/>
      <c r="KC9" s="134"/>
      <c r="KD9" s="134"/>
      <c r="KE9" s="134"/>
      <c r="KF9" s="134"/>
      <c r="KG9" s="134"/>
      <c r="KH9" s="134"/>
      <c r="KI9" s="134"/>
      <c r="KJ9" s="134"/>
      <c r="KK9" s="134"/>
      <c r="KL9" s="134"/>
    </row>
    <row r="10" spans="1:298" s="135" customFormat="1" ht="18">
      <c r="A10" s="174"/>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4"/>
      <c r="JT10" s="134"/>
      <c r="JU10" s="134"/>
      <c r="JV10" s="134"/>
      <c r="JW10" s="134"/>
      <c r="JX10" s="134"/>
      <c r="JY10" s="134"/>
      <c r="JZ10" s="134"/>
      <c r="KA10" s="134"/>
      <c r="KB10" s="134"/>
      <c r="KC10" s="134"/>
      <c r="KD10" s="134"/>
      <c r="KE10" s="134"/>
      <c r="KF10" s="134"/>
      <c r="KG10" s="134"/>
      <c r="KH10" s="134"/>
      <c r="KI10" s="134"/>
      <c r="KJ10" s="134"/>
      <c r="KK10" s="134"/>
      <c r="KL10" s="134"/>
    </row>
    <row r="11" spans="1:298" s="133" customFormat="1">
      <c r="A11" s="174"/>
      <c r="B11" s="179" t="s">
        <v>340</v>
      </c>
    </row>
    <row r="12" spans="1:298" s="133" customFormat="1" ht="15">
      <c r="A12" s="174"/>
      <c r="B12" s="153"/>
    </row>
    <row r="13" spans="1:298" s="133" customFormat="1" ht="17.25" customHeight="1">
      <c r="A13" s="174">
        <v>8.1</v>
      </c>
      <c r="B13" s="748" t="s">
        <v>2749</v>
      </c>
    </row>
    <row r="14" spans="1:298" s="133" customFormat="1" ht="15" thickBot="1">
      <c r="A14" s="174"/>
      <c r="B14" s="749"/>
    </row>
    <row r="15" spans="1:298" s="133" customFormat="1" ht="15.75" thickBot="1">
      <c r="A15" s="174"/>
      <c r="B15" s="750" t="s">
        <v>69</v>
      </c>
      <c r="C15" s="751" t="s">
        <v>2735</v>
      </c>
      <c r="D15" s="751" t="s">
        <v>2736</v>
      </c>
      <c r="E15" s="751" t="s">
        <v>2737</v>
      </c>
      <c r="F15" s="751" t="s">
        <v>2738</v>
      </c>
      <c r="G15" s="752" t="s">
        <v>2739</v>
      </c>
      <c r="BJ15" s="174"/>
    </row>
    <row r="16" spans="1:298" s="133" customFormat="1">
      <c r="A16" s="174"/>
      <c r="B16" s="753" t="s">
        <v>384</v>
      </c>
      <c r="C16" s="754">
        <f>'10. קבועים'!B807</f>
        <v>0</v>
      </c>
      <c r="D16" s="754">
        <f>'10. קבועים'!C807</f>
        <v>0</v>
      </c>
      <c r="E16" s="754">
        <f>'10. קבועים'!D807</f>
        <v>0</v>
      </c>
      <c r="F16" s="754">
        <f>'10. קבועים'!E807</f>
        <v>0</v>
      </c>
      <c r="G16" s="755">
        <f>'10. קבועים'!F807</f>
        <v>0</v>
      </c>
      <c r="BJ16" s="174"/>
    </row>
    <row r="17" spans="1:186" s="133" customFormat="1">
      <c r="A17" s="174"/>
      <c r="B17" s="756" t="s">
        <v>365</v>
      </c>
      <c r="C17" s="757">
        <v>0</v>
      </c>
      <c r="D17" s="757">
        <v>0</v>
      </c>
      <c r="E17" s="757">
        <f>'10. קבועים'!E181</f>
        <v>0</v>
      </c>
      <c r="F17" s="757">
        <v>0</v>
      </c>
      <c r="G17" s="758">
        <v>0</v>
      </c>
      <c r="BJ17" s="174"/>
    </row>
    <row r="18" spans="1:186" s="133" customFormat="1">
      <c r="A18" s="174"/>
      <c r="B18" s="756" t="s">
        <v>364</v>
      </c>
      <c r="C18" s="757">
        <f>IF('4. חימום מים'!D26="גז טבעי",'4. חימום מים'!F26,0)+IF('4. חימום מים'!D27="גז טבעי",'4. חימום מים'!F27,0)+IF('4. חימום מים'!D28="גז טבעי",'4. חימום מים'!F28,0)+IF('4. חימום מים'!D34="גז טבעי",'4. חימום מים'!F34,0)+IF('4. חימום מים'!D35="גז טבעי",'4. חימום מים'!F35,0)+IF('4. חימום מים'!D36="גז טבעי",'4. חימום מים'!F36,0)+IF('4. חימום מים'!D42="גז טבעי",'4. חימום מים'!F42,0)+IF('4. חימום מים'!D43="גז טבעי",'4. חימום מים'!F43,0)+IF('4. חימום מים'!D44="גז טבעי",'4. חימום מים'!F44,0)+IF('4. חימום מים'!D50="גז טבעי",'4. חימום מים'!F50,0)+IF('4. חימום מים'!D51="גז טבעי",'4. חימום מים'!F51,0)+IF('4. חימום מים'!D52="גז טבעי",'4. חימום מים'!F52,0)+IF('4. חימום מים'!D58="גז טבעי",'4. חימום מים'!F58,0)+IF('4. חימום מים'!D59="גז טבעי",'4. חימום מים'!F59,0)+IF('4. חימום מים'!D60="גז טבעי",'4. חימום מים'!F60,0)+IF('4. חימום מים'!D66="גז טבעי",'4. חימום מים'!F66,0)+IF('4. חימום מים'!D67="גז טבעי",'4. חימום מים'!F67,0)+IF('4. חימום מים'!D68="גז טבעי",'4. חימום מים'!F68,0)</f>
        <v>0</v>
      </c>
      <c r="D18" s="757">
        <f>IF('4. חימום מים'!D26='8.חיסכון כלכלי'!D15,'4. חימום מים'!F26,0)+IF('4. חימום מים'!D27='8.חיסכון כלכלי'!D15,'4. חימום מים'!F27,0)+IF('4. חימום מים'!D28='8.חיסכון כלכלי'!D15,'4. חימום מים'!F28,0)+IF('4. חימום מים'!D34='8.חיסכון כלכלי'!D15,'4. חימום מים'!F34,0)+IF('4. חימום מים'!D35='8.חיסכון כלכלי'!D15,'4. חימום מים'!F35,0)+IF('4. חימום מים'!D36='8.חיסכון כלכלי'!D15,'4. חימום מים'!F36,0)+IF('4. חימום מים'!D42='8.חיסכון כלכלי'!D15,'4. חימום מים'!F42,0)+IF('4. חימום מים'!D43='8.חיסכון כלכלי'!D15,'4. חימום מים'!F43,0)+IF('4. חימום מים'!D44='8.חיסכון כלכלי'!D15,'4. חימום מים'!F44,0)+IF('4. חימום מים'!D50='8.חיסכון כלכלי'!D15,'4. חימום מים'!F50,0)+IF('4. חימום מים'!D51='8.חיסכון כלכלי'!D15,'4. חימום מים'!F51,0)+IF('4. חימום מים'!D52='8.חיסכון כלכלי'!D15,'4. חימום מים'!F52,0)+IF('4. חימום מים'!D58='8.חיסכון כלכלי'!D15,'4. חימום מים'!F58,0)+IF('4. חימום מים'!D59='8.חיסכון כלכלי'!D15,'4. חימום מים'!F59,0)+IF('4. חימום מים'!D60='8.חיסכון כלכלי'!D15,'4. חימום מים'!F60,0)+IF('4. חימום מים'!D66='8.חיסכון כלכלי'!D15,'4. חימום מים'!F66,0)+IF('4. חימום מים'!D67='8.חיסכון כלכלי'!D15,'4. חימום מים'!F67,0)+IF('4. חימום מים'!D68='8.חיסכון כלכלי'!D15,'4. חימום מים'!F68,0)</f>
        <v>0</v>
      </c>
      <c r="E18" s="757">
        <f>IF('4. חימום מים'!D26="חשמל",'4. חימום מים'!F26,0)+IF('4. חימום מים'!D27="חשמל",'4. חימום מים'!F27,0)+IF('4. חימום מים'!D28="חשמל",'4. חימום מים'!F28,0)+IF('4. חימום מים'!D34="חשמל",'4. חימום מים'!F34,0)+IF('4. חימום מים'!D35="חשמל",'4. חימום מים'!F35,0)+IF('4. חימום מים'!D36="חשמל",'4. חימום מים'!F36,0)+IF('4. חימום מים'!D42="חשמל",'4. חימום מים'!F42,0)+IF('4. חימום מים'!D43="חשמל",'4. חימום מים'!F43,0)+IF('4. חימום מים'!D44="חשמל",'4. חימום מים'!F44,0)+IF('4. חימום מים'!D50="חשמל",'4. חימום מים'!F50,0)+IF('4. חימום מים'!D51="חשמל",'4. חימום מים'!F51,0)+IF('4. חימום מים'!D52="חשמל",'4. חימום מים'!F52,0)+IF('4. חימום מים'!D58="חשמל",'4. חימום מים'!F58,0)+IF('4. חימום מים'!D59="חשמל",'4. חימום מים'!F59,0)+IF('4. חימום מים'!D60="חשמל",'4. חימום מים'!F60,0)+IF('4. חימום מים'!D66="חשמל",'4. חימום מים'!F66,0)+IF('4. חימום מים'!D67="חשמל",'4. חימום מים'!F67,0)+IF('4. חימום מים'!D68="חשמל",'4. חימום מים'!F68,0)</f>
        <v>0</v>
      </c>
      <c r="F18" s="757">
        <f>IF('4. חימום מים'!D26="מזוט",'4. חימום מים'!F26,0)+IF('4. חימום מים'!D27="מזוט",'4. חימום מים'!F27,0)+IF('4. חימום מים'!D28="מזוט",'4. חימום מים'!F28,0)+IF('4. חימום מים'!D34="מזוט",'4. חימום מים'!F34,0)+IF('4. חימום מים'!D35="מזוט",'4. חימום מים'!F35,0)+IF('4. חימום מים'!D36="מזוט",'4. חימום מים'!F36,0)+IF('4. חימום מים'!D42="מזוט",'4. חימום מים'!F42,0)+IF('4. חימום מים'!D43="מזוט",'4. חימום מים'!F43,0)+IF('4. חימום מים'!D44="מזוט",'4. חימום מים'!F44,0)+IF('4. חימום מים'!D50="מזוט",'4. חימום מים'!F50,0)+IF('4. חימום מים'!D51="מזוט",'4. חימום מים'!F51,0)+IF('4. חימום מים'!D52="מזוט",'4. חימום מים'!F52,0)+IF('4. חימום מים'!D58="מזוט",'4. חימום מים'!F58,0)+IF('4. חימום מים'!D59="מזוט",'4. חימום מים'!F59,0)+IF('4. חימום מים'!D60="מזוט",'4. חימום מים'!F60,0)+IF('4. חימום מים'!D66="מזוט",'4. חימום מים'!F66,0)+IF('4. חימום מים'!D67="מזוט",'4. חימום מים'!F67,0)+IF('4. חימום מים'!D68="מזוט",'4. חימום מים'!F68,0)</f>
        <v>0</v>
      </c>
      <c r="G18" s="758">
        <f>IF('4. חימום מים'!D26="סולר",'4. חימום מים'!F26,0)+IF('4. חימום מים'!D27="סולר",'4. חימום מים'!F27,0)+IF('4. חימום מים'!D28="סולר",'4. חימום מים'!F28,0)+IF('4. חימום מים'!D34="סולר",'4. חימום מים'!F34,0)+IF('4. חימום מים'!D35="סולר",'4. חימום מים'!F35,0)+IF('4. חימום מים'!D36="סולר",'4. חימום מים'!F36,0)+IF('4. חימום מים'!D42="סולר",'4. חימום מים'!F42,0)+IF('4. חימום מים'!D43="סולר",'4. חימום מים'!F43,0)+IF('4. חימום מים'!D44="סולר",'4. חימום מים'!F44,0)+IF('4. חימום מים'!D50="סולר",'4. חימום מים'!F50,0)+IF('4. חימום מים'!D51="סולר",'4. חימום מים'!F51,0)+IF('4. חימום מים'!D52="סולר",'4. חימום מים'!F52,0)+IF('4. חימום מים'!D58="סולר",'4. חימום מים'!F58,0)+IF('4. חימום מים'!D59="סולר",'4. חימום מים'!F59,0)+IF('4. חימום מים'!D60="סולר",'4. חימום מים'!F60,0)+IF('4. חימום מים'!D66="סולר",'4. חימום מים'!F66,0)+IF('4. חימום מים'!D67="סולר",'4. חימום מים'!F67,0)+IF('4. חימום מים'!D68="סולר",'4. חימום מים'!F68,0)</f>
        <v>0</v>
      </c>
      <c r="BJ18" s="174"/>
    </row>
    <row r="19" spans="1:186" s="133" customFormat="1">
      <c r="A19" s="174"/>
      <c r="B19" s="756" t="s">
        <v>366</v>
      </c>
      <c r="C19" s="757">
        <v>0</v>
      </c>
      <c r="D19" s="757">
        <v>0</v>
      </c>
      <c r="E19" s="757">
        <f>'10. קבועים'!B660</f>
        <v>0</v>
      </c>
      <c r="F19" s="757">
        <v>0</v>
      </c>
      <c r="G19" s="758">
        <v>0</v>
      </c>
      <c r="BJ19" s="174"/>
    </row>
    <row r="20" spans="1:186" s="133" customFormat="1">
      <c r="A20" s="174"/>
      <c r="B20" s="756" t="s">
        <v>368</v>
      </c>
      <c r="C20" s="757">
        <f>'6. כללי'!C66</f>
        <v>0</v>
      </c>
      <c r="D20" s="757">
        <f>'6. כללי'!C67</f>
        <v>0</v>
      </c>
      <c r="E20" s="757">
        <f>'6. כללי'!C68</f>
        <v>0</v>
      </c>
      <c r="F20" s="757">
        <f>'6. כללי'!C69</f>
        <v>0</v>
      </c>
      <c r="G20" s="758">
        <f>'6. כללי'!C70</f>
        <v>0</v>
      </c>
      <c r="BJ20" s="174"/>
    </row>
    <row r="21" spans="1:186" s="133" customFormat="1" ht="15" thickBot="1">
      <c r="A21" s="174"/>
      <c r="B21" s="759" t="s">
        <v>543</v>
      </c>
      <c r="C21" s="760">
        <v>0</v>
      </c>
      <c r="D21" s="760">
        <v>0</v>
      </c>
      <c r="E21" s="760">
        <f>כמות_ייצור_חשמל</f>
        <v>0</v>
      </c>
      <c r="F21" s="760">
        <v>0</v>
      </c>
      <c r="G21" s="761">
        <f>'6. כללי'!C70</f>
        <v>0</v>
      </c>
      <c r="BJ21" s="174"/>
    </row>
    <row r="22" spans="1:186" s="133" customFormat="1" ht="15.75" thickBot="1">
      <c r="A22" s="174"/>
      <c r="B22" s="750" t="s">
        <v>242</v>
      </c>
      <c r="C22" s="762">
        <f>SUM(C16:C21)</f>
        <v>0</v>
      </c>
      <c r="D22" s="762">
        <f>SUM(D16:D21)</f>
        <v>0</v>
      </c>
      <c r="E22" s="762">
        <f>SUM(E16:E21)</f>
        <v>0</v>
      </c>
      <c r="F22" s="762">
        <f>SUM(F16:F21)</f>
        <v>0</v>
      </c>
      <c r="G22" s="763">
        <f>SUM(G16:G21)</f>
        <v>0</v>
      </c>
      <c r="BJ22" s="174"/>
    </row>
    <row r="23" spans="1:186" s="133" customFormat="1">
      <c r="A23" s="174"/>
      <c r="B23" s="160"/>
      <c r="C23" s="160"/>
      <c r="D23" s="160"/>
      <c r="E23" s="160"/>
      <c r="F23" s="160"/>
      <c r="G23" s="160"/>
      <c r="H23" s="160"/>
      <c r="I23" s="160"/>
      <c r="J23" s="160"/>
      <c r="BJ23" s="174"/>
    </row>
    <row r="24" spans="1:186" s="133" customFormat="1">
      <c r="A24" s="174">
        <v>8.1999999999999993</v>
      </c>
      <c r="B24" s="764" t="s">
        <v>690</v>
      </c>
    </row>
    <row r="25" spans="1:186" s="133" customFormat="1">
      <c r="A25" s="174"/>
      <c r="B25" s="248" t="s">
        <v>629</v>
      </c>
      <c r="BJ25" s="174"/>
    </row>
    <row r="26" spans="1:186" s="270" customFormat="1" ht="15" thickBot="1">
      <c r="A26" s="174"/>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74"/>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3"/>
      <c r="EF26" s="133"/>
      <c r="EG26" s="133"/>
      <c r="EH26" s="133"/>
      <c r="EI26" s="133"/>
      <c r="EJ26" s="133"/>
      <c r="EK26" s="133"/>
      <c r="EL26" s="133"/>
      <c r="EM26" s="133"/>
      <c r="EN26" s="133"/>
      <c r="EO26" s="133"/>
      <c r="EP26" s="133"/>
      <c r="EQ26" s="133"/>
      <c r="ER26" s="133"/>
      <c r="ES26" s="133"/>
      <c r="ET26" s="133"/>
      <c r="EU26" s="133"/>
      <c r="EV26" s="133"/>
      <c r="EW26" s="133"/>
      <c r="EX26" s="133"/>
      <c r="EY26" s="133"/>
      <c r="EZ26" s="133"/>
      <c r="FA26" s="133"/>
      <c r="FB26" s="133"/>
      <c r="FC26" s="133"/>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row>
    <row r="27" spans="1:186" s="133" customFormat="1" ht="15.75" thickBot="1">
      <c r="A27" s="174"/>
      <c r="B27" s="750" t="s">
        <v>69</v>
      </c>
      <c r="C27" s="765" t="s">
        <v>360</v>
      </c>
      <c r="D27" s="765" t="s">
        <v>545</v>
      </c>
      <c r="E27" s="751" t="s">
        <v>630</v>
      </c>
      <c r="F27" s="766" t="s">
        <v>631</v>
      </c>
      <c r="BJ27" s="174"/>
    </row>
    <row r="28" spans="1:186" s="133" customFormat="1">
      <c r="A28" s="174"/>
      <c r="B28" s="767" t="s">
        <v>58</v>
      </c>
      <c r="C28" s="768" t="s">
        <v>734</v>
      </c>
      <c r="D28" s="472"/>
      <c r="E28" s="769">
        <f>IF(OR(D28=0,D28=""),'10. קבועים'!$C$835,D28)</f>
        <v>26.932499999999997</v>
      </c>
      <c r="F28" s="770">
        <f>E28*C22</f>
        <v>0</v>
      </c>
      <c r="BJ28" s="174"/>
    </row>
    <row r="29" spans="1:186" s="133" customFormat="1">
      <c r="A29" s="174"/>
      <c r="B29" s="771" t="s">
        <v>70</v>
      </c>
      <c r="C29" s="772" t="s">
        <v>747</v>
      </c>
      <c r="D29" s="232"/>
      <c r="E29" s="773">
        <f>IF(OR(D29=0,D29=""),'10. קבועים'!$C$836,D29)</f>
        <v>0.69501835200000006</v>
      </c>
      <c r="F29" s="774">
        <f>E29*D22</f>
        <v>0</v>
      </c>
      <c r="BJ29" s="174"/>
    </row>
    <row r="30" spans="1:186" s="133" customFormat="1">
      <c r="A30" s="174"/>
      <c r="B30" s="771" t="s">
        <v>56</v>
      </c>
      <c r="C30" s="772" t="s">
        <v>748</v>
      </c>
      <c r="D30" s="232"/>
      <c r="E30" s="773">
        <f>IF(OR(D30=0,D30=""),'10. קבועים'!$C$837,D30)</f>
        <v>0.47</v>
      </c>
      <c r="F30" s="774">
        <f>E30*E22</f>
        <v>0</v>
      </c>
      <c r="BJ30" s="174"/>
    </row>
    <row r="31" spans="1:186" s="133" customFormat="1">
      <c r="A31" s="174"/>
      <c r="B31" s="771" t="s">
        <v>59</v>
      </c>
      <c r="C31" s="772" t="s">
        <v>749</v>
      </c>
      <c r="D31" s="232"/>
      <c r="E31" s="773">
        <f>IF(OR(D31=0,D31=""),'10. קבועים'!$C$838,D31)</f>
        <v>2.5061224499999999</v>
      </c>
      <c r="F31" s="774">
        <f>E31*F22</f>
        <v>0</v>
      </c>
      <c r="BJ31" s="174"/>
    </row>
    <row r="32" spans="1:186" s="135" customFormat="1" ht="15" thickBot="1">
      <c r="A32" s="174"/>
      <c r="B32" s="775" t="s">
        <v>57</v>
      </c>
      <c r="C32" s="776" t="s">
        <v>749</v>
      </c>
      <c r="D32" s="395"/>
      <c r="E32" s="777">
        <f>IF(OR(D32=0,D32=""),'10. קבועים'!$C$839,D32)</f>
        <v>3.4938916350000007</v>
      </c>
      <c r="F32" s="778">
        <f>E32*G22</f>
        <v>0</v>
      </c>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74"/>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row>
    <row r="33" spans="1:186" s="135" customFormat="1">
      <c r="A33" s="174"/>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74"/>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row>
    <row r="34" spans="1:186" s="133" customFormat="1" ht="15" hidden="1" outlineLevel="1">
      <c r="B34" s="223" t="s">
        <v>131</v>
      </c>
      <c r="C34" s="626"/>
      <c r="D34" s="223"/>
      <c r="E34" s="625"/>
    </row>
    <row r="35" spans="1:186" s="135" customFormat="1" hidden="1" outlineLevel="1">
      <c r="A35" s="174"/>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74"/>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row>
    <row r="36" spans="1:186" s="133" customFormat="1" collapsed="1">
      <c r="A36" s="174">
        <v>8.3000000000000007</v>
      </c>
      <c r="B36" s="764" t="s">
        <v>547</v>
      </c>
    </row>
    <row r="37" spans="1:186" s="135" customFormat="1" ht="15" thickBot="1">
      <c r="A37" s="174"/>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74"/>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row>
    <row r="38" spans="1:186" s="133" customFormat="1" ht="15.75" thickBot="1">
      <c r="A38" s="174"/>
      <c r="B38" s="750" t="s">
        <v>69</v>
      </c>
      <c r="C38" s="751" t="s">
        <v>2735</v>
      </c>
      <c r="D38" s="751" t="s">
        <v>2736</v>
      </c>
      <c r="E38" s="751" t="s">
        <v>2737</v>
      </c>
      <c r="F38" s="751" t="s">
        <v>2738</v>
      </c>
      <c r="G38" s="752" t="s">
        <v>2739</v>
      </c>
    </row>
    <row r="39" spans="1:186" s="133" customFormat="1">
      <c r="A39" s="174"/>
      <c r="B39" s="753" t="s">
        <v>384</v>
      </c>
      <c r="C39" s="732">
        <f>'10. קבועים'!B820</f>
        <v>0</v>
      </c>
      <c r="D39" s="732">
        <f>'10. קבועים'!C820</f>
        <v>0</v>
      </c>
      <c r="E39" s="732">
        <f>'10. קבועים'!D820</f>
        <v>0</v>
      </c>
      <c r="F39" s="732">
        <f>'10. קבועים'!E820</f>
        <v>0</v>
      </c>
      <c r="G39" s="774">
        <f>'10. קבועים'!F820</f>
        <v>0</v>
      </c>
      <c r="BJ39" s="174"/>
    </row>
    <row r="40" spans="1:186" s="135" customFormat="1">
      <c r="A40" s="174"/>
      <c r="B40" s="756" t="s">
        <v>365</v>
      </c>
      <c r="C40" s="732">
        <v>0</v>
      </c>
      <c r="D40" s="732">
        <v>0</v>
      </c>
      <c r="E40" s="732">
        <f>'10. קבועים'!E182</f>
        <v>0</v>
      </c>
      <c r="F40" s="732">
        <v>0</v>
      </c>
      <c r="G40" s="774">
        <v>0</v>
      </c>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74"/>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c r="EW40" s="133"/>
      <c r="EX40" s="133"/>
      <c r="EY40" s="133"/>
      <c r="EZ40" s="133"/>
      <c r="FA40" s="133"/>
      <c r="FB40" s="133"/>
      <c r="FC40" s="133"/>
      <c r="FD40" s="133"/>
      <c r="FE40" s="133"/>
      <c r="FF40" s="133"/>
      <c r="FG40" s="133"/>
      <c r="FH40" s="133"/>
      <c r="FI40" s="133"/>
      <c r="FJ40" s="133"/>
      <c r="FK40" s="133"/>
      <c r="FL40" s="133"/>
      <c r="FM40" s="133"/>
      <c r="FN40" s="133"/>
      <c r="FO40" s="133"/>
      <c r="FP40" s="133"/>
      <c r="FQ40" s="133"/>
      <c r="FR40" s="133"/>
      <c r="FS40" s="133"/>
      <c r="FT40" s="133"/>
      <c r="FU40" s="133"/>
      <c r="FV40" s="133"/>
      <c r="FW40" s="133"/>
      <c r="FX40" s="133"/>
      <c r="FY40" s="133"/>
      <c r="FZ40" s="133"/>
      <c r="GA40" s="133"/>
      <c r="GB40" s="133"/>
      <c r="GC40" s="133"/>
      <c r="GD40" s="133"/>
    </row>
    <row r="41" spans="1:186" s="135" customFormat="1">
      <c r="A41" s="174"/>
      <c r="B41" s="756" t="s">
        <v>364</v>
      </c>
      <c r="C41" s="732">
        <f>IF('4. חימום מים'!D80="גז טבעי",'4. חימום מים'!F80,0)+IF('4. חימום מים'!D81="גז טבעי",'4. חימום מים'!F81,0)+IF('4. חימום מים'!D82="גז טבעי",'4. חימום מים'!F82,0)+IF('4. חימום מים'!D88="גז טבעי",'4. חימום מים'!F88,0)+IF('4. חימום מים'!D89="גז טבעי",'4. חימום מים'!F89,0)+IF('4. חימום מים'!D90="גז טבעי",'4. חימום מים'!F90,0)+IF('4. חימום מים'!D96="גז טבעי",'4. חימום מים'!F96,0)+IF('4. חימום מים'!D97="גז טבעי",'4. חימום מים'!F97,0)+IF('4. חימום מים'!D98="גז טבעי",'4. חימום מים'!F98,0)+IF('4. חימום מים'!D104="גז טבעי",'4. חימום מים'!F104,0)+IF('4. חימום מים'!D105="גז טבעי",'4. חימום מים'!F105,0)+IF('4. חימום מים'!D106="גז טבעי",'4. חימום מים'!F106,0)+IF('4. חימום מים'!D112="גז טבעי",'4. חימום מים'!F112,0)+IF('4. חימום מים'!D113="גז טבעי",'4. חימום מים'!F113,0)+IF('4. חימום מים'!D114="גז טבעי",'4. חימום מים'!F114,0)+IF('4. חימום מים'!D120="גז טבעי",'4. חימום מים'!F120,0)+IF('4. חימום מים'!D121="גז טבעי",'4. חימום מים'!F121,0)+IF('4. חימום מים'!D122="גז טבעי",'4. חימום מים'!F122,0)</f>
        <v>0</v>
      </c>
      <c r="D41" s="732">
        <f>IF('4. חימום מים'!D80=גפ_מ,'4. חימום מים'!F80,0)+IF('4. חימום מים'!D81=גפ_מ,'4. חימום מים'!F81,0)+IF('4. חימום מים'!D82=גפ_מ,'4. חימום מים'!F82,0)+IF('4. חימום מים'!D88=גפ_מ,'4. חימום מים'!F88,0)+IF('4. חימום מים'!D89=גפ_מ,'4. חימום מים'!F89,0)+IF('4. חימום מים'!D90=גפ_מ,'4. חימום מים'!F90,0)+IF('4. חימום מים'!D96=גפ_מ,'4. חימום מים'!F96,0)+IF('4. חימום מים'!D97=גפ_מ,'4. חימום מים'!F97,0)+IF('4. חימום מים'!D98=גפ_מ,'4. חימום מים'!F98,0)+IF('4. חימום מים'!D104=גפ_מ,'4. חימום מים'!F104,0)+IF('4. חימום מים'!D105=גפ_מ,'4. חימום מים'!F105,0)+IF('4. חימום מים'!D106=גפ_מ,'4. חימום מים'!F106,0)+IF('4. חימום מים'!D112=גפ_מ,'4. חימום מים'!F112,0)+IF('4. חימום מים'!D113=גפ_מ,'4. חימום מים'!F113,0)+IF('4. חימום מים'!D114=גפ_מ,'4. חימום מים'!F114,0)+IF('4. חימום מים'!D120=גפ_מ,'4. חימום מים'!F120,0)+IF('4. חימום מים'!D121=גפ_מ,'4. חימום מים'!F121,0)+IF('4. חימום מים'!D122=גפ_מ,'4. חימום מים'!F122,0)</f>
        <v>0</v>
      </c>
      <c r="E41" s="732">
        <f>IF('4. חימום מים'!D80="חשמל",'4. חימום מים'!F80,0)+IF('4. חימום מים'!D81="חשמל",'4. חימום מים'!F81,0)+IF('4. חימום מים'!D82="חשמל",'4. חימום מים'!F82,0)+IF('4. חימום מים'!D88="חשמל",'4. חימום מים'!F88,0)+IF('4. חימום מים'!D89="חשמל",'4. חימום מים'!F89,0)+IF('4. חימום מים'!D90="חשמל",'4. חימום מים'!F90,0)+IF('4. חימום מים'!D96="חשמל",'4. חימום מים'!F96,0)+IF('4. חימום מים'!D97="חשמל",'4. חימום מים'!F97,0)+IF('4. חימום מים'!D98="חשמל",'4. חימום מים'!F98,0)+IF('4. חימום מים'!D104="חשמל",'4. חימום מים'!F104,0)+IF('4. חימום מים'!D105="חשמל",'4. חימום מים'!F105,0)+IF('4. חימום מים'!D106="חשמל",'4. חימום מים'!F106,0)+IF('4. חימום מים'!D112="חשמל",'4. חימום מים'!F112,0)+IF('4. חימום מים'!D113="חשמל",'4. חימום מים'!F113,0)+IF('4. חימום מים'!D114="חשמל",'4. חימום מים'!F114,0)+IF('4. חימום מים'!D120="חשמל",'4. חימום מים'!F120,0)+IF('4. חימום מים'!D121="חשמל",'4. חימום מים'!F121,0)+IF('4. חימום מים'!D122="חשמל",'4. חימום מים'!F122,0)</f>
        <v>0</v>
      </c>
      <c r="F41" s="732">
        <f>IF('4. חימום מים'!D80="מזוט",'4. חימום מים'!F80,0)+IF('4. חימום מים'!D81="מזוט",'4. חימום מים'!F81,0)+IF('4. חימום מים'!D82="מזוט",'4. חימום מים'!F82,0)+IF('4. חימום מים'!D88="מזוט",'4. חימום מים'!F88,0)+IF('4. חימום מים'!D89="מזוט",'4. חימום מים'!F89,0)+IF('4. חימום מים'!D90="מזוט",'4. חימום מים'!F90,0)+IF('4. חימום מים'!D96="מזוט",'4. חימום מים'!F96,0)+IF('4. חימום מים'!D97="מזוט",'4. חימום מים'!F97,0)+IF('4. חימום מים'!D98="מזוט",'4. חימום מים'!F98,0)+IF('4. חימום מים'!D104="מזוט",'4. חימום מים'!F104,0)+IF('4. חימום מים'!D105="מזוט",'4. חימום מים'!F105,0)+IF('4. חימום מים'!D106="מזוט",'4. חימום מים'!F106,0)+IF('4. חימום מים'!D112="מזוט",'4. חימום מים'!F112,0)+IF('4. חימום מים'!D113="מזוט",'4. חימום מים'!F113,0)+IF('4. חימום מים'!D114="מזוט",'4. חימום מים'!F114,0)+IF('4. חימום מים'!D120="מזוט",'4. חימום מים'!F120,0)+IF('4. חימום מים'!D121="מזוט",'4. חימום מים'!F121,0)+IF('4. חימום מים'!D122="מזוט",'4. חימום מים'!F122,0)</f>
        <v>0</v>
      </c>
      <c r="G41" s="774">
        <f>IF('4. חימום מים'!D80="סולר",'4. חימום מים'!F80,0)+IF('4. חימום מים'!D81="סולר",'4. חימום מים'!F81,0)+IF('4. חימום מים'!D82="סולר",'4. חימום מים'!F82,0)+IF('4. חימום מים'!D88="סולר",'4. חימום מים'!F88,0)+IF('4. חימום מים'!D89="סולר",'4. חימום מים'!F89,0)+IF('4. חימום מים'!D90="סולר",'4. חימום מים'!F90,0)+IF('4. חימום מים'!D96="סולר",'4. חימום מים'!F96,0)+IF('4. חימום מים'!D97="סולר",'4. חימום מים'!F97,0)+IF('4. חימום מים'!D98="סולר",'4. חימום מים'!F98,0)+IF('4. חימום מים'!D104="סולר",'4. חימום מים'!F104,0)+IF('4. חימום מים'!D105="סולר",'4. חימום מים'!F105,0)+IF('4. חימום מים'!D106="סולר",'4. חימום מים'!F106,0)+IF('4. חימום מים'!D112="סולר",'4. חימום מים'!F112,0)+IF('4. חימום מים'!D113="סולר",'4. חימום מים'!F113,0)+IF('4. חימום מים'!D114="סולר",'4. חימום מים'!F114,0)+IF('4. חימום מים'!D120="סולר",'4. חימום מים'!F120,0)+IF('4. חימום מים'!D121="סולר",'4. חימום מים'!F121,0)+IF('4. חימום מים'!D122="סולר",'4. חימום מים'!F122,0)</f>
        <v>0</v>
      </c>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74"/>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c r="EW41" s="133"/>
      <c r="EX41" s="133"/>
      <c r="EY41" s="133"/>
      <c r="EZ41" s="133"/>
      <c r="FA41" s="133"/>
      <c r="FB41" s="133"/>
      <c r="FC41" s="133"/>
      <c r="FD41" s="133"/>
      <c r="FE41" s="133"/>
      <c r="FF41" s="133"/>
      <c r="FG41" s="133"/>
      <c r="FH41" s="133"/>
      <c r="FI41" s="133"/>
      <c r="FJ41" s="133"/>
      <c r="FK41" s="133"/>
      <c r="FL41" s="133"/>
      <c r="FM41" s="133"/>
      <c r="FN41" s="133"/>
      <c r="FO41" s="133"/>
      <c r="FP41" s="133"/>
      <c r="FQ41" s="133"/>
      <c r="FR41" s="133"/>
      <c r="FS41" s="133"/>
      <c r="FT41" s="133"/>
      <c r="FU41" s="133"/>
      <c r="FV41" s="133"/>
      <c r="FW41" s="133"/>
      <c r="FX41" s="133"/>
      <c r="FY41" s="133"/>
      <c r="FZ41" s="133"/>
      <c r="GA41" s="133"/>
      <c r="GB41" s="133"/>
      <c r="GC41" s="133"/>
      <c r="GD41" s="133"/>
    </row>
    <row r="42" spans="1:186" s="133" customFormat="1">
      <c r="A42" s="174"/>
      <c r="B42" s="756" t="s">
        <v>366</v>
      </c>
      <c r="C42" s="732">
        <v>0</v>
      </c>
      <c r="D42" s="732">
        <v>0</v>
      </c>
      <c r="E42" s="732">
        <f>'10. קבועים'!B708</f>
        <v>0</v>
      </c>
      <c r="F42" s="732">
        <v>0</v>
      </c>
      <c r="G42" s="774">
        <v>0</v>
      </c>
      <c r="BJ42" s="174"/>
    </row>
    <row r="43" spans="1:186" s="135" customFormat="1">
      <c r="A43" s="174"/>
      <c r="B43" s="756" t="s">
        <v>368</v>
      </c>
      <c r="C43" s="757">
        <f>'6. כללי'!C116</f>
        <v>0</v>
      </c>
      <c r="D43" s="757">
        <f>'6. כללי'!C117</f>
        <v>0</v>
      </c>
      <c r="E43" s="757">
        <f>'6. כללי'!C118</f>
        <v>0</v>
      </c>
      <c r="F43" s="757">
        <f>'6. כללי'!C119</f>
        <v>0</v>
      </c>
      <c r="G43" s="758">
        <f>'6. כללי'!C120</f>
        <v>0</v>
      </c>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74"/>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c r="EW43" s="133"/>
      <c r="EX43" s="133"/>
      <c r="EY43" s="133"/>
      <c r="EZ43" s="133"/>
      <c r="FA43" s="133"/>
      <c r="FB43" s="133"/>
      <c r="FC43" s="133"/>
      <c r="FD43" s="133"/>
      <c r="FE43" s="133"/>
      <c r="FF43" s="133"/>
      <c r="FG43" s="133"/>
      <c r="FH43" s="133"/>
      <c r="FI43" s="133"/>
      <c r="FJ43" s="133"/>
      <c r="FK43" s="133"/>
      <c r="FL43" s="133"/>
      <c r="FM43" s="133"/>
      <c r="FN43" s="133"/>
      <c r="FO43" s="133"/>
      <c r="FP43" s="133"/>
      <c r="FQ43" s="133"/>
      <c r="FR43" s="133"/>
      <c r="FS43" s="133"/>
      <c r="FT43" s="133"/>
      <c r="FU43" s="133"/>
      <c r="FV43" s="133"/>
      <c r="FW43" s="133"/>
      <c r="FX43" s="133"/>
      <c r="FY43" s="133"/>
      <c r="FZ43" s="133"/>
      <c r="GA43" s="133"/>
      <c r="GB43" s="133"/>
      <c r="GC43" s="133"/>
      <c r="GD43" s="133"/>
    </row>
    <row r="44" spans="1:186" s="135" customFormat="1" ht="15" thickBot="1">
      <c r="A44" s="174"/>
      <c r="B44" s="779" t="s">
        <v>543</v>
      </c>
      <c r="C44" s="780">
        <v>0</v>
      </c>
      <c r="D44" s="780">
        <v>0</v>
      </c>
      <c r="E44" s="780">
        <v>0</v>
      </c>
      <c r="F44" s="780">
        <v>0</v>
      </c>
      <c r="G44" s="781">
        <v>0</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74"/>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row>
    <row r="45" spans="1:186" s="135" customFormat="1" ht="15.75" thickBot="1">
      <c r="A45" s="174"/>
      <c r="B45" s="750" t="s">
        <v>242</v>
      </c>
      <c r="C45" s="782">
        <f>SUM(C39:C44)</f>
        <v>0</v>
      </c>
      <c r="D45" s="782">
        <f>SUM(D39:D44)</f>
        <v>0</v>
      </c>
      <c r="E45" s="782">
        <f>SUM(E39:E44)</f>
        <v>0</v>
      </c>
      <c r="F45" s="782">
        <f>SUM(F39:F44)</f>
        <v>0</v>
      </c>
      <c r="G45" s="783">
        <f>SUM(G39:G44)</f>
        <v>0</v>
      </c>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74"/>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c r="EW45" s="133"/>
      <c r="EX45" s="133"/>
      <c r="EY45" s="133"/>
      <c r="EZ45" s="133"/>
      <c r="FA45" s="133"/>
      <c r="FB45" s="133"/>
      <c r="FC45" s="133"/>
      <c r="FD45" s="133"/>
      <c r="FE45" s="133"/>
      <c r="FF45" s="133"/>
      <c r="FG45" s="133"/>
      <c r="FH45" s="133"/>
      <c r="FI45" s="133"/>
      <c r="FJ45" s="133"/>
      <c r="FK45" s="133"/>
      <c r="FL45" s="133"/>
      <c r="FM45" s="133"/>
      <c r="FN45" s="133"/>
      <c r="FO45" s="133"/>
      <c r="FP45" s="133"/>
      <c r="FQ45" s="133"/>
      <c r="FR45" s="133"/>
      <c r="FS45" s="133"/>
      <c r="FT45" s="133"/>
      <c r="FU45" s="133"/>
      <c r="FV45" s="133"/>
      <c r="FW45" s="133"/>
      <c r="FX45" s="133"/>
      <c r="FY45" s="133"/>
      <c r="FZ45" s="133"/>
      <c r="GA45" s="133"/>
      <c r="GB45" s="133"/>
      <c r="GC45" s="133"/>
      <c r="GD45" s="133"/>
    </row>
    <row r="46" spans="1:186" s="135" customFormat="1">
      <c r="A46" s="174"/>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74"/>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c r="EW46" s="133"/>
      <c r="EX46" s="133"/>
      <c r="EY46" s="133"/>
      <c r="EZ46" s="133"/>
      <c r="FA46" s="133"/>
      <c r="FB46" s="133"/>
      <c r="FC46" s="133"/>
      <c r="FD46" s="133"/>
      <c r="FE46" s="133"/>
      <c r="FF46" s="133"/>
      <c r="FG46" s="133"/>
      <c r="FH46" s="133"/>
      <c r="FI46" s="133"/>
      <c r="FJ46" s="133"/>
      <c r="FK46" s="133"/>
      <c r="FL46" s="133"/>
      <c r="FM46" s="133"/>
      <c r="FN46" s="133"/>
      <c r="FO46" s="133"/>
      <c r="FP46" s="133"/>
      <c r="FQ46" s="133"/>
      <c r="FR46" s="133"/>
      <c r="FS46" s="133"/>
      <c r="FT46" s="133"/>
      <c r="FU46" s="133"/>
      <c r="FV46" s="133"/>
      <c r="FW46" s="133"/>
      <c r="FX46" s="133"/>
      <c r="FY46" s="133"/>
      <c r="FZ46" s="133"/>
      <c r="GA46" s="133"/>
      <c r="GB46" s="133"/>
      <c r="GC46" s="133"/>
      <c r="GD46" s="133"/>
    </row>
    <row r="47" spans="1:186" s="133" customFormat="1" ht="15" customHeight="1">
      <c r="A47" s="174">
        <v>8.4</v>
      </c>
      <c r="B47" s="764" t="s">
        <v>604</v>
      </c>
    </row>
    <row r="48" spans="1:186" s="133" customFormat="1">
      <c r="A48" s="174"/>
      <c r="B48" s="248"/>
      <c r="BJ48" s="174"/>
    </row>
    <row r="49" spans="1:186" s="270" customFormat="1" ht="15" thickBot="1">
      <c r="A49" s="174"/>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74"/>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row>
    <row r="50" spans="1:186" s="133" customFormat="1" ht="15">
      <c r="A50" s="174"/>
      <c r="B50" s="784" t="s">
        <v>69</v>
      </c>
      <c r="C50" s="785" t="s">
        <v>360</v>
      </c>
      <c r="D50" s="786" t="s">
        <v>546</v>
      </c>
      <c r="BI50" s="174"/>
    </row>
    <row r="51" spans="1:186" s="133" customFormat="1">
      <c r="A51" s="174"/>
      <c r="B51" s="767" t="s">
        <v>58</v>
      </c>
      <c r="C51" s="768" t="s">
        <v>734</v>
      </c>
      <c r="D51" s="774">
        <f>C45*E28</f>
        <v>0</v>
      </c>
      <c r="BI51" s="174"/>
    </row>
    <row r="52" spans="1:186" s="133" customFormat="1">
      <c r="A52" s="174"/>
      <c r="B52" s="767" t="s">
        <v>70</v>
      </c>
      <c r="C52" s="772" t="s">
        <v>747</v>
      </c>
      <c r="D52" s="774">
        <f>E29*D45</f>
        <v>0</v>
      </c>
      <c r="BI52" s="174"/>
    </row>
    <row r="53" spans="1:186" s="133" customFormat="1">
      <c r="A53" s="174"/>
      <c r="B53" s="767" t="s">
        <v>56</v>
      </c>
      <c r="C53" s="772" t="s">
        <v>748</v>
      </c>
      <c r="D53" s="774">
        <f>E30*E45</f>
        <v>0</v>
      </c>
      <c r="BI53" s="174"/>
    </row>
    <row r="54" spans="1:186" s="133" customFormat="1">
      <c r="A54" s="174"/>
      <c r="B54" s="767" t="s">
        <v>59</v>
      </c>
      <c r="C54" s="772" t="s">
        <v>749</v>
      </c>
      <c r="D54" s="774">
        <f>E31*F45</f>
        <v>0</v>
      </c>
      <c r="BI54" s="174"/>
    </row>
    <row r="55" spans="1:186" s="135" customFormat="1" ht="15" thickBot="1">
      <c r="A55" s="174"/>
      <c r="B55" s="787" t="s">
        <v>57</v>
      </c>
      <c r="C55" s="776" t="s">
        <v>749</v>
      </c>
      <c r="D55" s="778">
        <f>E32*G45</f>
        <v>0</v>
      </c>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74"/>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3"/>
      <c r="EF55" s="133"/>
      <c r="EG55" s="133"/>
      <c r="EH55" s="133"/>
      <c r="EI55" s="133"/>
      <c r="EJ55" s="133"/>
      <c r="EK55" s="133"/>
      <c r="EL55" s="133"/>
      <c r="EM55" s="133"/>
      <c r="EN55" s="133"/>
      <c r="EO55" s="133"/>
      <c r="EP55" s="133"/>
      <c r="EQ55" s="133"/>
      <c r="ER55" s="133"/>
      <c r="ES55" s="133"/>
      <c r="ET55" s="133"/>
      <c r="EU55" s="133"/>
      <c r="EV55" s="133"/>
      <c r="EW55" s="133"/>
      <c r="EX55" s="133"/>
      <c r="EY55" s="133"/>
      <c r="EZ55" s="133"/>
      <c r="FA55" s="133"/>
      <c r="FB55" s="133"/>
      <c r="FC55" s="133"/>
      <c r="FD55" s="133"/>
      <c r="FE55" s="133"/>
      <c r="FF55" s="133"/>
      <c r="FG55" s="133"/>
      <c r="FH55" s="133"/>
      <c r="FI55" s="133"/>
      <c r="FJ55" s="133"/>
      <c r="FK55" s="133"/>
      <c r="FL55" s="133"/>
      <c r="FM55" s="133"/>
      <c r="FN55" s="133"/>
      <c r="FO55" s="133"/>
      <c r="FP55" s="133"/>
      <c r="FQ55" s="133"/>
      <c r="FR55" s="133"/>
      <c r="FS55" s="133"/>
      <c r="FT55" s="133"/>
      <c r="FU55" s="133"/>
      <c r="FV55" s="133"/>
      <c r="FW55" s="133"/>
      <c r="FX55" s="133"/>
      <c r="FY55" s="133"/>
      <c r="FZ55" s="133"/>
      <c r="GA55" s="133"/>
      <c r="GB55" s="133"/>
      <c r="GC55" s="133"/>
    </row>
    <row r="56" spans="1:186" s="133" customFormat="1">
      <c r="A56" s="174"/>
      <c r="BJ56" s="174"/>
    </row>
    <row r="57" spans="1:186" s="133" customFormat="1" ht="15" hidden="1" outlineLevel="1">
      <c r="B57" s="223" t="s">
        <v>131</v>
      </c>
      <c r="C57" s="626"/>
      <c r="D57" s="223"/>
      <c r="E57" s="625"/>
    </row>
    <row r="58" spans="1:186" s="133" customFormat="1" ht="15" hidden="1" outlineLevel="1">
      <c r="B58" s="223"/>
      <c r="D58" s="223"/>
      <c r="E58" s="625"/>
    </row>
    <row r="59" spans="1:186" s="135" customFormat="1" ht="15" hidden="1" outlineLevel="1">
      <c r="A59" s="174"/>
      <c r="B59" s="137"/>
      <c r="C59" s="137"/>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74"/>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133"/>
    </row>
    <row r="60" spans="1:186" s="135" customFormat="1" hidden="1" outlineLevel="1">
      <c r="A60" s="174"/>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74"/>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3"/>
      <c r="CU60" s="133"/>
      <c r="CV60" s="133"/>
      <c r="CW60" s="133"/>
      <c r="CX60" s="133"/>
      <c r="CY60" s="133"/>
      <c r="CZ60" s="133"/>
      <c r="DA60" s="133"/>
      <c r="DB60" s="133"/>
      <c r="DC60" s="133"/>
      <c r="DD60" s="133"/>
      <c r="DE60" s="133"/>
      <c r="DF60" s="133"/>
      <c r="DG60" s="133"/>
      <c r="DH60" s="133"/>
      <c r="DI60" s="133"/>
      <c r="DJ60" s="133"/>
      <c r="DK60" s="133"/>
      <c r="DL60" s="133"/>
      <c r="DM60" s="133"/>
      <c r="DN60" s="133"/>
      <c r="DO60" s="133"/>
      <c r="DP60" s="133"/>
      <c r="DQ60" s="133"/>
      <c r="DR60" s="133"/>
      <c r="DS60" s="133"/>
      <c r="DT60" s="133"/>
      <c r="DU60" s="133"/>
      <c r="DV60" s="133"/>
      <c r="DW60" s="133"/>
      <c r="DX60" s="133"/>
      <c r="DY60" s="133"/>
      <c r="DZ60" s="133"/>
      <c r="EA60" s="133"/>
      <c r="EB60" s="133"/>
      <c r="EC60" s="133"/>
      <c r="ED60" s="133"/>
      <c r="EE60" s="133"/>
      <c r="EF60" s="133"/>
      <c r="EG60" s="133"/>
      <c r="EH60" s="133"/>
      <c r="EI60" s="133"/>
      <c r="EJ60" s="133"/>
      <c r="EK60" s="133"/>
      <c r="EL60" s="133"/>
      <c r="EM60" s="133"/>
      <c r="EN60" s="133"/>
      <c r="EO60" s="133"/>
      <c r="EP60" s="133"/>
      <c r="EQ60" s="133"/>
      <c r="ER60" s="133"/>
      <c r="ES60" s="133"/>
      <c r="ET60" s="133"/>
      <c r="EU60" s="133"/>
      <c r="EV60" s="133"/>
      <c r="EW60" s="133"/>
      <c r="EX60" s="133"/>
      <c r="EY60" s="133"/>
      <c r="EZ60" s="133"/>
      <c r="FA60" s="133"/>
      <c r="FB60" s="133"/>
      <c r="FC60" s="133"/>
      <c r="FD60" s="133"/>
      <c r="FE60" s="133"/>
      <c r="FF60" s="133"/>
      <c r="FG60" s="133"/>
      <c r="FH60" s="133"/>
      <c r="FI60" s="133"/>
      <c r="FJ60" s="133"/>
      <c r="FK60" s="133"/>
      <c r="FL60" s="133"/>
      <c r="FM60" s="133"/>
      <c r="FN60" s="133"/>
      <c r="FO60" s="133"/>
      <c r="FP60" s="133"/>
      <c r="FQ60" s="133"/>
      <c r="FR60" s="133"/>
      <c r="FS60" s="133"/>
      <c r="FT60" s="133"/>
      <c r="FU60" s="133"/>
      <c r="FV60" s="133"/>
      <c r="FW60" s="133"/>
      <c r="FX60" s="133"/>
      <c r="FY60" s="133"/>
      <c r="FZ60" s="133"/>
      <c r="GA60" s="133"/>
      <c r="GB60" s="133"/>
      <c r="GC60" s="133"/>
      <c r="GD60" s="133"/>
    </row>
    <row r="61" spans="1:186" s="133" customFormat="1" ht="15" customHeight="1" collapsed="1">
      <c r="A61" s="174">
        <v>8.5</v>
      </c>
      <c r="B61" s="764" t="s">
        <v>548</v>
      </c>
    </row>
    <row r="62" spans="1:186" s="133" customFormat="1" ht="15" thickBot="1">
      <c r="A62" s="174"/>
      <c r="BJ62" s="174"/>
    </row>
    <row r="63" spans="1:186" s="133" customFormat="1" ht="15.75" thickBot="1">
      <c r="A63" s="174"/>
      <c r="B63" s="750" t="s">
        <v>69</v>
      </c>
      <c r="C63" s="788" t="s">
        <v>549</v>
      </c>
      <c r="D63" s="789" t="s">
        <v>552</v>
      </c>
      <c r="E63" s="789" t="s">
        <v>599</v>
      </c>
      <c r="F63" s="790" t="s">
        <v>598</v>
      </c>
      <c r="BJ63" s="174"/>
    </row>
    <row r="64" spans="1:186" s="133" customFormat="1">
      <c r="A64" s="174"/>
      <c r="B64" s="753" t="s">
        <v>384</v>
      </c>
      <c r="C64" s="791">
        <f t="shared" ref="C64:C69" si="0">((C16-C39)*$E$28)+((D16-D39)*$E$29)+((E16-E39)*E$30)+((F16-F39)*$E$31)+((G16-G39)*$E$32)</f>
        <v>0</v>
      </c>
      <c r="D64" s="791">
        <f>IF(OR('10. קבועים'!B824="",'10. קבועים'!B824=0),0,'10. קבועים'!B824)</f>
        <v>0</v>
      </c>
      <c r="E64" s="791">
        <f>IF(OR('10. קבועים'!C824=0,C64=0),0,C64/'10. קבועים'!D824)</f>
        <v>0</v>
      </c>
      <c r="F64" s="792">
        <f>IF(C64=0,0,NPV(7,'10. קבועים'!D824:X824))</f>
        <v>0</v>
      </c>
      <c r="BJ64" s="174"/>
    </row>
    <row r="65" spans="1:191" s="133" customFormat="1">
      <c r="A65" s="174"/>
      <c r="B65" s="756" t="s">
        <v>365</v>
      </c>
      <c r="C65" s="791">
        <f t="shared" si="0"/>
        <v>0</v>
      </c>
      <c r="D65" s="793">
        <f>IF(OR('10. קבועים'!B825="",'10. קבועים'!B825=0),0,'10. קבועים'!B825)</f>
        <v>0</v>
      </c>
      <c r="E65" s="793">
        <f>IF(OR('10. קבועים'!D825=0,C65=0),0,C65/'10. קבועים'!D825)</f>
        <v>0</v>
      </c>
      <c r="F65" s="792">
        <f>IF(C65=0,0,NPV(7,'10. קבועים'!D825:S825))</f>
        <v>0</v>
      </c>
      <c r="BJ65" s="174"/>
    </row>
    <row r="66" spans="1:191" s="133" customFormat="1">
      <c r="A66" s="174"/>
      <c r="B66" s="756" t="s">
        <v>364</v>
      </c>
      <c r="C66" s="791">
        <f t="shared" si="0"/>
        <v>0</v>
      </c>
      <c r="D66" s="793">
        <f>IF(OR('10. קבועים'!B826="",'10. קבועים'!B826=0),0,'10. קבועים'!B826)</f>
        <v>0</v>
      </c>
      <c r="E66" s="793">
        <f>IF(OR('10. קבועים'!D826=0,C66=0),0,C66/'10. קבועים'!D826)</f>
        <v>0</v>
      </c>
      <c r="F66" s="792">
        <f>IF(C66=0,0,NPV(7,'10. קבועים'!D826:S826))</f>
        <v>0</v>
      </c>
      <c r="BJ66" s="174"/>
    </row>
    <row r="67" spans="1:191" s="133" customFormat="1">
      <c r="A67" s="174"/>
      <c r="B67" s="756" t="s">
        <v>366</v>
      </c>
      <c r="C67" s="791">
        <f t="shared" si="0"/>
        <v>0</v>
      </c>
      <c r="D67" s="793">
        <f>IF(OR('10. קבועים'!B827="",'10. קבועים'!B827=0),0,'10. קבועים'!B827)</f>
        <v>0</v>
      </c>
      <c r="E67" s="793">
        <f>IF(OR('10. קבועים'!D827=0,C67=0),0,C67/'10. קבועים'!D827)</f>
        <v>0</v>
      </c>
      <c r="F67" s="792">
        <f>IF(C67=0,0,NPV(7,'10. קבועים'!D827:S827))</f>
        <v>0</v>
      </c>
      <c r="BJ67" s="174"/>
    </row>
    <row r="68" spans="1:191" s="133" customFormat="1">
      <c r="A68" s="174"/>
      <c r="B68" s="756" t="s">
        <v>368</v>
      </c>
      <c r="C68" s="791">
        <f t="shared" si="0"/>
        <v>0</v>
      </c>
      <c r="D68" s="793">
        <f>IF(OR('10. קבועים'!B828="",'10. קבועים'!B828=0),0,'10. קבועים'!B828)</f>
        <v>0</v>
      </c>
      <c r="E68" s="793">
        <f>IF(OR('10. קבועים'!D828=0,C68=0),0,C68/'10. קבועים'!D828)</f>
        <v>0</v>
      </c>
      <c r="F68" s="792">
        <f>IF(C68=0,0,NPV(7,'10. קבועים'!D828:X828))</f>
        <v>0</v>
      </c>
      <c r="BJ68" s="174"/>
    </row>
    <row r="69" spans="1:191" s="133" customFormat="1" ht="15" thickBot="1">
      <c r="A69" s="174"/>
      <c r="B69" s="756" t="s">
        <v>543</v>
      </c>
      <c r="C69" s="791">
        <f t="shared" si="0"/>
        <v>0</v>
      </c>
      <c r="D69" s="794">
        <f>IF(OR('10. קבועים'!B829="",'10. קבועים'!B829=0),0,'10. קבועים'!B829)</f>
        <v>0</v>
      </c>
      <c r="E69" s="793">
        <f>IF(OR('10. קבועים'!D829=0,C69=0),0,C69/'10. קבועים'!D829)</f>
        <v>0</v>
      </c>
      <c r="F69" s="792">
        <f>IF(C69=0,0,NPV(7,'10. קבועים'!D829:S829))</f>
        <v>0</v>
      </c>
      <c r="BJ69" s="174"/>
    </row>
    <row r="70" spans="1:191" s="133" customFormat="1" ht="15.75" thickBot="1">
      <c r="A70" s="174"/>
      <c r="B70" s="795" t="s">
        <v>242</v>
      </c>
      <c r="C70" s="796">
        <f>SUM(C64:C69)</f>
        <v>0</v>
      </c>
      <c r="D70" s="797"/>
      <c r="E70" s="798"/>
      <c r="F70" s="799">
        <f>IF(C70=0,0,NPV(0,'10. קבועים'!D830,'8.חיסכון כלכלי'!C70*'10. קבועים'!B830))</f>
        <v>0</v>
      </c>
      <c r="BJ70" s="174"/>
    </row>
    <row r="71" spans="1:191" s="133" customFormat="1">
      <c r="A71" s="174"/>
      <c r="D71" s="135"/>
      <c r="E71" s="135"/>
      <c r="BJ71" s="174"/>
    </row>
    <row r="72" spans="1:191" s="133" customFormat="1" ht="15" customHeight="1">
      <c r="A72" s="174"/>
      <c r="B72" s="764" t="s">
        <v>569</v>
      </c>
    </row>
    <row r="73" spans="1:191" s="133" customFormat="1">
      <c r="A73" s="174"/>
      <c r="B73" s="509" t="s">
        <v>551</v>
      </c>
      <c r="C73" s="793" t="str">
        <f>IF(C70=0,"תא זה יעודכן אוטומטית",IF('1. פרטים כלליים ועלויות'!E81&gt;0,'1. פרטים כלליים ועלויות'!E81/C70,IF('1. פרטים כלליים ועלויות'!E85&gt;0,'1. פרטים כלליים ועלויות'!E85/C70,"תא זה יעודכן אוטומטית")))</f>
        <v>תא זה יעודכן אוטומטית</v>
      </c>
      <c r="BJ73" s="174"/>
    </row>
    <row r="74" spans="1:191" s="133" customFormat="1">
      <c r="A74" s="174"/>
      <c r="B74" s="248"/>
      <c r="BJ74" s="174"/>
    </row>
    <row r="75" spans="1:191" s="133" customFormat="1" ht="15" hidden="1" outlineLevel="1">
      <c r="B75" s="223" t="s">
        <v>131</v>
      </c>
      <c r="C75" s="626"/>
      <c r="D75" s="223"/>
      <c r="E75" s="625"/>
    </row>
    <row r="76" spans="1:191" s="135" customFormat="1" hidden="1" outlineLevel="1">
      <c r="A76" s="174"/>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74"/>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133"/>
      <c r="GB76" s="133"/>
      <c r="GC76" s="133"/>
      <c r="GD76" s="133"/>
    </row>
    <row r="77" spans="1:191" s="133" customFormat="1" collapsed="1">
      <c r="A77" s="174"/>
      <c r="BJ77" s="174"/>
    </row>
    <row r="78" spans="1:191" s="114" customFormat="1" ht="83.25" customHeight="1">
      <c r="A78" s="1060" t="s">
        <v>2747</v>
      </c>
      <c r="B78" s="1060"/>
      <c r="C78" s="1060"/>
      <c r="D78" s="1060"/>
      <c r="BM78" s="170"/>
    </row>
    <row r="79" spans="1:191" s="356" customFormat="1" ht="27.75">
      <c r="A79" s="743">
        <v>8.6</v>
      </c>
      <c r="B79" s="301" t="s">
        <v>192</v>
      </c>
      <c r="C79" s="352"/>
      <c r="D79" s="353"/>
      <c r="E79" s="354"/>
      <c r="F79" s="352"/>
      <c r="G79" s="352"/>
      <c r="H79" s="352"/>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5"/>
      <c r="AK79" s="355"/>
      <c r="AL79" s="355"/>
      <c r="AM79" s="355"/>
      <c r="AN79" s="355"/>
      <c r="AO79" s="355"/>
      <c r="AP79" s="355"/>
      <c r="AQ79" s="355"/>
      <c r="AR79" s="355"/>
      <c r="AS79" s="355"/>
      <c r="AT79" s="355"/>
      <c r="AU79" s="355"/>
      <c r="AV79" s="355"/>
      <c r="AW79" s="355"/>
      <c r="AX79" s="355"/>
      <c r="AY79" s="355"/>
      <c r="AZ79" s="355"/>
      <c r="BA79" s="355"/>
      <c r="BB79" s="355"/>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2"/>
      <c r="CA79" s="352"/>
      <c r="CB79" s="352"/>
      <c r="CC79" s="352"/>
      <c r="CD79" s="352"/>
      <c r="CE79" s="352"/>
      <c r="CF79" s="352"/>
      <c r="CG79" s="352"/>
      <c r="CH79" s="352"/>
      <c r="CI79" s="352"/>
      <c r="CJ79" s="352"/>
      <c r="CK79" s="352"/>
      <c r="CL79" s="352"/>
    </row>
    <row r="80" spans="1:191" s="135" customFormat="1" ht="48" customHeight="1">
      <c r="A80" s="174"/>
      <c r="B80" s="1043" t="s">
        <v>528</v>
      </c>
      <c r="C80" s="104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74"/>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133"/>
      <c r="CN80" s="133"/>
      <c r="CO80" s="133"/>
      <c r="CP80" s="133"/>
      <c r="CQ80" s="133"/>
      <c r="CR80" s="133"/>
      <c r="CS80" s="133"/>
      <c r="CT80" s="133"/>
      <c r="CU80" s="133"/>
      <c r="CV80" s="133"/>
      <c r="CW80" s="133"/>
      <c r="CX80" s="133"/>
      <c r="CY80" s="133"/>
      <c r="CZ80" s="133"/>
      <c r="DA80" s="133"/>
      <c r="DB80" s="133"/>
      <c r="DC80" s="133"/>
      <c r="DD80" s="133"/>
      <c r="DE80" s="133"/>
      <c r="DF80" s="133"/>
      <c r="DG80" s="133"/>
      <c r="DH80" s="133"/>
      <c r="DI80" s="133"/>
      <c r="DJ80" s="133"/>
      <c r="DK80" s="133"/>
      <c r="DL80" s="133"/>
      <c r="DM80" s="133"/>
      <c r="DN80" s="133"/>
      <c r="DO80" s="133"/>
      <c r="DP80" s="133"/>
      <c r="DQ80" s="133"/>
      <c r="DR80" s="133"/>
      <c r="DS80" s="133"/>
      <c r="DT80" s="133"/>
      <c r="DU80" s="133"/>
      <c r="DV80" s="133"/>
      <c r="DW80" s="133"/>
      <c r="DX80" s="133"/>
      <c r="DY80" s="133"/>
      <c r="DZ80" s="133"/>
      <c r="EA80" s="133"/>
      <c r="EB80" s="133"/>
      <c r="EC80" s="133"/>
      <c r="ED80" s="133"/>
      <c r="EE80" s="133"/>
      <c r="EF80" s="133"/>
      <c r="EG80" s="133"/>
      <c r="EH80" s="133"/>
      <c r="EI80" s="133"/>
      <c r="EJ80" s="133"/>
      <c r="EK80" s="133"/>
      <c r="EL80" s="133"/>
      <c r="EM80" s="133"/>
      <c r="EN80" s="133"/>
      <c r="EO80" s="133"/>
      <c r="EP80" s="133"/>
      <c r="EQ80" s="133"/>
      <c r="ER80" s="133"/>
      <c r="ES80" s="133"/>
      <c r="ET80" s="133"/>
      <c r="EU80" s="133"/>
      <c r="EV80" s="133"/>
      <c r="EW80" s="133"/>
      <c r="EX80" s="133"/>
      <c r="EY80" s="133"/>
      <c r="EZ80" s="133"/>
      <c r="FA80" s="133"/>
      <c r="FB80" s="133"/>
      <c r="FC80" s="133"/>
      <c r="FD80" s="133"/>
      <c r="FE80" s="133"/>
      <c r="FF80" s="133"/>
      <c r="FG80" s="133"/>
      <c r="FH80" s="133"/>
      <c r="FI80" s="133"/>
      <c r="FJ80" s="133"/>
      <c r="FK80" s="133"/>
      <c r="FL80" s="133"/>
      <c r="FM80" s="133"/>
      <c r="FN80" s="133"/>
      <c r="FO80" s="133"/>
      <c r="FP80" s="133"/>
      <c r="FQ80" s="133"/>
      <c r="FR80" s="133"/>
      <c r="FS80" s="133"/>
      <c r="FT80" s="133"/>
      <c r="FU80" s="133"/>
      <c r="FV80" s="133"/>
      <c r="FW80" s="133"/>
      <c r="FX80" s="133"/>
      <c r="FY80" s="133"/>
      <c r="FZ80" s="133"/>
      <c r="GA80" s="133"/>
      <c r="GB80" s="133"/>
      <c r="GC80" s="133"/>
      <c r="GD80" s="133"/>
      <c r="GE80" s="133"/>
      <c r="GF80" s="133"/>
      <c r="GG80" s="133"/>
      <c r="GH80" s="133"/>
      <c r="GI80" s="133"/>
    </row>
    <row r="81" spans="1:191" s="135" customFormat="1" ht="28.5">
      <c r="A81" s="174"/>
      <c r="B81" s="226" t="s">
        <v>285</v>
      </c>
      <c r="C81" s="272"/>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74"/>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33"/>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33"/>
      <c r="GD81" s="133"/>
      <c r="GE81" s="133"/>
      <c r="GF81" s="133"/>
      <c r="GG81" s="133"/>
      <c r="GH81" s="133"/>
      <c r="GI81" s="133"/>
    </row>
    <row r="82" spans="1:191" s="133" customFormat="1">
      <c r="A82" s="174"/>
      <c r="BJ82" s="174"/>
    </row>
    <row r="83" spans="1:191" s="133" customFormat="1">
      <c r="A83" s="174" t="s">
        <v>556</v>
      </c>
      <c r="B83" s="764" t="s">
        <v>588</v>
      </c>
    </row>
    <row r="84" spans="1:191" s="135" customFormat="1" ht="15" thickBot="1">
      <c r="A84" s="174"/>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74"/>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133"/>
      <c r="ER84" s="133"/>
      <c r="ES84" s="133"/>
      <c r="ET84" s="133"/>
      <c r="EU84" s="133"/>
      <c r="EV84" s="133"/>
      <c r="EW84" s="133"/>
      <c r="EX84" s="133"/>
      <c r="EY84" s="133"/>
      <c r="EZ84" s="133"/>
      <c r="FA84" s="133"/>
      <c r="FB84" s="133"/>
      <c r="FC84" s="133"/>
      <c r="FD84" s="133"/>
      <c r="FE84" s="133"/>
      <c r="FF84" s="133"/>
      <c r="FG84" s="133"/>
      <c r="FH84" s="133"/>
      <c r="FI84" s="133"/>
      <c r="FJ84" s="133"/>
      <c r="FK84" s="133"/>
      <c r="FL84" s="133"/>
      <c r="FM84" s="133"/>
      <c r="FN84" s="133"/>
      <c r="FO84" s="133"/>
      <c r="FP84" s="133"/>
      <c r="FQ84" s="133"/>
      <c r="FR84" s="133"/>
      <c r="FS84" s="133"/>
      <c r="FT84" s="133"/>
      <c r="FU84" s="133"/>
      <c r="FV84" s="133"/>
      <c r="FW84" s="133"/>
      <c r="FX84" s="133"/>
      <c r="FY84" s="133"/>
      <c r="FZ84" s="133"/>
      <c r="GA84" s="133"/>
      <c r="GB84" s="133"/>
      <c r="GC84" s="133"/>
      <c r="GD84" s="133"/>
    </row>
    <row r="85" spans="1:191" s="133" customFormat="1" ht="15">
      <c r="A85" s="174"/>
      <c r="B85" s="784" t="s">
        <v>69</v>
      </c>
      <c r="C85" s="800" t="s">
        <v>58</v>
      </c>
      <c r="D85" s="800" t="s">
        <v>70</v>
      </c>
      <c r="E85" s="800" t="s">
        <v>56</v>
      </c>
      <c r="F85" s="800" t="s">
        <v>59</v>
      </c>
      <c r="G85" s="801" t="s">
        <v>57</v>
      </c>
    </row>
    <row r="86" spans="1:191" s="135" customFormat="1" ht="15">
      <c r="A86" s="174"/>
      <c r="B86" s="802" t="s">
        <v>360</v>
      </c>
      <c r="C86" s="803" t="s">
        <v>68</v>
      </c>
      <c r="D86" s="803" t="s">
        <v>66</v>
      </c>
      <c r="E86" s="803" t="s">
        <v>67</v>
      </c>
      <c r="F86" s="803" t="s">
        <v>60</v>
      </c>
      <c r="G86" s="804" t="s">
        <v>60</v>
      </c>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3"/>
      <c r="AS86" s="133"/>
      <c r="AT86" s="133"/>
      <c r="AU86" s="133"/>
      <c r="AV86" s="133"/>
      <c r="AW86" s="133"/>
      <c r="AX86" s="133"/>
      <c r="AY86" s="133"/>
      <c r="AZ86" s="133"/>
      <c r="BA86" s="133"/>
      <c r="BB86" s="133"/>
      <c r="BC86" s="133"/>
      <c r="BD86" s="133"/>
      <c r="BE86" s="133"/>
      <c r="BF86" s="133"/>
      <c r="BG86" s="133"/>
      <c r="BH86" s="133"/>
      <c r="BI86" s="133"/>
      <c r="BJ86" s="174"/>
      <c r="BK86" s="133"/>
      <c r="BL86" s="133"/>
      <c r="BM86" s="133"/>
      <c r="BN86" s="133"/>
      <c r="BO86" s="133"/>
      <c r="BP86" s="133"/>
      <c r="BQ86" s="133"/>
      <c r="BR86" s="133"/>
      <c r="BS86" s="133"/>
      <c r="BT86" s="133"/>
      <c r="BU86" s="133"/>
      <c r="BV86" s="133"/>
      <c r="BW86" s="133"/>
      <c r="BX86" s="133"/>
      <c r="BY86" s="133"/>
      <c r="BZ86" s="133"/>
      <c r="CA86" s="133"/>
      <c r="CB86" s="133"/>
      <c r="CC86" s="133"/>
      <c r="CD86" s="133"/>
      <c r="CE86" s="133"/>
      <c r="CF86" s="133"/>
      <c r="CG86" s="133"/>
      <c r="CH86" s="133"/>
      <c r="CI86" s="133"/>
      <c r="CJ86" s="133"/>
      <c r="CK86" s="133"/>
      <c r="CL86" s="133"/>
      <c r="CM86" s="133"/>
      <c r="CN86" s="133"/>
      <c r="CO86" s="133"/>
      <c r="CP86" s="133"/>
      <c r="CQ86" s="133"/>
      <c r="CR86" s="133"/>
      <c r="CS86" s="133"/>
      <c r="CT86" s="133"/>
      <c r="CU86" s="133"/>
      <c r="CV86" s="133"/>
      <c r="CW86" s="133"/>
      <c r="CX86" s="133"/>
      <c r="CY86" s="133"/>
      <c r="CZ86" s="133"/>
      <c r="DA86" s="133"/>
      <c r="DB86" s="133"/>
      <c r="DC86" s="133"/>
      <c r="DD86" s="133"/>
      <c r="DE86" s="133"/>
      <c r="DF86" s="133"/>
      <c r="DG86" s="133"/>
      <c r="DH86" s="133"/>
      <c r="DI86" s="133"/>
      <c r="DJ86" s="133"/>
      <c r="DK86" s="133"/>
      <c r="DL86" s="133"/>
      <c r="DM86" s="133"/>
      <c r="DN86" s="133"/>
      <c r="DO86" s="133"/>
      <c r="DP86" s="133"/>
      <c r="DQ86" s="133"/>
      <c r="DR86" s="133"/>
      <c r="DS86" s="133"/>
      <c r="DT86" s="133"/>
      <c r="DU86" s="133"/>
      <c r="DV86" s="133"/>
      <c r="DW86" s="133"/>
      <c r="DX86" s="133"/>
      <c r="DY86" s="133"/>
      <c r="DZ86" s="133"/>
      <c r="EA86" s="133"/>
      <c r="EB86" s="133"/>
      <c r="EC86" s="133"/>
      <c r="ED86" s="133"/>
      <c r="EE86" s="133"/>
      <c r="EF86" s="133"/>
      <c r="EG86" s="133"/>
      <c r="EH86" s="133"/>
      <c r="EI86" s="133"/>
      <c r="EJ86" s="133"/>
      <c r="EK86" s="133"/>
      <c r="EL86" s="133"/>
      <c r="EM86" s="133"/>
      <c r="EN86" s="133"/>
      <c r="EO86" s="133"/>
      <c r="EP86" s="133"/>
      <c r="EQ86" s="133"/>
      <c r="ER86" s="133"/>
      <c r="ES86" s="133"/>
      <c r="ET86" s="133"/>
      <c r="EU86" s="133"/>
      <c r="EV86" s="133"/>
      <c r="EW86" s="133"/>
      <c r="EX86" s="133"/>
      <c r="EY86" s="133"/>
      <c r="EZ86" s="133"/>
      <c r="FA86" s="133"/>
      <c r="FB86" s="133"/>
      <c r="FC86" s="133"/>
      <c r="FD86" s="133"/>
      <c r="FE86" s="133"/>
      <c r="FF86" s="133"/>
      <c r="FG86" s="133"/>
      <c r="FH86" s="133"/>
      <c r="FI86" s="133"/>
      <c r="FJ86" s="133"/>
      <c r="FK86" s="133"/>
      <c r="FL86" s="133"/>
      <c r="FM86" s="133"/>
      <c r="FN86" s="133"/>
      <c r="FO86" s="133"/>
      <c r="FP86" s="133"/>
      <c r="FQ86" s="133"/>
      <c r="FR86" s="133"/>
      <c r="FS86" s="133"/>
      <c r="FT86" s="133"/>
      <c r="FU86" s="133"/>
      <c r="FV86" s="133"/>
      <c r="FW86" s="133"/>
      <c r="FX86" s="133"/>
      <c r="FY86" s="133"/>
      <c r="FZ86" s="133"/>
      <c r="GA86" s="133"/>
      <c r="GB86" s="133"/>
      <c r="GC86" s="133"/>
      <c r="GD86" s="133"/>
    </row>
    <row r="87" spans="1:191" s="133" customFormat="1">
      <c r="A87" s="174"/>
      <c r="B87" s="756" t="s">
        <v>384</v>
      </c>
      <c r="C87" s="732">
        <f>IF('2. מיזוג מבנים'!$C$207="גז טבעי",'2. מיזוג מבנים'!$F$213)+IF('2. מיזוג מבנים'!$C$214="גז טבעי",'2. מיזוג מבנים'!$F$220)+IF('2. מיזוג מבנים'!$C$221="גז טבעי",'2. מיזוג מבנים'!$F$227)</f>
        <v>0</v>
      </c>
      <c r="D87" s="732">
        <f>IF('2. מיזוג מבנים'!$C$207=גפ_מ,'2. מיזוג מבנים'!$F$213)+IF('2. מיזוג מבנים'!$C$214=גפ_מ,'2. מיזוג מבנים'!$F$220)+IF('2. מיזוג מבנים'!$C$221=גפ_מ,'2. מיזוג מבנים'!$F$227)</f>
        <v>0</v>
      </c>
      <c r="E87" s="732">
        <f>IF('2. מיזוג מבנים'!$C$207=חשמל,'2. מיזוג מבנים'!$F$213)+IF('2. מיזוג מבנים'!$C$214=חשמל,'2. מיזוג מבנים'!$F$220)+IF('2. מיזוג מבנים'!$C$221=חשמל,'2. מיזוג מבנים'!$F$227)</f>
        <v>0</v>
      </c>
      <c r="F87" s="732">
        <f>IF('2. מיזוג מבנים'!$C$207=מזוט,'2. מיזוג מבנים'!$F$213)+IF('2. מיזוג מבנים'!$C$214=מזוט,'2. מיזוג מבנים'!$F$220)+IF('2. מיזוג מבנים'!$C$221=מזוט,'2. מיזוג מבנים'!$F$227)</f>
        <v>0</v>
      </c>
      <c r="G87" s="774">
        <f>IF('2. מיזוג מבנים'!$C$207=סולר,'2. מיזוג מבנים'!$F$213)+IF('2. מיזוג מבנים'!$C$214=סולר,'2. מיזוג מבנים'!$F$220)+IF('2. מיזוג מבנים'!$C$221=סולר,'2. מיזוג מבנים'!$F$227)</f>
        <v>0</v>
      </c>
      <c r="BJ87" s="174"/>
    </row>
    <row r="88" spans="1:191" s="135" customFormat="1">
      <c r="A88" s="174"/>
      <c r="B88" s="756" t="s">
        <v>365</v>
      </c>
      <c r="C88" s="732">
        <v>0</v>
      </c>
      <c r="D88" s="732">
        <v>0</v>
      </c>
      <c r="E88" s="732">
        <f>'3. תאורה'!E151</f>
        <v>0</v>
      </c>
      <c r="F88" s="732">
        <v>0</v>
      </c>
      <c r="G88" s="774">
        <v>0</v>
      </c>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74"/>
      <c r="BK88" s="133"/>
      <c r="BL88" s="133"/>
      <c r="BM88" s="133"/>
      <c r="BN88" s="133"/>
      <c r="BO88" s="133"/>
      <c r="BP88" s="133"/>
      <c r="BQ88" s="133"/>
      <c r="BR88" s="133"/>
      <c r="BS88" s="133"/>
      <c r="BT88" s="133"/>
      <c r="BU88" s="133"/>
      <c r="BV88" s="133"/>
      <c r="BW88" s="133"/>
      <c r="BX88" s="133"/>
      <c r="BY88" s="133"/>
      <c r="BZ88" s="133"/>
      <c r="CA88" s="133"/>
      <c r="CB88" s="133"/>
      <c r="CC88" s="133"/>
      <c r="CD88" s="133"/>
      <c r="CE88" s="133"/>
      <c r="CF88" s="133"/>
      <c r="CG88" s="133"/>
      <c r="CH88" s="133"/>
      <c r="CI88" s="133"/>
      <c r="CJ88" s="133"/>
      <c r="CK88" s="133"/>
      <c r="CL88" s="133"/>
      <c r="CM88" s="133"/>
      <c r="CN88" s="133"/>
      <c r="CO88" s="133"/>
      <c r="CP88" s="133"/>
      <c r="CQ88" s="133"/>
      <c r="CR88" s="133"/>
      <c r="CS88" s="133"/>
      <c r="CT88" s="133"/>
      <c r="CU88" s="133"/>
      <c r="CV88" s="133"/>
      <c r="CW88" s="133"/>
      <c r="CX88" s="133"/>
      <c r="CY88" s="133"/>
      <c r="CZ88" s="133"/>
      <c r="DA88" s="133"/>
      <c r="DB88" s="133"/>
      <c r="DC88" s="133"/>
      <c r="DD88" s="133"/>
      <c r="DE88" s="133"/>
      <c r="DF88" s="133"/>
      <c r="DG88" s="133"/>
      <c r="DH88" s="133"/>
      <c r="DI88" s="133"/>
      <c r="DJ88" s="133"/>
      <c r="DK88" s="133"/>
      <c r="DL88" s="133"/>
      <c r="DM88" s="133"/>
      <c r="DN88" s="133"/>
      <c r="DO88" s="133"/>
      <c r="DP88" s="133"/>
      <c r="DQ88" s="133"/>
      <c r="DR88" s="133"/>
      <c r="DS88" s="133"/>
      <c r="DT88" s="133"/>
      <c r="DU88" s="133"/>
      <c r="DV88" s="133"/>
      <c r="DW88" s="133"/>
      <c r="DX88" s="133"/>
      <c r="DY88" s="133"/>
      <c r="DZ88" s="133"/>
      <c r="EA88" s="133"/>
      <c r="EB88" s="133"/>
      <c r="EC88" s="133"/>
      <c r="ED88" s="133"/>
      <c r="EE88" s="133"/>
      <c r="EF88" s="133"/>
      <c r="EG88" s="133"/>
      <c r="EH88" s="133"/>
      <c r="EI88" s="133"/>
      <c r="EJ88" s="133"/>
      <c r="EK88" s="133"/>
      <c r="EL88" s="133"/>
      <c r="EM88" s="133"/>
      <c r="EN88" s="133"/>
      <c r="EO88" s="133"/>
      <c r="EP88" s="133"/>
      <c r="EQ88" s="133"/>
      <c r="ER88" s="133"/>
      <c r="ES88" s="133"/>
      <c r="ET88" s="133"/>
      <c r="EU88" s="133"/>
      <c r="EV88" s="133"/>
      <c r="EW88" s="133"/>
      <c r="EX88" s="133"/>
      <c r="EY88" s="133"/>
      <c r="EZ88" s="133"/>
      <c r="FA88" s="133"/>
      <c r="FB88" s="133"/>
      <c r="FC88" s="133"/>
      <c r="FD88" s="133"/>
      <c r="FE88" s="133"/>
      <c r="FF88" s="133"/>
      <c r="FG88" s="133"/>
      <c r="FH88" s="133"/>
      <c r="FI88" s="133"/>
      <c r="FJ88" s="133"/>
      <c r="FK88" s="133"/>
      <c r="FL88" s="133"/>
      <c r="FM88" s="133"/>
      <c r="FN88" s="133"/>
      <c r="FO88" s="133"/>
      <c r="FP88" s="133"/>
      <c r="FQ88" s="133"/>
      <c r="FR88" s="133"/>
      <c r="FS88" s="133"/>
      <c r="FT88" s="133"/>
      <c r="FU88" s="133"/>
      <c r="FV88" s="133"/>
      <c r="FW88" s="133"/>
      <c r="FX88" s="133"/>
      <c r="FY88" s="133"/>
      <c r="FZ88" s="133"/>
      <c r="GA88" s="133"/>
      <c r="GB88" s="133"/>
      <c r="GC88" s="133"/>
      <c r="GD88" s="133"/>
    </row>
    <row r="89" spans="1:191" s="135" customFormat="1">
      <c r="A89" s="174"/>
      <c r="B89" s="756" t="s">
        <v>364</v>
      </c>
      <c r="C89" s="732">
        <f>IF('4. חימום מים'!D239="גז טבעי",'4. חימום מים'!F239,0)+IF('4. חימום מים'!D240="גז טבעי",'4. חימום מים'!F240,0)+IF('4. חימום מים'!D241="גז טבעי",'4. חימום מים'!F241,0)+IF('4. חימום מים'!D247="גז טבעי",'4. חימום מים'!F247,0)+IF('4. חימום מים'!D248="גז טבעי",'4. חימום מים'!F248,0)+IF('4. חימום מים'!D249="גז טבעי",'4. חימום מים'!F249,0)+IF('4. חימום מים'!D255="גז טבעי",'4. חימום מים'!F255,0)+IF('4. חימום מים'!D256="גז טבעי",'4. חימום מים'!F256,0)+IF('4. חימום מים'!D257="גז טבעי",'4. חימום מים'!F257,0)+IF('4. חימום מים'!D263="גז טבעי",'4. חימום מים'!F263,0)+IF('4. חימום מים'!D264="גז טבעי",'4. חימום מים'!F264,0)+IF('4. חימום מים'!D265="גז טבעי",'4. חימום מים'!F265,0)+IF('4. חימום מים'!D271="גז טבעי",'4. חימום מים'!F271,0)+IF('4. חימום מים'!D272="גז טבעי",'4. חימום מים'!F272,0)+IF('4. חימום מים'!D273="גז טבעי",'4. חימום מים'!F273,0)+IF('4. חימום מים'!D279="גז טבעי",'4. חימום מים'!F279,0)+IF('4. חימום מים'!D280="גז טבעי",'4. חימום מים'!F280,0)+IF('4. חימום מים'!D281="גז טבעי",'4. חימום מים'!F281,0)</f>
        <v>0</v>
      </c>
      <c r="D89" s="732">
        <f>IF('4. חימום מים'!D239='8.חיסכון כלכלי'!D204,'4. חימום מים'!F239,0)+IF('4. חימום מים'!D240='8.חיסכון כלכלי'!D204,'4. חימום מים'!F240,0)+IF('4. חימום מים'!D241='8.חיסכון כלכלי'!D204,'4. חימום מים'!F241,0)+IF('4. חימום מים'!D247='8.חיסכון כלכלי'!D204,'4. חימום מים'!F247,0)+IF('4. חימום מים'!D248='8.חיסכון כלכלי'!D204,'4. חימום מים'!F248,0)+IF('4. חימום מים'!D249='8.חיסכון כלכלי'!D204,'4. חימום מים'!F249,0)+IF('4. חימום מים'!D255='8.חיסכון כלכלי'!D204,'4. חימום מים'!F255,0)+IF('4. חימום מים'!D256='8.חיסכון כלכלי'!D204,'4. חימום מים'!F256,0)+IF('4. חימום מים'!D257='8.חיסכון כלכלי'!D204,'4. חימום מים'!F257,0)+IF('4. חימום מים'!D263='8.חיסכון כלכלי'!D204,'4. חימום מים'!F263,0)+IF('4. חימום מים'!D264='8.חיסכון כלכלי'!D204,'4. חימום מים'!F264,0)+IF('4. חימום מים'!D265='8.חיסכון כלכלי'!D204,'4. חימום מים'!F265,0)+IF('4. חימום מים'!D271='8.חיסכון כלכלי'!D204,'4. חימום מים'!F271,0)+IF('4. חימום מים'!D272='8.חיסכון כלכלי'!D204,'4. חימום מים'!F272,0)+IF('4. חימום מים'!D273='8.חיסכון כלכלי'!D204,'4. חימום מים'!F273,0)+IF('4. חימום מים'!D279='8.חיסכון כלכלי'!D204,'4. חימום מים'!F279,0)+IF('4. חימום מים'!D280='8.חיסכון כלכלי'!D204,'4. חימום מים'!F280,0)+IF('4. חימום מים'!D281='8.חיסכון כלכלי'!D204,'4. חימום מים'!F281,0)</f>
        <v>0</v>
      </c>
      <c r="E89" s="732">
        <f>IF('4. חימום מים'!D239="חשמל",'4. חימום מים'!F239,0)+IF('4. חימום מים'!D240="חשמל",'4. חימום מים'!F240,0)+IF('4. חימום מים'!D241="חשמל",'4. חימום מים'!F241,0)+IF('4. חימום מים'!D247="חשמל",'4. חימום מים'!F247,0)+IF('4. חימום מים'!D248="חשמל",'4. חימום מים'!F248,0)+IF('4. חימום מים'!D249="חשמל",'4. חימום מים'!F249,0)+IF('4. חימום מים'!D255="חשמל",'4. חימום מים'!F255,0)+IF('4. חימום מים'!D256="חשמל",'4. חימום מים'!F256,0)+IF('4. חימום מים'!D257="חשמל",'4. חימום מים'!F257,0)+IF('4. חימום מים'!D263="חשמל",'4. חימום מים'!F263,0)+IF('4. חימום מים'!D264="חשמל",'4. חימום מים'!F264,0)+IF('4. חימום מים'!D265="חשמל",'4. חימום מים'!F265,0)+IF('4. חימום מים'!D271="חשמל",'4. חימום מים'!F271,0)+IF('4. חימום מים'!D272="חשמל",'4. חימום מים'!F272,0)+IF('4. חימום מים'!D273="חשמל",'4. חימום מים'!F273,0)+IF('4. חימום מים'!D279="חשמל",'4. חימום מים'!F279,0)+IF('4. חימום מים'!D280="חשמל",'4. חימום מים'!F280,0)+IF('4. חימום מים'!D281="חשמל",'4. חימום מים'!F281,0)</f>
        <v>0</v>
      </c>
      <c r="F89" s="732">
        <f>IF('4. חימום מים'!D239="מזוט",'4. חימום מים'!F239,0)+IF('4. חימום מים'!D240="מזוט",'4. חימום מים'!F240,0)+IF('4. חימום מים'!D241="מזוט",'4. חימום מים'!F241,0)+IF('4. חימום מים'!D247="מזוט",'4. חימום מים'!F247,0)+IF('4. חימום מים'!D248="מזוט",'4. חימום מים'!F248,0)+IF('4. חימום מים'!D249="מזוט",'4. חימום מים'!F249,0)+IF('4. חימום מים'!D255="מזוט",'4. חימום מים'!F255,0)+IF('4. חימום מים'!D256="מזוט",'4. חימום מים'!F256,0)+IF('4. חימום מים'!D257="מזוט",'4. חימום מים'!F257,0)+IF('4. חימום מים'!D263="מזוט",'4. חימום מים'!F263,0)+IF('4. חימום מים'!D264="מזוט",'4. חימום מים'!F264,0)+IF('4. חימום מים'!D265="מזוט",'4. חימום מים'!F265,0)+IF('4. חימום מים'!D271="מזוט",'4. חימום מים'!F271,0)+IF('4. חימום מים'!D272="מזוט",'4. חימום מים'!F272,0)+IF('4. חימום מים'!D273="מזוט",'4. חימום מים'!F273,0)+IF('4. חימום מים'!D279="מזוט",'4. חימום מים'!F279,0)+IF('4. חימום מים'!D280="מזוט",'4. חימום מים'!F280,0)+IF('4. חימום מים'!D281="מזוט",'4. חימום מים'!F281,0)</f>
        <v>0</v>
      </c>
      <c r="G89" s="774">
        <f>IF('4. חימום מים'!D239="סולר",'4. חימום מים'!F239,0)+IF('4. חימום מים'!D240="סולר",'4. חימום מים'!F240,0)+IF('4. חימום מים'!D241="סולר",'4. חימום מים'!F241,0)+IF('4. חימום מים'!D247="סולר",'4. חימום מים'!F247,0)+IF('4. חימום מים'!D248="סולר",'4. חימום מים'!F248,0)+IF('4. חימום מים'!D249="סולר",'4. חימום מים'!F249,0)+IF('4. חימום מים'!D255="סולר",'4. חימום מים'!F255,0)+IF('4. חימום מים'!D256="סולר",'4. חימום מים'!F256,0)+IF('4. חימום מים'!D257="סולר",'4. חימום מים'!F257,0)+IF('4. חימום מים'!D263="סולר",'4. חימום מים'!F263,0)+IF('4. חימום מים'!D264="סולר",'4. חימום מים'!F264,0)+IF('4. חימום מים'!D265="סולר",'4. חימום מים'!F265,0)+IF('4. חימום מים'!D271="סולר",'4. חימום מים'!F271,0)+IF('4. חימום מים'!D272="סולר",'4. חימום מים'!F272,0)+IF('4. חימום מים'!D273="סולר",'4. חימום מים'!F273,0)+IF('4. חימום מים'!D279="סולר",'4. חימום מים'!F279,0)+IF('4. חימום מים'!D280="סולר",'4. חימום מים'!F280,0)+IF('4. חימום מים'!D281="סולר",'4. חימום מים'!F281,0)</f>
        <v>0</v>
      </c>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3"/>
      <c r="AS89" s="133"/>
      <c r="AT89" s="133"/>
      <c r="AU89" s="133"/>
      <c r="AV89" s="133"/>
      <c r="AW89" s="133"/>
      <c r="AX89" s="133"/>
      <c r="AY89" s="133"/>
      <c r="AZ89" s="133"/>
      <c r="BA89" s="133"/>
      <c r="BB89" s="133"/>
      <c r="BC89" s="133"/>
      <c r="BD89" s="133"/>
      <c r="BE89" s="133"/>
      <c r="BF89" s="133"/>
      <c r="BG89" s="133"/>
      <c r="BH89" s="133"/>
      <c r="BI89" s="133"/>
      <c r="BJ89" s="174"/>
      <c r="BK89" s="133"/>
      <c r="BL89" s="133"/>
      <c r="BM89" s="133"/>
      <c r="BN89" s="133"/>
      <c r="BO89" s="133"/>
      <c r="BP89" s="133"/>
      <c r="BQ89" s="133"/>
      <c r="BR89" s="133"/>
      <c r="BS89" s="133"/>
      <c r="BT89" s="133"/>
      <c r="BU89" s="133"/>
      <c r="BV89" s="133"/>
      <c r="BW89" s="133"/>
      <c r="BX89" s="133"/>
      <c r="BY89" s="133"/>
      <c r="BZ89" s="133"/>
      <c r="CA89" s="133"/>
      <c r="CB89" s="133"/>
      <c r="CC89" s="133"/>
      <c r="CD89" s="133"/>
      <c r="CE89" s="133"/>
      <c r="CF89" s="133"/>
      <c r="CG89" s="133"/>
      <c r="CH89" s="133"/>
      <c r="CI89" s="133"/>
      <c r="CJ89" s="133"/>
      <c r="CK89" s="133"/>
      <c r="CL89" s="133"/>
      <c r="CM89" s="133"/>
      <c r="CN89" s="133"/>
      <c r="CO89" s="133"/>
      <c r="CP89" s="133"/>
      <c r="CQ89" s="133"/>
      <c r="CR89" s="133"/>
      <c r="CS89" s="133"/>
      <c r="CT89" s="133"/>
      <c r="CU89" s="133"/>
      <c r="CV89" s="133"/>
      <c r="CW89" s="133"/>
      <c r="CX89" s="133"/>
      <c r="CY89" s="133"/>
      <c r="CZ89" s="133"/>
      <c r="DA89" s="133"/>
      <c r="DB89" s="133"/>
      <c r="DC89" s="133"/>
      <c r="DD89" s="133"/>
      <c r="DE89" s="133"/>
      <c r="DF89" s="133"/>
      <c r="DG89" s="133"/>
      <c r="DH89" s="133"/>
      <c r="DI89" s="133"/>
      <c r="DJ89" s="133"/>
      <c r="DK89" s="133"/>
      <c r="DL89" s="133"/>
      <c r="DM89" s="133"/>
      <c r="DN89" s="133"/>
      <c r="DO89" s="133"/>
      <c r="DP89" s="133"/>
      <c r="DQ89" s="133"/>
      <c r="DR89" s="133"/>
      <c r="DS89" s="133"/>
      <c r="DT89" s="133"/>
      <c r="DU89" s="133"/>
      <c r="DV89" s="133"/>
      <c r="DW89" s="133"/>
      <c r="DX89" s="133"/>
      <c r="DY89" s="133"/>
      <c r="DZ89" s="133"/>
      <c r="EA89" s="133"/>
      <c r="EB89" s="133"/>
      <c r="EC89" s="133"/>
      <c r="ED89" s="133"/>
      <c r="EE89" s="133"/>
      <c r="EF89" s="133"/>
      <c r="EG89" s="133"/>
      <c r="EH89" s="133"/>
      <c r="EI89" s="133"/>
      <c r="EJ89" s="133"/>
      <c r="EK89" s="133"/>
      <c r="EL89" s="133"/>
      <c r="EM89" s="133"/>
      <c r="EN89" s="133"/>
      <c r="EO89" s="133"/>
      <c r="EP89" s="133"/>
      <c r="EQ89" s="133"/>
      <c r="ER89" s="133"/>
      <c r="ES89" s="133"/>
      <c r="ET89" s="133"/>
      <c r="EU89" s="133"/>
      <c r="EV89" s="133"/>
      <c r="EW89" s="133"/>
      <c r="EX89" s="133"/>
      <c r="EY89" s="133"/>
      <c r="EZ89" s="133"/>
      <c r="FA89" s="133"/>
      <c r="FB89" s="133"/>
      <c r="FC89" s="133"/>
      <c r="FD89" s="133"/>
      <c r="FE89" s="133"/>
      <c r="FF89" s="133"/>
      <c r="FG89" s="133"/>
      <c r="FH89" s="133"/>
      <c r="FI89" s="133"/>
      <c r="FJ89" s="133"/>
      <c r="FK89" s="133"/>
      <c r="FL89" s="133"/>
      <c r="FM89" s="133"/>
      <c r="FN89" s="133"/>
      <c r="FO89" s="133"/>
      <c r="FP89" s="133"/>
      <c r="FQ89" s="133"/>
      <c r="FR89" s="133"/>
      <c r="FS89" s="133"/>
      <c r="FT89" s="133"/>
      <c r="FU89" s="133"/>
      <c r="FV89" s="133"/>
      <c r="FW89" s="133"/>
      <c r="FX89" s="133"/>
      <c r="FY89" s="133"/>
      <c r="FZ89" s="133"/>
      <c r="GA89" s="133"/>
      <c r="GB89" s="133"/>
      <c r="GC89" s="133"/>
      <c r="GD89" s="133"/>
    </row>
    <row r="90" spans="1:191" s="133" customFormat="1">
      <c r="A90" s="174"/>
      <c r="B90" s="756" t="s">
        <v>366</v>
      </c>
      <c r="C90" s="732">
        <v>0</v>
      </c>
      <c r="D90" s="732">
        <v>0</v>
      </c>
      <c r="E90" s="732">
        <f>'5. מנועים'!D252</f>
        <v>0</v>
      </c>
      <c r="F90" s="732">
        <v>0</v>
      </c>
      <c r="G90" s="774">
        <v>0</v>
      </c>
      <c r="BJ90" s="174"/>
    </row>
    <row r="91" spans="1:191" s="135" customFormat="1">
      <c r="A91" s="174"/>
      <c r="B91" s="756" t="s">
        <v>368</v>
      </c>
      <c r="C91" s="732">
        <f>'6. כללי'!C299</f>
        <v>0</v>
      </c>
      <c r="D91" s="732">
        <f>'6. כללי'!C300</f>
        <v>0</v>
      </c>
      <c r="E91" s="732">
        <f>'6. כללי'!C301</f>
        <v>0</v>
      </c>
      <c r="F91" s="732">
        <f>'6. כללי'!C302</f>
        <v>0</v>
      </c>
      <c r="G91" s="774">
        <f>'6. כללי'!C303</f>
        <v>0</v>
      </c>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74"/>
      <c r="BK91" s="133"/>
      <c r="BL91" s="133"/>
      <c r="BM91" s="133"/>
      <c r="BN91" s="133"/>
      <c r="BO91" s="133"/>
      <c r="BP91" s="133"/>
      <c r="BQ91" s="133"/>
      <c r="BR91" s="133"/>
      <c r="BS91" s="133"/>
      <c r="BT91" s="133"/>
      <c r="BU91" s="133"/>
      <c r="BV91" s="133"/>
      <c r="BW91" s="133"/>
      <c r="BX91" s="133"/>
      <c r="BY91" s="133"/>
      <c r="BZ91" s="133"/>
      <c r="CA91" s="133"/>
      <c r="CB91" s="133"/>
      <c r="CC91" s="133"/>
      <c r="CD91" s="133"/>
      <c r="CE91" s="133"/>
      <c r="CF91" s="133"/>
      <c r="CG91" s="133"/>
      <c r="CH91" s="133"/>
      <c r="CI91" s="133"/>
      <c r="CJ91" s="133"/>
      <c r="CK91" s="133"/>
      <c r="CL91" s="133"/>
      <c r="CM91" s="133"/>
      <c r="CN91" s="133"/>
      <c r="CO91" s="133"/>
      <c r="CP91" s="133"/>
      <c r="CQ91" s="133"/>
      <c r="CR91" s="133"/>
      <c r="CS91" s="133"/>
      <c r="CT91" s="133"/>
      <c r="CU91" s="133"/>
      <c r="CV91" s="133"/>
      <c r="CW91" s="133"/>
      <c r="CX91" s="133"/>
      <c r="CY91" s="133"/>
      <c r="CZ91" s="133"/>
      <c r="DA91" s="133"/>
      <c r="DB91" s="133"/>
      <c r="DC91" s="133"/>
      <c r="DD91" s="133"/>
      <c r="DE91" s="133"/>
      <c r="DF91" s="133"/>
      <c r="DG91" s="133"/>
      <c r="DH91" s="133"/>
      <c r="DI91" s="133"/>
      <c r="DJ91" s="133"/>
      <c r="DK91" s="133"/>
      <c r="DL91" s="133"/>
      <c r="DM91" s="133"/>
      <c r="DN91" s="133"/>
      <c r="DO91" s="133"/>
      <c r="DP91" s="133"/>
      <c r="DQ91" s="133"/>
      <c r="DR91" s="133"/>
      <c r="DS91" s="133"/>
      <c r="DT91" s="133"/>
      <c r="DU91" s="133"/>
      <c r="DV91" s="133"/>
      <c r="DW91" s="133"/>
      <c r="DX91" s="133"/>
      <c r="DY91" s="133"/>
      <c r="DZ91" s="133"/>
      <c r="EA91" s="133"/>
      <c r="EB91" s="133"/>
      <c r="EC91" s="133"/>
      <c r="ED91" s="133"/>
      <c r="EE91" s="133"/>
      <c r="EF91" s="133"/>
      <c r="EG91" s="133"/>
      <c r="EH91" s="133"/>
      <c r="EI91" s="133"/>
      <c r="EJ91" s="133"/>
      <c r="EK91" s="133"/>
      <c r="EL91" s="133"/>
      <c r="EM91" s="133"/>
      <c r="EN91" s="133"/>
      <c r="EO91" s="133"/>
      <c r="EP91" s="133"/>
      <c r="EQ91" s="133"/>
      <c r="ER91" s="133"/>
      <c r="ES91" s="133"/>
      <c r="ET91" s="133"/>
      <c r="EU91" s="133"/>
      <c r="EV91" s="133"/>
      <c r="EW91" s="133"/>
      <c r="EX91" s="133"/>
      <c r="EY91" s="133"/>
      <c r="EZ91" s="133"/>
      <c r="FA91" s="133"/>
      <c r="FB91" s="133"/>
      <c r="FC91" s="133"/>
      <c r="FD91" s="133"/>
      <c r="FE91" s="133"/>
      <c r="FF91" s="133"/>
      <c r="FG91" s="133"/>
      <c r="FH91" s="133"/>
      <c r="FI91" s="133"/>
      <c r="FJ91" s="133"/>
      <c r="FK91" s="133"/>
      <c r="FL91" s="133"/>
      <c r="FM91" s="133"/>
      <c r="FN91" s="133"/>
      <c r="FO91" s="133"/>
      <c r="FP91" s="133"/>
      <c r="FQ91" s="133"/>
      <c r="FR91" s="133"/>
      <c r="FS91" s="133"/>
      <c r="FT91" s="133"/>
      <c r="FU91" s="133"/>
      <c r="FV91" s="133"/>
      <c r="FW91" s="133"/>
      <c r="FX91" s="133"/>
      <c r="FY91" s="133"/>
      <c r="FZ91" s="133"/>
      <c r="GA91" s="133"/>
      <c r="GB91" s="133"/>
      <c r="GC91" s="133"/>
      <c r="GD91" s="133"/>
    </row>
    <row r="92" spans="1:191" s="135" customFormat="1">
      <c r="A92" s="174"/>
      <c r="B92" s="756" t="s">
        <v>543</v>
      </c>
      <c r="C92" s="732">
        <v>0</v>
      </c>
      <c r="D92" s="732">
        <v>0</v>
      </c>
      <c r="E92" s="732">
        <f>E21-'7. ייצור חשמל'!E143</f>
        <v>0</v>
      </c>
      <c r="F92" s="732">
        <v>0</v>
      </c>
      <c r="G92" s="774">
        <v>0</v>
      </c>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3"/>
      <c r="BC92" s="133"/>
      <c r="BD92" s="133"/>
      <c r="BE92" s="133"/>
      <c r="BF92" s="133"/>
      <c r="BG92" s="133"/>
      <c r="BH92" s="133"/>
      <c r="BI92" s="133"/>
      <c r="BJ92" s="174"/>
      <c r="BK92" s="133"/>
      <c r="BL92" s="133"/>
      <c r="BM92" s="133"/>
      <c r="BN92" s="133"/>
      <c r="BO92" s="133"/>
      <c r="BP92" s="133"/>
      <c r="BQ92" s="133"/>
      <c r="BR92" s="133"/>
      <c r="BS92" s="133"/>
      <c r="BT92" s="133"/>
      <c r="BU92" s="133"/>
      <c r="BV92" s="133"/>
      <c r="BW92" s="133"/>
      <c r="BX92" s="133"/>
      <c r="BY92" s="133"/>
      <c r="BZ92" s="133"/>
      <c r="CA92" s="133"/>
      <c r="CB92" s="133"/>
      <c r="CC92" s="133"/>
      <c r="CD92" s="133"/>
      <c r="CE92" s="133"/>
      <c r="CF92" s="133"/>
      <c r="CG92" s="133"/>
      <c r="CH92" s="133"/>
      <c r="CI92" s="133"/>
      <c r="CJ92" s="133"/>
      <c r="CK92" s="133"/>
      <c r="CL92" s="133"/>
      <c r="CM92" s="133"/>
      <c r="CN92" s="133"/>
      <c r="CO92" s="133"/>
      <c r="CP92" s="133"/>
      <c r="CQ92" s="133"/>
      <c r="CR92" s="133"/>
      <c r="CS92" s="133"/>
      <c r="CT92" s="133"/>
      <c r="CU92" s="133"/>
      <c r="CV92" s="133"/>
      <c r="CW92" s="133"/>
      <c r="CX92" s="133"/>
      <c r="CY92" s="133"/>
      <c r="CZ92" s="133"/>
      <c r="DA92" s="133"/>
      <c r="DB92" s="133"/>
      <c r="DC92" s="133"/>
      <c r="DD92" s="133"/>
      <c r="DE92" s="133"/>
      <c r="DF92" s="133"/>
      <c r="DG92" s="133"/>
      <c r="DH92" s="133"/>
      <c r="DI92" s="133"/>
      <c r="DJ92" s="133"/>
      <c r="DK92" s="133"/>
      <c r="DL92" s="133"/>
      <c r="DM92" s="133"/>
      <c r="DN92" s="133"/>
      <c r="DO92" s="133"/>
      <c r="DP92" s="133"/>
      <c r="DQ92" s="133"/>
      <c r="DR92" s="133"/>
      <c r="DS92" s="133"/>
      <c r="DT92" s="133"/>
      <c r="DU92" s="133"/>
      <c r="DV92" s="133"/>
      <c r="DW92" s="133"/>
      <c r="DX92" s="133"/>
      <c r="DY92" s="133"/>
      <c r="DZ92" s="133"/>
      <c r="EA92" s="133"/>
      <c r="EB92" s="133"/>
      <c r="EC92" s="133"/>
      <c r="ED92" s="133"/>
      <c r="EE92" s="133"/>
      <c r="EF92" s="133"/>
      <c r="EG92" s="133"/>
      <c r="EH92" s="133"/>
      <c r="EI92" s="133"/>
      <c r="EJ92" s="133"/>
      <c r="EK92" s="133"/>
      <c r="EL92" s="133"/>
      <c r="EM92" s="133"/>
      <c r="EN92" s="133"/>
      <c r="EO92" s="133"/>
      <c r="EP92" s="133"/>
      <c r="EQ92" s="133"/>
      <c r="ER92" s="133"/>
      <c r="ES92" s="133"/>
      <c r="ET92" s="133"/>
      <c r="EU92" s="133"/>
      <c r="EV92" s="133"/>
      <c r="EW92" s="133"/>
      <c r="EX92" s="133"/>
      <c r="EY92" s="133"/>
      <c r="EZ92" s="133"/>
      <c r="FA92" s="133"/>
      <c r="FB92" s="133"/>
      <c r="FC92" s="133"/>
      <c r="FD92" s="133"/>
      <c r="FE92" s="133"/>
      <c r="FF92" s="133"/>
      <c r="FG92" s="133"/>
      <c r="FH92" s="133"/>
      <c r="FI92" s="133"/>
      <c r="FJ92" s="133"/>
      <c r="FK92" s="133"/>
      <c r="FL92" s="133"/>
      <c r="FM92" s="133"/>
      <c r="FN92" s="133"/>
      <c r="FO92" s="133"/>
      <c r="FP92" s="133"/>
      <c r="FQ92" s="133"/>
      <c r="FR92" s="133"/>
      <c r="FS92" s="133"/>
      <c r="FT92" s="133"/>
      <c r="FU92" s="133"/>
      <c r="FV92" s="133"/>
      <c r="FW92" s="133"/>
      <c r="FX92" s="133"/>
      <c r="FY92" s="133"/>
      <c r="FZ92" s="133"/>
      <c r="GA92" s="133"/>
      <c r="GB92" s="133"/>
      <c r="GC92" s="133"/>
      <c r="GD92" s="133"/>
    </row>
    <row r="93" spans="1:191" s="135" customFormat="1" ht="15.75" thickBot="1">
      <c r="A93" s="174"/>
      <c r="B93" s="795" t="s">
        <v>242</v>
      </c>
      <c r="C93" s="805">
        <f>SUM(C87:C92)</f>
        <v>0</v>
      </c>
      <c r="D93" s="805">
        <f>SUM(D87:D92)</f>
        <v>0</v>
      </c>
      <c r="E93" s="805">
        <f>SUM(E87:E92)</f>
        <v>0</v>
      </c>
      <c r="F93" s="805">
        <f>SUM(F87:F92)</f>
        <v>0</v>
      </c>
      <c r="G93" s="778">
        <f>SUM(G87:G92)</f>
        <v>0</v>
      </c>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33"/>
      <c r="AU93" s="133"/>
      <c r="AV93" s="133"/>
      <c r="AW93" s="133"/>
      <c r="AX93" s="133"/>
      <c r="AY93" s="133"/>
      <c r="AZ93" s="133"/>
      <c r="BA93" s="133"/>
      <c r="BB93" s="133"/>
      <c r="BC93" s="133"/>
      <c r="BD93" s="133"/>
      <c r="BE93" s="133"/>
      <c r="BF93" s="133"/>
      <c r="BG93" s="133"/>
      <c r="BH93" s="133"/>
      <c r="BI93" s="133"/>
      <c r="BJ93" s="174"/>
      <c r="BK93" s="133"/>
      <c r="BL93" s="133"/>
      <c r="BM93" s="133"/>
      <c r="BN93" s="133"/>
      <c r="BO93" s="133"/>
      <c r="BP93" s="133"/>
      <c r="BQ93" s="133"/>
      <c r="BR93" s="133"/>
      <c r="BS93" s="133"/>
      <c r="BT93" s="133"/>
      <c r="BU93" s="133"/>
      <c r="BV93" s="133"/>
      <c r="BW93" s="133"/>
      <c r="BX93" s="133"/>
      <c r="BY93" s="133"/>
      <c r="BZ93" s="133"/>
      <c r="CA93" s="133"/>
      <c r="CB93" s="133"/>
      <c r="CC93" s="133"/>
      <c r="CD93" s="133"/>
      <c r="CE93" s="133"/>
      <c r="CF93" s="133"/>
      <c r="CG93" s="133"/>
      <c r="CH93" s="133"/>
      <c r="CI93" s="133"/>
      <c r="CJ93" s="133"/>
      <c r="CK93" s="133"/>
      <c r="CL93" s="133"/>
      <c r="CM93" s="133"/>
      <c r="CN93" s="133"/>
      <c r="CO93" s="133"/>
      <c r="CP93" s="133"/>
      <c r="CQ93" s="133"/>
      <c r="CR93" s="133"/>
      <c r="CS93" s="133"/>
      <c r="CT93" s="133"/>
      <c r="CU93" s="133"/>
      <c r="CV93" s="133"/>
      <c r="CW93" s="133"/>
      <c r="CX93" s="133"/>
      <c r="CY93" s="133"/>
      <c r="CZ93" s="133"/>
      <c r="DA93" s="133"/>
      <c r="DB93" s="133"/>
      <c r="DC93" s="133"/>
      <c r="DD93" s="133"/>
      <c r="DE93" s="133"/>
      <c r="DF93" s="133"/>
      <c r="DG93" s="133"/>
      <c r="DH93" s="133"/>
      <c r="DI93" s="133"/>
      <c r="DJ93" s="133"/>
      <c r="DK93" s="133"/>
      <c r="DL93" s="133"/>
      <c r="DM93" s="133"/>
      <c r="DN93" s="133"/>
      <c r="DO93" s="133"/>
      <c r="DP93" s="133"/>
      <c r="DQ93" s="133"/>
      <c r="DR93" s="133"/>
      <c r="DS93" s="133"/>
      <c r="DT93" s="133"/>
      <c r="DU93" s="133"/>
      <c r="DV93" s="133"/>
      <c r="DW93" s="133"/>
      <c r="DX93" s="133"/>
      <c r="DY93" s="133"/>
      <c r="DZ93" s="133"/>
      <c r="EA93" s="133"/>
      <c r="EB93" s="133"/>
      <c r="EC93" s="133"/>
      <c r="ED93" s="133"/>
      <c r="EE93" s="133"/>
      <c r="EF93" s="133"/>
      <c r="EG93" s="133"/>
      <c r="EH93" s="133"/>
      <c r="EI93" s="133"/>
      <c r="EJ93" s="133"/>
      <c r="EK93" s="133"/>
      <c r="EL93" s="133"/>
      <c r="EM93" s="133"/>
      <c r="EN93" s="133"/>
      <c r="EO93" s="133"/>
      <c r="EP93" s="133"/>
      <c r="EQ93" s="133"/>
      <c r="ER93" s="133"/>
      <c r="ES93" s="133"/>
      <c r="ET93" s="133"/>
      <c r="EU93" s="133"/>
      <c r="EV93" s="133"/>
      <c r="EW93" s="133"/>
      <c r="EX93" s="133"/>
      <c r="EY93" s="133"/>
      <c r="EZ93" s="133"/>
      <c r="FA93" s="133"/>
      <c r="FB93" s="133"/>
      <c r="FC93" s="133"/>
      <c r="FD93" s="133"/>
      <c r="FE93" s="133"/>
      <c r="FF93" s="133"/>
      <c r="FG93" s="133"/>
      <c r="FH93" s="133"/>
      <c r="FI93" s="133"/>
      <c r="FJ93" s="133"/>
      <c r="FK93" s="133"/>
      <c r="FL93" s="133"/>
      <c r="FM93" s="133"/>
      <c r="FN93" s="133"/>
      <c r="FO93" s="133"/>
      <c r="FP93" s="133"/>
      <c r="FQ93" s="133"/>
      <c r="FR93" s="133"/>
      <c r="FS93" s="133"/>
      <c r="FT93" s="133"/>
      <c r="FU93" s="133"/>
      <c r="FV93" s="133"/>
      <c r="FW93" s="133"/>
      <c r="FX93" s="133"/>
      <c r="FY93" s="133"/>
      <c r="FZ93" s="133"/>
      <c r="GA93" s="133"/>
      <c r="GB93" s="133"/>
      <c r="GC93" s="133"/>
      <c r="GD93" s="133"/>
    </row>
    <row r="94" spans="1:191" s="135" customFormat="1" ht="15">
      <c r="A94" s="174"/>
      <c r="B94" s="167"/>
      <c r="C94" s="167"/>
      <c r="D94" s="167"/>
      <c r="E94" s="167"/>
      <c r="F94" s="167"/>
      <c r="G94" s="167"/>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74"/>
      <c r="BK94" s="133"/>
      <c r="BL94" s="133"/>
      <c r="BM94" s="133"/>
      <c r="BN94" s="133"/>
      <c r="BO94" s="133"/>
      <c r="BP94" s="133"/>
      <c r="BQ94" s="133"/>
      <c r="BR94" s="133"/>
      <c r="BS94" s="133"/>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Q94" s="133"/>
      <c r="CR94" s="133"/>
      <c r="CS94" s="133"/>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c r="EB94" s="133"/>
      <c r="EC94" s="133"/>
      <c r="ED94" s="133"/>
      <c r="EE94" s="133"/>
      <c r="EF94" s="133"/>
      <c r="EG94" s="133"/>
      <c r="EH94" s="133"/>
      <c r="EI94" s="133"/>
      <c r="EJ94" s="133"/>
      <c r="EK94" s="133"/>
      <c r="EL94" s="133"/>
      <c r="EM94" s="133"/>
      <c r="EN94" s="133"/>
      <c r="EO94" s="133"/>
      <c r="EP94" s="133"/>
      <c r="EQ94" s="133"/>
      <c r="ER94" s="133"/>
      <c r="ES94" s="133"/>
      <c r="ET94" s="133"/>
      <c r="EU94" s="133"/>
      <c r="EV94" s="133"/>
      <c r="EW94" s="133"/>
      <c r="EX94" s="133"/>
      <c r="EY94" s="133"/>
      <c r="EZ94" s="133"/>
      <c r="FA94" s="133"/>
      <c r="FB94" s="133"/>
      <c r="FC94" s="133"/>
      <c r="FD94" s="133"/>
      <c r="FE94" s="133"/>
      <c r="FF94" s="133"/>
      <c r="FG94" s="133"/>
      <c r="FH94" s="133"/>
      <c r="FI94" s="133"/>
      <c r="FJ94" s="133"/>
      <c r="FK94" s="133"/>
      <c r="FL94" s="133"/>
      <c r="FM94" s="133"/>
      <c r="FN94" s="133"/>
      <c r="FO94" s="133"/>
      <c r="FP94" s="133"/>
      <c r="FQ94" s="133"/>
      <c r="FR94" s="133"/>
      <c r="FS94" s="133"/>
      <c r="FT94" s="133"/>
      <c r="FU94" s="133"/>
      <c r="FV94" s="133"/>
      <c r="FW94" s="133"/>
      <c r="FX94" s="133"/>
      <c r="FY94" s="133"/>
      <c r="FZ94" s="133"/>
      <c r="GA94" s="133"/>
      <c r="GB94" s="133"/>
      <c r="GC94" s="133"/>
      <c r="GD94" s="133"/>
    </row>
    <row r="95" spans="1:191" s="133" customFormat="1" ht="20.25" customHeight="1">
      <c r="A95" s="174" t="s">
        <v>557</v>
      </c>
      <c r="B95" s="764" t="s">
        <v>553</v>
      </c>
      <c r="BJ95" s="174"/>
    </row>
    <row r="96" spans="1:191" s="133" customFormat="1">
      <c r="A96" s="174"/>
      <c r="B96" s="248" t="s">
        <v>544</v>
      </c>
      <c r="BJ96" s="174"/>
    </row>
    <row r="97" spans="1:187" s="133" customFormat="1" ht="15" thickBot="1">
      <c r="A97" s="174"/>
      <c r="BJ97" s="174"/>
    </row>
    <row r="98" spans="1:187" s="270" customFormat="1" ht="15.75" thickBot="1">
      <c r="A98" s="174"/>
      <c r="B98" s="784" t="s">
        <v>69</v>
      </c>
      <c r="C98" s="785" t="s">
        <v>360</v>
      </c>
      <c r="D98" s="806" t="s">
        <v>545</v>
      </c>
      <c r="E98" s="806" t="s">
        <v>567</v>
      </c>
      <c r="F98" s="786" t="s">
        <v>2651</v>
      </c>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74"/>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133"/>
      <c r="EG98" s="133"/>
      <c r="EH98" s="133"/>
      <c r="EI98" s="133"/>
      <c r="EJ98" s="133"/>
      <c r="EK98" s="133"/>
      <c r="EL98" s="133"/>
      <c r="EM98" s="133"/>
      <c r="EN98" s="133"/>
      <c r="EO98" s="133"/>
      <c r="EP98" s="133"/>
      <c r="EQ98" s="133"/>
      <c r="ER98" s="133"/>
      <c r="ES98" s="133"/>
      <c r="ET98" s="133"/>
      <c r="EU98" s="133"/>
      <c r="EV98" s="133"/>
      <c r="EW98" s="133"/>
      <c r="EX98" s="133"/>
      <c r="EY98" s="133"/>
      <c r="EZ98" s="133"/>
      <c r="FA98" s="133"/>
      <c r="FB98" s="133"/>
      <c r="FC98" s="133"/>
      <c r="FD98" s="133"/>
      <c r="FE98" s="133"/>
      <c r="FF98" s="133"/>
      <c r="FG98" s="133"/>
      <c r="FH98" s="133"/>
      <c r="FI98" s="133"/>
      <c r="FJ98" s="133"/>
      <c r="FK98" s="133"/>
      <c r="FL98" s="133"/>
      <c r="FM98" s="133"/>
      <c r="FN98" s="133"/>
      <c r="FO98" s="133"/>
      <c r="FP98" s="133"/>
      <c r="FQ98" s="133"/>
      <c r="FR98" s="133"/>
      <c r="FS98" s="133"/>
      <c r="FT98" s="133"/>
      <c r="FU98" s="133"/>
      <c r="FV98" s="133"/>
      <c r="FW98" s="133"/>
      <c r="FX98" s="133"/>
      <c r="FY98" s="133"/>
      <c r="FZ98" s="133"/>
      <c r="GA98" s="133"/>
      <c r="GB98" s="133"/>
      <c r="GC98" s="133"/>
      <c r="GD98" s="133"/>
      <c r="GE98" s="133"/>
    </row>
    <row r="99" spans="1:187" s="133" customFormat="1">
      <c r="A99" s="174"/>
      <c r="B99" s="767" t="s">
        <v>58</v>
      </c>
      <c r="C99" s="768" t="s">
        <v>734</v>
      </c>
      <c r="D99" s="232"/>
      <c r="E99" s="773">
        <f>IF(OR(D99=0,D99=""),'10. קבועים'!$C$835,D99)</f>
        <v>26.932499999999997</v>
      </c>
      <c r="F99" s="807">
        <f>D99*C93</f>
        <v>0</v>
      </c>
      <c r="BK99" s="174"/>
    </row>
    <row r="100" spans="1:187" s="133" customFormat="1">
      <c r="A100" s="174"/>
      <c r="B100" s="767" t="s">
        <v>70</v>
      </c>
      <c r="C100" s="772" t="s">
        <v>747</v>
      </c>
      <c r="D100" s="472"/>
      <c r="E100" s="773">
        <f>IF(OR(D100=0,D100=""),'10. קבועים'!$C$836,D100)</f>
        <v>0.69501835200000006</v>
      </c>
      <c r="F100" s="807">
        <f>D100*D93</f>
        <v>0</v>
      </c>
      <c r="BK100" s="174"/>
    </row>
    <row r="101" spans="1:187" s="133" customFormat="1">
      <c r="A101" s="174"/>
      <c r="B101" s="767" t="s">
        <v>56</v>
      </c>
      <c r="C101" s="772" t="s">
        <v>748</v>
      </c>
      <c r="D101" s="472"/>
      <c r="E101" s="773">
        <f>IF(OR(D101=0,D101=""),'10. קבועים'!$C$837,D101)</f>
        <v>0.47</v>
      </c>
      <c r="F101" s="807">
        <f>D101*E93</f>
        <v>0</v>
      </c>
      <c r="BK101" s="174"/>
    </row>
    <row r="102" spans="1:187" s="133" customFormat="1">
      <c r="A102" s="174"/>
      <c r="B102" s="767" t="s">
        <v>59</v>
      </c>
      <c r="C102" s="772" t="s">
        <v>749</v>
      </c>
      <c r="D102" s="472"/>
      <c r="E102" s="773">
        <f>IF(OR(D102=0,D102=""),'10. קבועים'!$C$838,D102)</f>
        <v>2.5061224499999999</v>
      </c>
      <c r="F102" s="807">
        <f>D102*F93</f>
        <v>0</v>
      </c>
      <c r="BK102" s="174"/>
    </row>
    <row r="103" spans="1:187" s="133" customFormat="1" ht="15" thickBot="1">
      <c r="A103" s="174"/>
      <c r="B103" s="787" t="s">
        <v>57</v>
      </c>
      <c r="C103" s="776" t="s">
        <v>749</v>
      </c>
      <c r="D103" s="808"/>
      <c r="E103" s="777">
        <f>IF(OR(D103=0,D103=""),'10. קבועים'!$C$839,D103)</f>
        <v>3.4938916350000007</v>
      </c>
      <c r="F103" s="809">
        <f>D103*G93</f>
        <v>0</v>
      </c>
      <c r="BK103" s="174"/>
    </row>
    <row r="104" spans="1:187" s="133" customFormat="1">
      <c r="A104" s="174"/>
      <c r="BJ104" s="174"/>
    </row>
    <row r="105" spans="1:187" s="133" customFormat="1">
      <c r="A105" s="174" t="s">
        <v>724</v>
      </c>
      <c r="B105" s="764" t="s">
        <v>548</v>
      </c>
    </row>
    <row r="106" spans="1:187" s="133" customFormat="1" ht="15" thickBot="1">
      <c r="A106" s="174"/>
      <c r="BJ106" s="174"/>
    </row>
    <row r="107" spans="1:187" s="133" customFormat="1" ht="15">
      <c r="A107" s="174"/>
      <c r="B107" s="810" t="s">
        <v>69</v>
      </c>
      <c r="C107" s="786" t="s">
        <v>549</v>
      </c>
      <c r="BJ107" s="174"/>
    </row>
    <row r="108" spans="1:187" s="133" customFormat="1">
      <c r="A108" s="174"/>
      <c r="B108" s="756" t="s">
        <v>384</v>
      </c>
      <c r="C108" s="774">
        <f t="shared" ref="C108:C113" si="1">(C16*$E$28-C87*$E$99)+(D16*$E$29-D87*$E$100)+(E16*$E$30-E87*$E$101)+(F16*$E$31-F87*$E$102)+(G16*$E$32-G87*$E$103)</f>
        <v>0</v>
      </c>
      <c r="BJ108" s="174"/>
    </row>
    <row r="109" spans="1:187" s="133" customFormat="1">
      <c r="A109" s="174"/>
      <c r="B109" s="756" t="s">
        <v>365</v>
      </c>
      <c r="C109" s="774">
        <f t="shared" si="1"/>
        <v>0</v>
      </c>
      <c r="BJ109" s="174"/>
    </row>
    <row r="110" spans="1:187" s="133" customFormat="1">
      <c r="A110" s="174"/>
      <c r="B110" s="756" t="s">
        <v>364</v>
      </c>
      <c r="C110" s="774">
        <f t="shared" si="1"/>
        <v>0</v>
      </c>
      <c r="BJ110" s="174"/>
    </row>
    <row r="111" spans="1:187" s="133" customFormat="1">
      <c r="A111" s="174"/>
      <c r="B111" s="756" t="s">
        <v>366</v>
      </c>
      <c r="C111" s="774">
        <f t="shared" si="1"/>
        <v>0</v>
      </c>
      <c r="BJ111" s="174"/>
    </row>
    <row r="112" spans="1:187" s="133" customFormat="1">
      <c r="A112" s="174"/>
      <c r="B112" s="756" t="s">
        <v>368</v>
      </c>
      <c r="C112" s="774">
        <f t="shared" si="1"/>
        <v>0</v>
      </c>
      <c r="BJ112" s="174"/>
    </row>
    <row r="113" spans="1:191" s="133" customFormat="1">
      <c r="A113" s="174"/>
      <c r="B113" s="756" t="s">
        <v>543</v>
      </c>
      <c r="C113" s="774">
        <f t="shared" si="1"/>
        <v>0</v>
      </c>
      <c r="BJ113" s="174"/>
    </row>
    <row r="114" spans="1:191" s="133" customFormat="1" ht="15.75" thickBot="1">
      <c r="A114" s="174"/>
      <c r="B114" s="795" t="s">
        <v>242</v>
      </c>
      <c r="C114" s="778">
        <f>SUM(C108:C113)</f>
        <v>0</v>
      </c>
      <c r="BJ114" s="174"/>
    </row>
    <row r="115" spans="1:191" s="133" customFormat="1">
      <c r="A115" s="174"/>
      <c r="BJ115" s="174"/>
    </row>
    <row r="116" spans="1:191" s="356" customFormat="1" ht="27.75">
      <c r="A116" s="514">
        <v>8.6999999999999993</v>
      </c>
      <c r="B116" s="301" t="s">
        <v>214</v>
      </c>
      <c r="C116" s="352"/>
      <c r="D116" s="353"/>
      <c r="E116" s="354"/>
      <c r="F116" s="352"/>
      <c r="G116" s="352"/>
      <c r="H116" s="352"/>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5"/>
      <c r="AN116" s="355"/>
      <c r="AO116" s="355"/>
      <c r="AP116" s="355"/>
      <c r="AQ116" s="355"/>
      <c r="AR116" s="355"/>
      <c r="AS116" s="355"/>
      <c r="AT116" s="355"/>
      <c r="AU116" s="355"/>
      <c r="AV116" s="355"/>
      <c r="AW116" s="355"/>
      <c r="AX116" s="355"/>
      <c r="AY116" s="355"/>
      <c r="AZ116" s="355"/>
      <c r="BA116" s="355"/>
      <c r="BB116" s="355"/>
      <c r="BC116" s="355"/>
      <c r="BD116" s="355"/>
      <c r="BE116" s="355"/>
      <c r="BF116" s="355"/>
      <c r="BG116" s="355"/>
      <c r="BH116" s="355"/>
      <c r="BI116" s="355"/>
      <c r="BJ116" s="355"/>
      <c r="BK116" s="355"/>
      <c r="BL116" s="355"/>
      <c r="BM116" s="355"/>
      <c r="BN116" s="355"/>
      <c r="BO116" s="355"/>
      <c r="BP116" s="355"/>
      <c r="BQ116" s="355"/>
      <c r="BR116" s="355"/>
      <c r="BS116" s="355"/>
      <c r="BT116" s="355"/>
      <c r="BU116" s="355"/>
      <c r="BV116" s="355"/>
      <c r="BW116" s="355"/>
      <c r="BX116" s="355"/>
      <c r="BY116" s="355"/>
      <c r="BZ116" s="352"/>
      <c r="CA116" s="352"/>
      <c r="CB116" s="352"/>
      <c r="CC116" s="352"/>
      <c r="CD116" s="352"/>
      <c r="CE116" s="352"/>
      <c r="CF116" s="352"/>
      <c r="CG116" s="352"/>
      <c r="CH116" s="352"/>
      <c r="CI116" s="352"/>
      <c r="CJ116" s="352"/>
      <c r="CK116" s="352"/>
      <c r="CL116" s="352"/>
    </row>
    <row r="117" spans="1:191" s="135" customFormat="1">
      <c r="A117" s="174"/>
      <c r="B117" s="1043"/>
      <c r="C117" s="104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c r="AO117" s="133"/>
      <c r="AP117" s="133"/>
      <c r="AQ117" s="133"/>
      <c r="AR117" s="133"/>
      <c r="AS117" s="133"/>
      <c r="AT117" s="133"/>
      <c r="AU117" s="133"/>
      <c r="AV117" s="133"/>
      <c r="AW117" s="133"/>
      <c r="AX117" s="133"/>
      <c r="AY117" s="133"/>
      <c r="AZ117" s="133"/>
      <c r="BA117" s="133"/>
      <c r="BB117" s="133"/>
      <c r="BC117" s="133"/>
      <c r="BD117" s="133"/>
      <c r="BE117" s="133"/>
      <c r="BF117" s="133"/>
      <c r="BG117" s="133"/>
      <c r="BH117" s="133"/>
      <c r="BI117" s="133"/>
      <c r="BJ117" s="133"/>
      <c r="BK117" s="133"/>
      <c r="BL117" s="133"/>
      <c r="BM117" s="133"/>
      <c r="BN117" s="133"/>
      <c r="BO117" s="174"/>
      <c r="BP117" s="133"/>
      <c r="BQ117" s="133"/>
      <c r="BR117" s="133"/>
      <c r="BS117" s="133"/>
      <c r="BT117" s="133"/>
      <c r="BU117" s="133"/>
      <c r="BV117" s="133"/>
      <c r="BW117" s="133"/>
      <c r="BX117" s="133"/>
      <c r="BY117" s="133"/>
      <c r="BZ117" s="133"/>
      <c r="CA117" s="133"/>
      <c r="CB117" s="133"/>
      <c r="CC117" s="133"/>
      <c r="CD117" s="133"/>
      <c r="CE117" s="133"/>
      <c r="CF117" s="133"/>
      <c r="CG117" s="133"/>
      <c r="CH117" s="133"/>
      <c r="CI117" s="133"/>
      <c r="CJ117" s="133"/>
      <c r="CK117" s="133"/>
      <c r="CL117" s="133"/>
      <c r="CM117" s="133"/>
      <c r="CN117" s="133"/>
      <c r="CO117" s="133"/>
      <c r="CP117" s="133"/>
      <c r="CQ117" s="133"/>
      <c r="CR117" s="133"/>
      <c r="CS117" s="133"/>
      <c r="CT117" s="133"/>
      <c r="CU117" s="133"/>
      <c r="CV117" s="133"/>
      <c r="CW117" s="133"/>
      <c r="CX117" s="133"/>
      <c r="CY117" s="133"/>
      <c r="CZ117" s="133"/>
      <c r="DA117" s="133"/>
      <c r="DB117" s="133"/>
      <c r="DC117" s="133"/>
      <c r="DD117" s="133"/>
      <c r="DE117" s="133"/>
      <c r="DF117" s="133"/>
      <c r="DG117" s="133"/>
      <c r="DH117" s="133"/>
      <c r="DI117" s="133"/>
      <c r="DJ117" s="133"/>
      <c r="DK117" s="133"/>
      <c r="DL117" s="133"/>
      <c r="DM117" s="133"/>
      <c r="DN117" s="133"/>
      <c r="DO117" s="133"/>
      <c r="DP117" s="133"/>
      <c r="DQ117" s="133"/>
      <c r="DR117" s="133"/>
      <c r="DS117" s="133"/>
      <c r="DT117" s="133"/>
      <c r="DU117" s="133"/>
      <c r="DV117" s="133"/>
      <c r="DW117" s="133"/>
      <c r="DX117" s="133"/>
      <c r="DY117" s="133"/>
      <c r="DZ117" s="133"/>
      <c r="EA117" s="133"/>
      <c r="EB117" s="133"/>
      <c r="EC117" s="133"/>
      <c r="ED117" s="133"/>
      <c r="EE117" s="133"/>
      <c r="EF117" s="133"/>
      <c r="EG117" s="133"/>
      <c r="EH117" s="133"/>
      <c r="EI117" s="133"/>
      <c r="EJ117" s="133"/>
      <c r="EK117" s="133"/>
      <c r="EL117" s="133"/>
      <c r="EM117" s="133"/>
      <c r="EN117" s="133"/>
      <c r="EO117" s="133"/>
      <c r="EP117" s="133"/>
      <c r="EQ117" s="133"/>
      <c r="ER117" s="133"/>
      <c r="ES117" s="133"/>
      <c r="ET117" s="133"/>
      <c r="EU117" s="133"/>
      <c r="EV117" s="133"/>
      <c r="EW117" s="133"/>
      <c r="EX117" s="133"/>
      <c r="EY117" s="133"/>
      <c r="EZ117" s="133"/>
      <c r="FA117" s="133"/>
      <c r="FB117" s="133"/>
      <c r="FC117" s="133"/>
      <c r="FD117" s="133"/>
      <c r="FE117" s="133"/>
      <c r="FF117" s="133"/>
      <c r="FG117" s="133"/>
      <c r="FH117" s="133"/>
      <c r="FI117" s="133"/>
      <c r="FJ117" s="133"/>
      <c r="FK117" s="133"/>
      <c r="FL117" s="133"/>
      <c r="FM117" s="133"/>
      <c r="FN117" s="133"/>
      <c r="FO117" s="133"/>
      <c r="FP117" s="133"/>
      <c r="FQ117" s="133"/>
      <c r="FR117" s="133"/>
      <c r="FS117" s="133"/>
      <c r="FT117" s="133"/>
      <c r="FU117" s="133"/>
      <c r="FV117" s="133"/>
      <c r="FW117" s="133"/>
      <c r="FX117" s="133"/>
      <c r="FY117" s="133"/>
      <c r="FZ117" s="133"/>
      <c r="GA117" s="133"/>
      <c r="GB117" s="133"/>
      <c r="GC117" s="133"/>
      <c r="GD117" s="133"/>
      <c r="GE117" s="133"/>
      <c r="GF117" s="133"/>
      <c r="GG117" s="133"/>
      <c r="GH117" s="133"/>
      <c r="GI117" s="133"/>
    </row>
    <row r="118" spans="1:191" s="135" customFormat="1" ht="28.5">
      <c r="A118" s="174"/>
      <c r="B118" s="226" t="s">
        <v>286</v>
      </c>
      <c r="C118" s="272"/>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74"/>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3"/>
      <c r="FZ118" s="133"/>
      <c r="GA118" s="133"/>
      <c r="GB118" s="133"/>
      <c r="GC118" s="133"/>
      <c r="GD118" s="133"/>
      <c r="GE118" s="133"/>
      <c r="GF118" s="133"/>
      <c r="GG118" s="133"/>
      <c r="GH118" s="133"/>
      <c r="GI118" s="133"/>
    </row>
    <row r="119" spans="1:191" s="133" customFormat="1">
      <c r="A119" s="174"/>
      <c r="BJ119" s="174"/>
    </row>
    <row r="120" spans="1:191" s="133" customFormat="1">
      <c r="A120" s="174" t="s">
        <v>560</v>
      </c>
      <c r="B120" s="764" t="s">
        <v>588</v>
      </c>
    </row>
    <row r="121" spans="1:191" s="135" customFormat="1" ht="15" thickBot="1">
      <c r="A121" s="174"/>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3"/>
      <c r="BC121" s="133"/>
      <c r="BD121" s="133"/>
      <c r="BE121" s="133"/>
      <c r="BF121" s="133"/>
      <c r="BG121" s="133"/>
      <c r="BH121" s="133"/>
      <c r="BI121" s="133"/>
      <c r="BJ121" s="174"/>
      <c r="BK121" s="133"/>
      <c r="BL121" s="133"/>
      <c r="BM121" s="133"/>
      <c r="BN121" s="133"/>
      <c r="BO121" s="133"/>
      <c r="BP121" s="133"/>
      <c r="BQ121" s="133"/>
      <c r="BR121" s="133"/>
      <c r="BS121" s="133"/>
      <c r="BT121" s="133"/>
      <c r="BU121" s="133"/>
      <c r="BV121" s="133"/>
      <c r="BW121" s="133"/>
      <c r="BX121" s="133"/>
      <c r="BY121" s="133"/>
      <c r="BZ121" s="133"/>
      <c r="CA121" s="133"/>
      <c r="CB121" s="133"/>
      <c r="CC121" s="133"/>
      <c r="CD121" s="133"/>
      <c r="CE121" s="133"/>
      <c r="CF121" s="133"/>
      <c r="CG121" s="133"/>
      <c r="CH121" s="133"/>
      <c r="CI121" s="133"/>
      <c r="CJ121" s="133"/>
      <c r="CK121" s="133"/>
      <c r="CL121" s="133"/>
      <c r="CM121" s="133"/>
      <c r="CN121" s="133"/>
      <c r="CO121" s="133"/>
      <c r="CP121" s="133"/>
      <c r="CQ121" s="133"/>
      <c r="CR121" s="133"/>
      <c r="CS121" s="133"/>
      <c r="CT121" s="133"/>
      <c r="CU121" s="133"/>
      <c r="CV121" s="133"/>
      <c r="CW121" s="133"/>
      <c r="CX121" s="133"/>
      <c r="CY121" s="133"/>
      <c r="CZ121" s="133"/>
      <c r="DA121" s="133"/>
      <c r="DB121" s="133"/>
      <c r="DC121" s="133"/>
      <c r="DD121" s="133"/>
      <c r="DE121" s="133"/>
      <c r="DF121" s="133"/>
      <c r="DG121" s="133"/>
      <c r="DH121" s="133"/>
      <c r="DI121" s="133"/>
      <c r="DJ121" s="133"/>
      <c r="DK121" s="133"/>
      <c r="DL121" s="133"/>
      <c r="DM121" s="133"/>
      <c r="DN121" s="133"/>
      <c r="DO121" s="133"/>
      <c r="DP121" s="133"/>
      <c r="DQ121" s="133"/>
      <c r="DR121" s="133"/>
      <c r="DS121" s="133"/>
      <c r="DT121" s="133"/>
      <c r="DU121" s="133"/>
      <c r="DV121" s="133"/>
      <c r="DW121" s="133"/>
      <c r="DX121" s="133"/>
      <c r="DY121" s="133"/>
      <c r="DZ121" s="133"/>
      <c r="EA121" s="133"/>
      <c r="EB121" s="133"/>
      <c r="EC121" s="133"/>
      <c r="ED121" s="133"/>
      <c r="EE121" s="133"/>
      <c r="EF121" s="133"/>
      <c r="EG121" s="133"/>
      <c r="EH121" s="133"/>
      <c r="EI121" s="133"/>
      <c r="EJ121" s="133"/>
      <c r="EK121" s="133"/>
      <c r="EL121" s="133"/>
      <c r="EM121" s="133"/>
      <c r="EN121" s="133"/>
      <c r="EO121" s="133"/>
      <c r="EP121" s="133"/>
      <c r="EQ121" s="133"/>
      <c r="ER121" s="133"/>
      <c r="ES121" s="133"/>
      <c r="ET121" s="133"/>
      <c r="EU121" s="133"/>
      <c r="EV121" s="133"/>
      <c r="EW121" s="133"/>
      <c r="EX121" s="133"/>
      <c r="EY121" s="133"/>
      <c r="EZ121" s="133"/>
      <c r="FA121" s="133"/>
      <c r="FB121" s="133"/>
      <c r="FC121" s="133"/>
      <c r="FD121" s="133"/>
      <c r="FE121" s="133"/>
      <c r="FF121" s="133"/>
      <c r="FG121" s="133"/>
      <c r="FH121" s="133"/>
      <c r="FI121" s="133"/>
      <c r="FJ121" s="133"/>
      <c r="FK121" s="133"/>
      <c r="FL121" s="133"/>
      <c r="FM121" s="133"/>
      <c r="FN121" s="133"/>
      <c r="FO121" s="133"/>
      <c r="FP121" s="133"/>
      <c r="FQ121" s="133"/>
      <c r="FR121" s="133"/>
      <c r="FS121" s="133"/>
      <c r="FT121" s="133"/>
      <c r="FU121" s="133"/>
      <c r="FV121" s="133"/>
      <c r="FW121" s="133"/>
      <c r="FX121" s="133"/>
      <c r="FY121" s="133"/>
      <c r="FZ121" s="133"/>
      <c r="GA121" s="133"/>
      <c r="GB121" s="133"/>
      <c r="GC121" s="133"/>
      <c r="GD121" s="133"/>
    </row>
    <row r="122" spans="1:191" s="133" customFormat="1" ht="15">
      <c r="A122" s="174"/>
      <c r="B122" s="784" t="s">
        <v>69</v>
      </c>
      <c r="C122" s="800" t="s">
        <v>58</v>
      </c>
      <c r="D122" s="800" t="s">
        <v>70</v>
      </c>
      <c r="E122" s="800" t="s">
        <v>56</v>
      </c>
      <c r="F122" s="800" t="s">
        <v>59</v>
      </c>
      <c r="G122" s="801" t="s">
        <v>57</v>
      </c>
    </row>
    <row r="123" spans="1:191" s="135" customFormat="1" ht="15">
      <c r="A123" s="174"/>
      <c r="B123" s="802" t="s">
        <v>360</v>
      </c>
      <c r="C123" s="803" t="s">
        <v>68</v>
      </c>
      <c r="D123" s="803" t="s">
        <v>66</v>
      </c>
      <c r="E123" s="803" t="s">
        <v>67</v>
      </c>
      <c r="F123" s="803" t="s">
        <v>60</v>
      </c>
      <c r="G123" s="804" t="s">
        <v>60</v>
      </c>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133"/>
      <c r="BD123" s="133"/>
      <c r="BE123" s="133"/>
      <c r="BF123" s="133"/>
      <c r="BG123" s="133"/>
      <c r="BH123" s="133"/>
      <c r="BI123" s="133"/>
      <c r="BJ123" s="174"/>
      <c r="BK123" s="133"/>
      <c r="BL123" s="133"/>
      <c r="BM123" s="133"/>
      <c r="BN123" s="133"/>
      <c r="BO123" s="133"/>
      <c r="BP123" s="133"/>
      <c r="BQ123" s="133"/>
      <c r="BR123" s="133"/>
      <c r="BS123" s="133"/>
      <c r="BT123" s="133"/>
      <c r="BU123" s="133"/>
      <c r="BV123" s="133"/>
      <c r="BW123" s="133"/>
      <c r="BX123" s="133"/>
      <c r="BY123" s="133"/>
      <c r="BZ123" s="133"/>
      <c r="CA123" s="133"/>
      <c r="CB123" s="133"/>
      <c r="CC123" s="133"/>
      <c r="CD123" s="133"/>
      <c r="CE123" s="133"/>
      <c r="CF123" s="133"/>
      <c r="CG123" s="133"/>
      <c r="CH123" s="133"/>
      <c r="CI123" s="133"/>
      <c r="CJ123" s="133"/>
      <c r="CK123" s="133"/>
      <c r="CL123" s="133"/>
      <c r="CM123" s="133"/>
      <c r="CN123" s="133"/>
      <c r="CO123" s="133"/>
      <c r="CP123" s="133"/>
      <c r="CQ123" s="133"/>
      <c r="CR123" s="133"/>
      <c r="CS123" s="133"/>
      <c r="CT123" s="133"/>
      <c r="CU123" s="133"/>
      <c r="CV123" s="133"/>
      <c r="CW123" s="133"/>
      <c r="CX123" s="133"/>
      <c r="CY123" s="133"/>
      <c r="CZ123" s="133"/>
      <c r="DA123" s="133"/>
      <c r="DB123" s="133"/>
      <c r="DC123" s="133"/>
      <c r="DD123" s="133"/>
      <c r="DE123" s="133"/>
      <c r="DF123" s="133"/>
      <c r="DG123" s="133"/>
      <c r="DH123" s="133"/>
      <c r="DI123" s="133"/>
      <c r="DJ123" s="133"/>
      <c r="DK123" s="133"/>
      <c r="DL123" s="133"/>
      <c r="DM123" s="133"/>
      <c r="DN123" s="133"/>
      <c r="DO123" s="133"/>
      <c r="DP123" s="133"/>
      <c r="DQ123" s="133"/>
      <c r="DR123" s="133"/>
      <c r="DS123" s="133"/>
      <c r="DT123" s="133"/>
      <c r="DU123" s="133"/>
      <c r="DV123" s="133"/>
      <c r="DW123" s="133"/>
      <c r="DX123" s="133"/>
      <c r="DY123" s="133"/>
      <c r="DZ123" s="133"/>
      <c r="EA123" s="133"/>
      <c r="EB123" s="133"/>
      <c r="EC123" s="133"/>
      <c r="ED123" s="133"/>
      <c r="EE123" s="133"/>
      <c r="EF123" s="133"/>
      <c r="EG123" s="133"/>
      <c r="EH123" s="133"/>
      <c r="EI123" s="133"/>
      <c r="EJ123" s="133"/>
      <c r="EK123" s="133"/>
      <c r="EL123" s="133"/>
      <c r="EM123" s="133"/>
      <c r="EN123" s="133"/>
      <c r="EO123" s="133"/>
      <c r="EP123" s="133"/>
      <c r="EQ123" s="133"/>
      <c r="ER123" s="133"/>
      <c r="ES123" s="133"/>
      <c r="ET123" s="133"/>
      <c r="EU123" s="133"/>
      <c r="EV123" s="133"/>
      <c r="EW123" s="133"/>
      <c r="EX123" s="133"/>
      <c r="EY123" s="133"/>
      <c r="EZ123" s="133"/>
      <c r="FA123" s="133"/>
      <c r="FB123" s="133"/>
      <c r="FC123" s="133"/>
      <c r="FD123" s="133"/>
      <c r="FE123" s="133"/>
      <c r="FF123" s="133"/>
      <c r="FG123" s="133"/>
      <c r="FH123" s="133"/>
      <c r="FI123" s="133"/>
      <c r="FJ123" s="133"/>
      <c r="FK123" s="133"/>
      <c r="FL123" s="133"/>
      <c r="FM123" s="133"/>
      <c r="FN123" s="133"/>
      <c r="FO123" s="133"/>
      <c r="FP123" s="133"/>
      <c r="FQ123" s="133"/>
      <c r="FR123" s="133"/>
      <c r="FS123" s="133"/>
      <c r="FT123" s="133"/>
      <c r="FU123" s="133"/>
      <c r="FV123" s="133"/>
      <c r="FW123" s="133"/>
      <c r="FX123" s="133"/>
      <c r="FY123" s="133"/>
      <c r="FZ123" s="133"/>
      <c r="GA123" s="133"/>
      <c r="GB123" s="133"/>
      <c r="GC123" s="133"/>
      <c r="GD123" s="133"/>
    </row>
    <row r="124" spans="1:191" s="133" customFormat="1">
      <c r="A124" s="174"/>
      <c r="B124" s="756" t="s">
        <v>384</v>
      </c>
      <c r="C124" s="732">
        <f>IF('2. מיזוג מבנים'!$C$264="גז טבעי",'2. מיזוג מבנים'!$F$270)+IF('2. מיזוג מבנים'!$C$271="גז טבעי",'2. מיזוג מבנים'!$F$277)+IF('2. מיזוג מבנים'!$C$278="גז טבעי",'2. מיזוג מבנים'!$F$284)</f>
        <v>0</v>
      </c>
      <c r="D124" s="732">
        <f>IF('2. מיזוג מבנים'!$C$264=גפ_מ,'2. מיזוג מבנים'!$F$270)+IF('2. מיזוג מבנים'!$C$271=גפ_מ,'2. מיזוג מבנים'!$F$277)+IF('2. מיזוג מבנים'!$C$278=גפ_מ,'2. מיזוג מבנים'!$F$284)</f>
        <v>0</v>
      </c>
      <c r="E124" s="732">
        <f>IF('2. מיזוג מבנים'!$C$264=חשמל,'2. מיזוג מבנים'!$F$270)+IF('2. מיזוג מבנים'!$C$281=חשמל,'2. מיזוג מבנים'!$F$277)+IF('2. מיזוג מבנים'!$C$278=חשמל,'2. מיזוג מבנים'!$F$284)</f>
        <v>0</v>
      </c>
      <c r="F124" s="732">
        <f>IF('2. מיזוג מבנים'!$C$264=מזוט,'2. מיזוג מבנים'!$F$270)+IF('2. מיזוג מבנים'!$C$271=מזוט,'2. מיזוג מבנים'!$F$277)+IF('2. מיזוג מבנים'!$C$278=מזוט,'2. מיזוג מבנים'!$F$284)</f>
        <v>0</v>
      </c>
      <c r="G124" s="774">
        <f>IF('2. מיזוג מבנים'!$C$264=סולר,'2. מיזוג מבנים'!$F$270)+IF('2. מיזוג מבנים'!$C$271=סולר,'2. מיזוג מבנים'!$F$277)+IF('2. מיזוג מבנים'!$C$278=סולר,'2. מיזוג מבנים'!$F$284)</f>
        <v>0</v>
      </c>
      <c r="BJ124" s="174"/>
    </row>
    <row r="125" spans="1:191" s="135" customFormat="1">
      <c r="A125" s="174"/>
      <c r="B125" s="756" t="s">
        <v>365</v>
      </c>
      <c r="C125" s="732">
        <v>0</v>
      </c>
      <c r="D125" s="732">
        <v>0</v>
      </c>
      <c r="E125" s="732">
        <f>'3. תאורה'!E186</f>
        <v>0</v>
      </c>
      <c r="F125" s="732">
        <v>0</v>
      </c>
      <c r="G125" s="774">
        <v>0</v>
      </c>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74"/>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c r="DY125" s="133"/>
      <c r="DZ125" s="133"/>
      <c r="EA125" s="133"/>
      <c r="EB125" s="133"/>
      <c r="EC125" s="133"/>
      <c r="ED125" s="133"/>
      <c r="EE125" s="133"/>
      <c r="EF125" s="133"/>
      <c r="EG125" s="133"/>
      <c r="EH125" s="133"/>
      <c r="EI125" s="133"/>
      <c r="EJ125" s="133"/>
      <c r="EK125" s="133"/>
      <c r="EL125" s="133"/>
      <c r="EM125" s="133"/>
      <c r="EN125" s="133"/>
      <c r="EO125" s="133"/>
      <c r="EP125" s="133"/>
      <c r="EQ125" s="133"/>
      <c r="ER125" s="133"/>
      <c r="ES125" s="133"/>
      <c r="ET125" s="133"/>
      <c r="EU125" s="133"/>
      <c r="EV125" s="133"/>
      <c r="EW125" s="133"/>
      <c r="EX125" s="133"/>
      <c r="EY125" s="133"/>
      <c r="EZ125" s="133"/>
      <c r="FA125" s="133"/>
      <c r="FB125" s="133"/>
      <c r="FC125" s="133"/>
      <c r="FD125" s="133"/>
      <c r="FE125" s="133"/>
      <c r="FF125" s="133"/>
      <c r="FG125" s="133"/>
      <c r="FH125" s="133"/>
      <c r="FI125" s="133"/>
      <c r="FJ125" s="133"/>
      <c r="FK125" s="133"/>
      <c r="FL125" s="133"/>
      <c r="FM125" s="133"/>
      <c r="FN125" s="133"/>
      <c r="FO125" s="133"/>
      <c r="FP125" s="133"/>
      <c r="FQ125" s="133"/>
      <c r="FR125" s="133"/>
      <c r="FS125" s="133"/>
      <c r="FT125" s="133"/>
      <c r="FU125" s="133"/>
      <c r="FV125" s="133"/>
      <c r="FW125" s="133"/>
      <c r="FX125" s="133"/>
      <c r="FY125" s="133"/>
      <c r="FZ125" s="133"/>
      <c r="GA125" s="133"/>
      <c r="GB125" s="133"/>
      <c r="GC125" s="133"/>
      <c r="GD125" s="133"/>
    </row>
    <row r="126" spans="1:191" s="135" customFormat="1">
      <c r="A126" s="174"/>
      <c r="B126" s="756" t="s">
        <v>364</v>
      </c>
      <c r="C126" s="732">
        <f>IF('4. חימום מים'!D332="גז טבעי",'4. חימום מים'!F332,0)+IF('4. חימום מים'!D333="גז טבעי",'4. חימום מים'!F333,0)+IF('4. חימום מים'!D334="גז טבעי",'4. חימום מים'!F334,0)+IF('4. חימום מים'!D340="גז טבעי",'4. חימום מים'!F340,0)+IF('4. חימום מים'!D341="גז טבעי",'4. חימום מים'!F341,0)+IF('4. חימום מים'!D342="גז טבעי",'4. חימום מים'!F342,0)+IF('4. חימום מים'!D348="גז טבעי",'4. חימום מים'!F348,0)+IF('4. חימום מים'!D349="גז טבעי",'4. חימום מים'!F349,0)+IF('4. חימום מים'!D350="גז טבעי",'4. חימום מים'!F350,0)+IF('4. חימום מים'!D356="גז טבעי",'4. חימום מים'!F356,0)+IF('4. חימום מים'!D357="גז טבעי",'4. חימום מים'!F357,0)+IF('4. חימום מים'!D358="גז טבעי",'4. חימום מים'!F358,0)+IF('4. חימום מים'!D364="גז טבעי",'4. חימום מים'!F364,0)+IF('4. חימום מים'!D365="גז טבעי",'4. חימום מים'!F365,0)+IF('4. חימום מים'!D366="גז טבעי",'4. חימום מים'!F366,0)+IF('4. חימום מים'!D372="גז טבעי",'4. חימום מים'!F372,0)+IF('4. חימום מים'!D373="גז טבעי",'4. חימום מים'!F373,0)+IF('4. חימום מים'!D374="גז טבעי",'4. חימום מים'!F374,0)</f>
        <v>0</v>
      </c>
      <c r="D126" s="732">
        <f>IF('4. חימום מים'!D332='8.חיסכון כלכלי'!D297,'4. חימום מים'!F332,0)+IF('4. חימום מים'!D333='8.חיסכון כלכלי'!D297,'4. חימום מים'!F333,0)+IF('4. חימום מים'!D334='8.חיסכון כלכלי'!D297,'4. חימום מים'!F334,0)+IF('4. חימום מים'!D340='8.חיסכון כלכלי'!D297,'4. חימום מים'!F340,0)+IF('4. חימום מים'!D341='8.חיסכון כלכלי'!D297,'4. חימום מים'!F341,0)+IF('4. חימום מים'!D342='8.חיסכון כלכלי'!D297,'4. חימום מים'!F342,0)+IF('4. חימום מים'!D348='8.חיסכון כלכלי'!D297,'4. חימום מים'!F348,0)+IF('4. חימום מים'!D349='8.חיסכון כלכלי'!D297,'4. חימום מים'!F349,0)+IF('4. חימום מים'!D350='8.חיסכון כלכלי'!D297,'4. חימום מים'!F350,0)+IF('4. חימום מים'!D356='8.חיסכון כלכלי'!D297,'4. חימום מים'!F356,0)+IF('4. חימום מים'!D357='8.חיסכון כלכלי'!D297,'4. חימום מים'!F357,0)+IF('4. חימום מים'!D358='8.חיסכון כלכלי'!D297,'4. חימום מים'!F358,0)+IF('4. חימום מים'!D364='8.חיסכון כלכלי'!D297,'4. חימום מים'!F364,0)+IF('4. חימום מים'!D365='8.חיסכון כלכלי'!D297,'4. חימום מים'!F365,0)+IF('4. חימום מים'!D366='8.חיסכון כלכלי'!D297,'4. חימום מים'!F366,0)+IF('4. חימום מים'!D372='8.חיסכון כלכלי'!D297,'4. חימום מים'!F372,0)+IF('4. חימום מים'!D373='8.חיסכון כלכלי'!D297,'4. חימום מים'!F373,0)+IF('4. חימום מים'!D374='8.חיסכון כלכלי'!D297,'4. חימום מים'!F374,0)</f>
        <v>0</v>
      </c>
      <c r="E126" s="732">
        <f>IF('4. חימום מים'!D332="חשמל",'4. חימום מים'!F332,0)+IF('4. חימום מים'!D333="חשמל",'4. חימום מים'!F333,0)+IF('4. חימום מים'!D334="חשמל",'4. חימום מים'!F334,0)+IF('4. חימום מים'!D340="חשמל",'4. חימום מים'!F340,0)+IF('4. חימום מים'!D341="חשמל",'4. חימום מים'!F341,0)+IF('4. חימום מים'!D342="חשמל",'4. חימום מים'!F342,0)+IF('4. חימום מים'!D348="חשמל",'4. חימום מים'!F348,0)+IF('4. חימום מים'!D349="חשמל",'4. חימום מים'!F349,0)+IF('4. חימום מים'!D350="חשמל",'4. חימום מים'!F350,0)+IF('4. חימום מים'!D356="חשמל",'4. חימום מים'!F356,0)+IF('4. חימום מים'!D357="חשמל",'4. חימום מים'!F357,0)+IF('4. חימום מים'!D358="חשמל",'4. חימום מים'!F358,0)+IF('4. חימום מים'!D364="חשמל",'4. חימום מים'!F364,0)+IF('4. חימום מים'!D365="חשמל",'4. חימום מים'!F365,0)+IF('4. חימום מים'!D366="חשמל",'4. חימום מים'!F366,0)+IF('4. חימום מים'!D372="חשמל",'4. חימום מים'!F372,0)+IF('4. חימום מים'!D373="חשמל",'4. חימום מים'!F373,0)+IF('4. חימום מים'!D374="חשמל",'4. חימום מים'!F374,0)</f>
        <v>0</v>
      </c>
      <c r="F126" s="732">
        <f>IF('4. חימום מים'!D332="מזוט",'4. חימום מים'!F332,0)+IF('4. חימום מים'!D333="מזוט",'4. חימום מים'!F333,0)+IF('4. חימום מים'!D334="מזוט",'4. חימום מים'!F334,0)+IF('4. חימום מים'!D340="מזוט",'4. חימום מים'!F340,0)+IF('4. חימום מים'!D341="מזוט",'4. חימום מים'!F341,0)+IF('4. חימום מים'!D342="מזוט",'4. חימום מים'!F342,0)+IF('4. חימום מים'!D348="מזוט",'4. חימום מים'!F348,0)+IF('4. חימום מים'!D349="מזוט",'4. חימום מים'!F349,0)+IF('4. חימום מים'!D350="מזוט",'4. חימום מים'!F350,0)+IF('4. חימום מים'!D356="מזוט",'4. חימום מים'!F356,0)+IF('4. חימום מים'!D357="מזוט",'4. חימום מים'!F357,0)+IF('4. חימום מים'!D358="מזוט",'4. חימום מים'!F358,0)+IF('4. חימום מים'!D364="מזוט",'4. חימום מים'!F364,0)+IF('4. חימום מים'!D365="מזוט",'4. חימום מים'!F365,0)+IF('4. חימום מים'!D366="מזוט",'4. חימום מים'!F366,0)+IF('4. חימום מים'!D372="מזוט",'4. חימום מים'!F372,0)+IF('4. חימום מים'!D373="מזוט",'4. חימום מים'!F373,0)+IF('4. חימום מים'!D374="מזוט",'4. חימום מים'!F374,0)</f>
        <v>0</v>
      </c>
      <c r="G126" s="774">
        <f>IF('4. חימום מים'!D332="סולר",'4. חימום מים'!F332,0)+IF('4. חימום מים'!D333="סולר",'4. חימום מים'!F333,0)+IF('4. חימום מים'!D334="סולר",'4. חימום מים'!F334,0)+IF('4. חימום מים'!D340="סולר",'4. חימום מים'!F340,0)+IF('4. חימום מים'!D341="סולר",'4. חימום מים'!F341,0)+IF('4. חימום מים'!D342="סולר",'4. חימום מים'!F342,0)+IF('4. חימום מים'!D348="סולר",'4. חימום מים'!F348,0)+IF('4. חימום מים'!D349="סולר",'4. חימום מים'!F349,0)+IF('4. חימום מים'!D350="סולר",'4. חימום מים'!F350,0)+IF('4. חימום מים'!D356="סולר",'4. חימום מים'!F356,0)+IF('4. חימום מים'!D357="סולר",'4. חימום מים'!F357,0)+IF('4. חימום מים'!D358="סולר",'4. חימום מים'!F358,0)+IF('4. חימום מים'!D364="סולר",'4. חימום מים'!F364,0)+IF('4. חימום מים'!D365="סולר",'4. חימום מים'!F365,0)+IF('4. חימום מים'!D366="סולר",'4. חימום מים'!F366,0)+IF('4. חימום מים'!D372="סולר",'4. חימום מים'!F372,0)+IF('4. חימום מים'!D373="סולר",'4. חימום מים'!F373,0)+IF('4. חימום מים'!D374="סולר",'4. חימום מים'!F374,0)</f>
        <v>0</v>
      </c>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3"/>
      <c r="AZ126" s="133"/>
      <c r="BA126" s="133"/>
      <c r="BB126" s="133"/>
      <c r="BC126" s="133"/>
      <c r="BD126" s="133"/>
      <c r="BE126" s="133"/>
      <c r="BF126" s="133"/>
      <c r="BG126" s="133"/>
      <c r="BH126" s="133"/>
      <c r="BI126" s="133"/>
      <c r="BJ126" s="174"/>
      <c r="BK126" s="133"/>
      <c r="BL126" s="133"/>
      <c r="BM126" s="133"/>
      <c r="BN126" s="133"/>
      <c r="BO126" s="133"/>
      <c r="BP126" s="133"/>
      <c r="BQ126" s="133"/>
      <c r="BR126" s="133"/>
      <c r="BS126" s="133"/>
      <c r="BT126" s="133"/>
      <c r="BU126" s="133"/>
      <c r="BV126" s="133"/>
      <c r="BW126" s="133"/>
      <c r="BX126" s="133"/>
      <c r="BY126" s="133"/>
      <c r="BZ126" s="133"/>
      <c r="CA126" s="133"/>
      <c r="CB126" s="133"/>
      <c r="CC126" s="133"/>
      <c r="CD126" s="133"/>
      <c r="CE126" s="133"/>
      <c r="CF126" s="133"/>
      <c r="CG126" s="133"/>
      <c r="CH126" s="133"/>
      <c r="CI126" s="133"/>
      <c r="CJ126" s="133"/>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c r="DY126" s="133"/>
      <c r="DZ126" s="133"/>
      <c r="EA126" s="133"/>
      <c r="EB126" s="133"/>
      <c r="EC126" s="133"/>
      <c r="ED126" s="133"/>
      <c r="EE126" s="133"/>
      <c r="EF126" s="133"/>
      <c r="EG126" s="133"/>
      <c r="EH126" s="133"/>
      <c r="EI126" s="133"/>
      <c r="EJ126" s="133"/>
      <c r="EK126" s="133"/>
      <c r="EL126" s="133"/>
      <c r="EM126" s="133"/>
      <c r="EN126" s="133"/>
      <c r="EO126" s="133"/>
      <c r="EP126" s="133"/>
      <c r="EQ126" s="133"/>
      <c r="ER126" s="133"/>
      <c r="ES126" s="133"/>
      <c r="ET126" s="133"/>
      <c r="EU126" s="133"/>
      <c r="EV126" s="133"/>
      <c r="EW126" s="133"/>
      <c r="EX126" s="133"/>
      <c r="EY126" s="133"/>
      <c r="EZ126" s="133"/>
      <c r="FA126" s="133"/>
      <c r="FB126" s="133"/>
      <c r="FC126" s="133"/>
      <c r="FD126" s="133"/>
      <c r="FE126" s="133"/>
      <c r="FF126" s="133"/>
      <c r="FG126" s="133"/>
      <c r="FH126" s="133"/>
      <c r="FI126" s="133"/>
      <c r="FJ126" s="133"/>
      <c r="FK126" s="133"/>
      <c r="FL126" s="133"/>
      <c r="FM126" s="133"/>
      <c r="FN126" s="133"/>
      <c r="FO126" s="133"/>
      <c r="FP126" s="133"/>
      <c r="FQ126" s="133"/>
      <c r="FR126" s="133"/>
      <c r="FS126" s="133"/>
      <c r="FT126" s="133"/>
      <c r="FU126" s="133"/>
      <c r="FV126" s="133"/>
      <c r="FW126" s="133"/>
      <c r="FX126" s="133"/>
      <c r="FY126" s="133"/>
      <c r="FZ126" s="133"/>
      <c r="GA126" s="133"/>
      <c r="GB126" s="133"/>
      <c r="GC126" s="133"/>
      <c r="GD126" s="133"/>
    </row>
    <row r="127" spans="1:191" s="133" customFormat="1">
      <c r="A127" s="174"/>
      <c r="B127" s="756" t="s">
        <v>366</v>
      </c>
      <c r="C127" s="732">
        <v>0</v>
      </c>
      <c r="D127" s="732">
        <v>0</v>
      </c>
      <c r="E127" s="732">
        <f>'5. מנועים'!D290</f>
        <v>0</v>
      </c>
      <c r="F127" s="732">
        <v>0</v>
      </c>
      <c r="G127" s="774">
        <v>0</v>
      </c>
      <c r="BJ127" s="174"/>
    </row>
    <row r="128" spans="1:191" s="135" customFormat="1">
      <c r="A128" s="174"/>
      <c r="B128" s="756" t="s">
        <v>368</v>
      </c>
      <c r="C128" s="732">
        <f>'6. כללי'!C381</f>
        <v>0</v>
      </c>
      <c r="D128" s="732">
        <f>'6. כללי'!C382</f>
        <v>0</v>
      </c>
      <c r="E128" s="732">
        <f>'6. כללי'!C383</f>
        <v>0</v>
      </c>
      <c r="F128" s="732">
        <f>'6. כללי'!C384</f>
        <v>0</v>
      </c>
      <c r="G128" s="774">
        <f>'6. כללי'!C385</f>
        <v>0</v>
      </c>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H128" s="133"/>
      <c r="BI128" s="133"/>
      <c r="BJ128" s="174"/>
      <c r="BK128" s="133"/>
      <c r="BL128" s="133"/>
      <c r="BM128" s="133"/>
      <c r="BN128" s="133"/>
      <c r="BO128" s="133"/>
      <c r="BP128" s="133"/>
      <c r="BQ128" s="133"/>
      <c r="BR128" s="133"/>
      <c r="BS128" s="133"/>
      <c r="BT128" s="133"/>
      <c r="BU128" s="133"/>
      <c r="BV128" s="133"/>
      <c r="BW128" s="133"/>
      <c r="BX128" s="133"/>
      <c r="BY128" s="133"/>
      <c r="BZ128" s="133"/>
      <c r="CA128" s="133"/>
      <c r="CB128" s="133"/>
      <c r="CC128" s="133"/>
      <c r="CD128" s="133"/>
      <c r="CE128" s="133"/>
      <c r="CF128" s="133"/>
      <c r="CG128" s="133"/>
      <c r="CH128" s="133"/>
      <c r="CI128" s="133"/>
      <c r="CJ128" s="133"/>
      <c r="CK128" s="133"/>
      <c r="CL128" s="133"/>
      <c r="CM128" s="133"/>
      <c r="CN128" s="133"/>
      <c r="CO128" s="133"/>
      <c r="CP128" s="133"/>
      <c r="CQ128" s="133"/>
      <c r="CR128" s="133"/>
      <c r="CS128" s="133"/>
      <c r="CT128" s="133"/>
      <c r="CU128" s="133"/>
      <c r="CV128" s="133"/>
      <c r="CW128" s="133"/>
      <c r="CX128" s="133"/>
      <c r="CY128" s="133"/>
      <c r="CZ128" s="133"/>
      <c r="DA128" s="133"/>
      <c r="DB128" s="133"/>
      <c r="DC128" s="133"/>
      <c r="DD128" s="133"/>
      <c r="DE128" s="133"/>
      <c r="DF128" s="133"/>
      <c r="DG128" s="133"/>
      <c r="DH128" s="133"/>
      <c r="DI128" s="133"/>
      <c r="DJ128" s="133"/>
      <c r="DK128" s="133"/>
      <c r="DL128" s="133"/>
      <c r="DM128" s="133"/>
      <c r="DN128" s="133"/>
      <c r="DO128" s="133"/>
      <c r="DP128" s="133"/>
      <c r="DQ128" s="133"/>
      <c r="DR128" s="133"/>
      <c r="DS128" s="133"/>
      <c r="DT128" s="133"/>
      <c r="DU128" s="133"/>
      <c r="DV128" s="133"/>
      <c r="DW128" s="133"/>
      <c r="DX128" s="133"/>
      <c r="DY128" s="133"/>
      <c r="DZ128" s="133"/>
      <c r="EA128" s="133"/>
      <c r="EB128" s="133"/>
      <c r="EC128" s="133"/>
      <c r="ED128" s="133"/>
      <c r="EE128" s="133"/>
      <c r="EF128" s="133"/>
      <c r="EG128" s="133"/>
      <c r="EH128" s="133"/>
      <c r="EI128" s="133"/>
      <c r="EJ128" s="133"/>
      <c r="EK128" s="133"/>
      <c r="EL128" s="133"/>
      <c r="EM128" s="133"/>
      <c r="EN128" s="133"/>
      <c r="EO128" s="133"/>
      <c r="EP128" s="133"/>
      <c r="EQ128" s="133"/>
      <c r="ER128" s="133"/>
      <c r="ES128" s="133"/>
      <c r="ET128" s="133"/>
      <c r="EU128" s="133"/>
      <c r="EV128" s="133"/>
      <c r="EW128" s="133"/>
      <c r="EX128" s="133"/>
      <c r="EY128" s="133"/>
      <c r="EZ128" s="133"/>
      <c r="FA128" s="133"/>
      <c r="FB128" s="133"/>
      <c r="FC128" s="133"/>
      <c r="FD128" s="133"/>
      <c r="FE128" s="133"/>
      <c r="FF128" s="133"/>
      <c r="FG128" s="133"/>
      <c r="FH128" s="133"/>
      <c r="FI128" s="133"/>
      <c r="FJ128" s="133"/>
      <c r="FK128" s="133"/>
      <c r="FL128" s="133"/>
      <c r="FM128" s="133"/>
      <c r="FN128" s="133"/>
      <c r="FO128" s="133"/>
      <c r="FP128" s="133"/>
      <c r="FQ128" s="133"/>
      <c r="FR128" s="133"/>
      <c r="FS128" s="133"/>
      <c r="FT128" s="133"/>
      <c r="FU128" s="133"/>
      <c r="FV128" s="133"/>
      <c r="FW128" s="133"/>
      <c r="FX128" s="133"/>
      <c r="FY128" s="133"/>
      <c r="FZ128" s="133"/>
      <c r="GA128" s="133"/>
      <c r="GB128" s="133"/>
      <c r="GC128" s="133"/>
      <c r="GD128" s="133"/>
    </row>
    <row r="129" spans="1:187" s="135" customFormat="1">
      <c r="A129" s="174"/>
      <c r="B129" s="756" t="s">
        <v>543</v>
      </c>
      <c r="C129" s="732">
        <v>0</v>
      </c>
      <c r="D129" s="732">
        <v>0</v>
      </c>
      <c r="E129" s="732">
        <f>E21-'7. ייצור חשמל'!E177</f>
        <v>0</v>
      </c>
      <c r="F129" s="732">
        <v>0</v>
      </c>
      <c r="G129" s="774">
        <v>0</v>
      </c>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c r="AO129" s="133"/>
      <c r="AP129" s="133"/>
      <c r="AQ129" s="133"/>
      <c r="AR129" s="133"/>
      <c r="AS129" s="133"/>
      <c r="AT129" s="133"/>
      <c r="AU129" s="133"/>
      <c r="AV129" s="133"/>
      <c r="AW129" s="133"/>
      <c r="AX129" s="133"/>
      <c r="AY129" s="133"/>
      <c r="AZ129" s="133"/>
      <c r="BA129" s="133"/>
      <c r="BB129" s="133"/>
      <c r="BC129" s="133"/>
      <c r="BD129" s="133"/>
      <c r="BE129" s="133"/>
      <c r="BF129" s="133"/>
      <c r="BG129" s="133"/>
      <c r="BH129" s="133"/>
      <c r="BI129" s="133"/>
      <c r="BJ129" s="174"/>
      <c r="BK129" s="133"/>
      <c r="BL129" s="133"/>
      <c r="BM129" s="133"/>
      <c r="BN129" s="133"/>
      <c r="BO129" s="133"/>
      <c r="BP129" s="133"/>
      <c r="BQ129" s="133"/>
      <c r="BR129" s="133"/>
      <c r="BS129" s="133"/>
      <c r="BT129" s="133"/>
      <c r="BU129" s="133"/>
      <c r="BV129" s="133"/>
      <c r="BW129" s="133"/>
      <c r="BX129" s="133"/>
      <c r="BY129" s="133"/>
      <c r="BZ129" s="133"/>
      <c r="CA129" s="133"/>
      <c r="CB129" s="133"/>
      <c r="CC129" s="133"/>
      <c r="CD129" s="133"/>
      <c r="CE129" s="133"/>
      <c r="CF129" s="133"/>
      <c r="CG129" s="133"/>
      <c r="CH129" s="133"/>
      <c r="CI129" s="133"/>
      <c r="CJ129" s="133"/>
      <c r="CK129" s="133"/>
      <c r="CL129" s="133"/>
      <c r="CM129" s="133"/>
      <c r="CN129" s="133"/>
      <c r="CO129" s="133"/>
      <c r="CP129" s="133"/>
      <c r="CQ129" s="133"/>
      <c r="CR129" s="133"/>
      <c r="CS129" s="133"/>
      <c r="CT129" s="133"/>
      <c r="CU129" s="133"/>
      <c r="CV129" s="133"/>
      <c r="CW129" s="133"/>
      <c r="CX129" s="133"/>
      <c r="CY129" s="133"/>
      <c r="CZ129" s="133"/>
      <c r="DA129" s="133"/>
      <c r="DB129" s="133"/>
      <c r="DC129" s="133"/>
      <c r="DD129" s="133"/>
      <c r="DE129" s="133"/>
      <c r="DF129" s="133"/>
      <c r="DG129" s="133"/>
      <c r="DH129" s="133"/>
      <c r="DI129" s="133"/>
      <c r="DJ129" s="133"/>
      <c r="DK129" s="133"/>
      <c r="DL129" s="133"/>
      <c r="DM129" s="133"/>
      <c r="DN129" s="133"/>
      <c r="DO129" s="133"/>
      <c r="DP129" s="133"/>
      <c r="DQ129" s="133"/>
      <c r="DR129" s="133"/>
      <c r="DS129" s="133"/>
      <c r="DT129" s="133"/>
      <c r="DU129" s="133"/>
      <c r="DV129" s="133"/>
      <c r="DW129" s="133"/>
      <c r="DX129" s="133"/>
      <c r="DY129" s="133"/>
      <c r="DZ129" s="133"/>
      <c r="EA129" s="133"/>
      <c r="EB129" s="133"/>
      <c r="EC129" s="133"/>
      <c r="ED129" s="133"/>
      <c r="EE129" s="133"/>
      <c r="EF129" s="133"/>
      <c r="EG129" s="133"/>
      <c r="EH129" s="133"/>
      <c r="EI129" s="133"/>
      <c r="EJ129" s="133"/>
      <c r="EK129" s="133"/>
      <c r="EL129" s="133"/>
      <c r="EM129" s="133"/>
      <c r="EN129" s="133"/>
      <c r="EO129" s="133"/>
      <c r="EP129" s="133"/>
      <c r="EQ129" s="133"/>
      <c r="ER129" s="133"/>
      <c r="ES129" s="133"/>
      <c r="ET129" s="133"/>
      <c r="EU129" s="133"/>
      <c r="EV129" s="133"/>
      <c r="EW129" s="133"/>
      <c r="EX129" s="133"/>
      <c r="EY129" s="133"/>
      <c r="EZ129" s="133"/>
      <c r="FA129" s="133"/>
      <c r="FB129" s="133"/>
      <c r="FC129" s="133"/>
      <c r="FD129" s="133"/>
      <c r="FE129" s="133"/>
      <c r="FF129" s="133"/>
      <c r="FG129" s="133"/>
      <c r="FH129" s="133"/>
      <c r="FI129" s="133"/>
      <c r="FJ129" s="133"/>
      <c r="FK129" s="133"/>
      <c r="FL129" s="133"/>
      <c r="FM129" s="133"/>
      <c r="FN129" s="133"/>
      <c r="FO129" s="133"/>
      <c r="FP129" s="133"/>
      <c r="FQ129" s="133"/>
      <c r="FR129" s="133"/>
      <c r="FS129" s="133"/>
      <c r="FT129" s="133"/>
      <c r="FU129" s="133"/>
      <c r="FV129" s="133"/>
      <c r="FW129" s="133"/>
      <c r="FX129" s="133"/>
      <c r="FY129" s="133"/>
      <c r="FZ129" s="133"/>
      <c r="GA129" s="133"/>
      <c r="GB129" s="133"/>
      <c r="GC129" s="133"/>
      <c r="GD129" s="133"/>
    </row>
    <row r="130" spans="1:187" s="135" customFormat="1" ht="15.75" thickBot="1">
      <c r="A130" s="174"/>
      <c r="B130" s="795" t="s">
        <v>242</v>
      </c>
      <c r="C130" s="805">
        <f>SUM(C124:C129)</f>
        <v>0</v>
      </c>
      <c r="D130" s="805">
        <f>SUM(D124:D129)</f>
        <v>0</v>
      </c>
      <c r="E130" s="805">
        <f>SUM(E124:E129)</f>
        <v>0</v>
      </c>
      <c r="F130" s="805">
        <f>SUM(F124:F129)</f>
        <v>0</v>
      </c>
      <c r="G130" s="778">
        <f>SUM(G124:G129)</f>
        <v>0</v>
      </c>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74"/>
      <c r="BK130" s="133"/>
      <c r="BL130" s="133"/>
      <c r="BM130" s="133"/>
      <c r="BN130" s="133"/>
      <c r="BO130" s="133"/>
      <c r="BP130" s="133"/>
      <c r="BQ130" s="133"/>
      <c r="BR130" s="133"/>
      <c r="BS130" s="133"/>
      <c r="BT130" s="133"/>
      <c r="BU130" s="133"/>
      <c r="BV130" s="133"/>
      <c r="BW130" s="133"/>
      <c r="BX130" s="133"/>
      <c r="BY130" s="133"/>
      <c r="BZ130" s="133"/>
      <c r="CA130" s="133"/>
      <c r="CB130" s="133"/>
      <c r="CC130" s="133"/>
      <c r="CD130" s="133"/>
      <c r="CE130" s="133"/>
      <c r="CF130" s="133"/>
      <c r="CG130" s="133"/>
      <c r="CH130" s="133"/>
      <c r="CI130" s="133"/>
      <c r="CJ130" s="133"/>
      <c r="CK130" s="133"/>
      <c r="CL130" s="133"/>
      <c r="CM130" s="133"/>
      <c r="CN130" s="133"/>
      <c r="CO130" s="133"/>
      <c r="CP130" s="133"/>
      <c r="CQ130" s="133"/>
      <c r="CR130" s="133"/>
      <c r="CS130" s="133"/>
      <c r="CT130" s="133"/>
      <c r="CU130" s="133"/>
      <c r="CV130" s="133"/>
      <c r="CW130" s="133"/>
      <c r="CX130" s="133"/>
      <c r="CY130" s="133"/>
      <c r="CZ130" s="133"/>
      <c r="DA130" s="133"/>
      <c r="DB130" s="133"/>
      <c r="DC130" s="133"/>
      <c r="DD130" s="133"/>
      <c r="DE130" s="133"/>
      <c r="DF130" s="133"/>
      <c r="DG130" s="133"/>
      <c r="DH130" s="133"/>
      <c r="DI130" s="133"/>
      <c r="DJ130" s="133"/>
      <c r="DK130" s="133"/>
      <c r="DL130" s="133"/>
      <c r="DM130" s="133"/>
      <c r="DN130" s="133"/>
      <c r="DO130" s="133"/>
      <c r="DP130" s="133"/>
      <c r="DQ130" s="133"/>
      <c r="DR130" s="133"/>
      <c r="DS130" s="133"/>
      <c r="DT130" s="133"/>
      <c r="DU130" s="133"/>
      <c r="DV130" s="133"/>
      <c r="DW130" s="133"/>
      <c r="DX130" s="133"/>
      <c r="DY130" s="133"/>
      <c r="DZ130" s="133"/>
      <c r="EA130" s="133"/>
      <c r="EB130" s="133"/>
      <c r="EC130" s="133"/>
      <c r="ED130" s="133"/>
      <c r="EE130" s="133"/>
      <c r="EF130" s="133"/>
      <c r="EG130" s="133"/>
      <c r="EH130" s="133"/>
      <c r="EI130" s="133"/>
      <c r="EJ130" s="133"/>
      <c r="EK130" s="133"/>
      <c r="EL130" s="133"/>
      <c r="EM130" s="133"/>
      <c r="EN130" s="133"/>
      <c r="EO130" s="133"/>
      <c r="EP130" s="133"/>
      <c r="EQ130" s="133"/>
      <c r="ER130" s="133"/>
      <c r="ES130" s="133"/>
      <c r="ET130" s="133"/>
      <c r="EU130" s="133"/>
      <c r="EV130" s="133"/>
      <c r="EW130" s="133"/>
      <c r="EX130" s="133"/>
      <c r="EY130" s="133"/>
      <c r="EZ130" s="133"/>
      <c r="FA130" s="133"/>
      <c r="FB130" s="133"/>
      <c r="FC130" s="133"/>
      <c r="FD130" s="133"/>
      <c r="FE130" s="133"/>
      <c r="FF130" s="133"/>
      <c r="FG130" s="133"/>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row>
    <row r="131" spans="1:187" s="135" customFormat="1" ht="15">
      <c r="A131" s="174"/>
      <c r="B131" s="167"/>
      <c r="C131" s="167"/>
      <c r="D131" s="167"/>
      <c r="E131" s="167"/>
      <c r="F131" s="167"/>
      <c r="G131" s="167"/>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c r="BF131" s="133"/>
      <c r="BG131" s="133"/>
      <c r="BH131" s="133"/>
      <c r="BI131" s="133"/>
      <c r="BJ131" s="174"/>
      <c r="BK131" s="133"/>
      <c r="BL131" s="133"/>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133"/>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133"/>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133"/>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row>
    <row r="132" spans="1:187" s="133" customFormat="1" ht="20.25" customHeight="1">
      <c r="A132" s="174" t="s">
        <v>561</v>
      </c>
      <c r="B132" s="764" t="s">
        <v>553</v>
      </c>
      <c r="BJ132" s="174"/>
    </row>
    <row r="133" spans="1:187" s="133" customFormat="1">
      <c r="A133" s="174"/>
      <c r="B133" s="248" t="s">
        <v>544</v>
      </c>
      <c r="BJ133" s="174"/>
    </row>
    <row r="134" spans="1:187" s="133" customFormat="1" ht="15" thickBot="1">
      <c r="A134" s="174"/>
      <c r="BJ134" s="174"/>
    </row>
    <row r="135" spans="1:187" s="270" customFormat="1" ht="15.75" thickBot="1">
      <c r="A135" s="174"/>
      <c r="B135" s="784" t="s">
        <v>69</v>
      </c>
      <c r="C135" s="785" t="s">
        <v>360</v>
      </c>
      <c r="D135" s="806" t="s">
        <v>545</v>
      </c>
      <c r="E135" s="806" t="s">
        <v>567</v>
      </c>
      <c r="F135" s="786" t="s">
        <v>546</v>
      </c>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74"/>
      <c r="BL135" s="133"/>
      <c r="BM135" s="133"/>
      <c r="BN135" s="133"/>
      <c r="BO135" s="133"/>
      <c r="BP135" s="133"/>
      <c r="BQ135" s="133"/>
      <c r="BR135" s="133"/>
      <c r="BS135" s="133"/>
      <c r="BT135" s="133"/>
      <c r="BU135" s="133"/>
      <c r="BV135" s="133"/>
      <c r="BW135" s="133"/>
      <c r="BX135" s="133"/>
      <c r="BY135" s="133"/>
      <c r="BZ135" s="133"/>
      <c r="CA135" s="133"/>
      <c r="CB135" s="133"/>
      <c r="CC135" s="133"/>
      <c r="CD135" s="133"/>
      <c r="CE135" s="133"/>
      <c r="CF135" s="133"/>
      <c r="CG135" s="133"/>
      <c r="CH135" s="133"/>
      <c r="CI135" s="133"/>
      <c r="CJ135" s="133"/>
      <c r="CK135" s="133"/>
      <c r="CL135" s="133"/>
      <c r="CM135" s="133"/>
      <c r="CN135" s="133"/>
      <c r="CO135" s="133"/>
      <c r="CP135" s="133"/>
      <c r="CQ135" s="133"/>
      <c r="CR135" s="133"/>
      <c r="CS135" s="133"/>
      <c r="CT135" s="133"/>
      <c r="CU135" s="133"/>
      <c r="CV135" s="133"/>
      <c r="CW135" s="133"/>
      <c r="CX135" s="133"/>
      <c r="CY135" s="133"/>
      <c r="CZ135" s="133"/>
      <c r="DA135" s="133"/>
      <c r="DB135" s="133"/>
      <c r="DC135" s="133"/>
      <c r="DD135" s="133"/>
      <c r="DE135" s="133"/>
      <c r="DF135" s="133"/>
      <c r="DG135" s="133"/>
      <c r="DH135" s="133"/>
      <c r="DI135" s="133"/>
      <c r="DJ135" s="133"/>
      <c r="DK135" s="133"/>
      <c r="DL135" s="133"/>
      <c r="DM135" s="133"/>
      <c r="DN135" s="133"/>
      <c r="DO135" s="133"/>
      <c r="DP135" s="133"/>
      <c r="DQ135" s="133"/>
      <c r="DR135" s="133"/>
      <c r="DS135" s="133"/>
      <c r="DT135" s="133"/>
      <c r="DU135" s="133"/>
      <c r="DV135" s="133"/>
      <c r="DW135" s="133"/>
      <c r="DX135" s="133"/>
      <c r="DY135" s="133"/>
      <c r="DZ135" s="133"/>
      <c r="EA135" s="133"/>
      <c r="EB135" s="133"/>
      <c r="EC135" s="133"/>
      <c r="ED135" s="133"/>
      <c r="EE135" s="133"/>
      <c r="EF135" s="133"/>
      <c r="EG135" s="133"/>
      <c r="EH135" s="133"/>
      <c r="EI135" s="133"/>
      <c r="EJ135" s="133"/>
      <c r="EK135" s="133"/>
      <c r="EL135" s="133"/>
      <c r="EM135" s="133"/>
      <c r="EN135" s="133"/>
      <c r="EO135" s="133"/>
      <c r="EP135" s="133"/>
      <c r="EQ135" s="133"/>
      <c r="ER135" s="133"/>
      <c r="ES135" s="133"/>
      <c r="ET135" s="133"/>
      <c r="EU135" s="133"/>
      <c r="EV135" s="133"/>
      <c r="EW135" s="133"/>
      <c r="EX135" s="133"/>
      <c r="EY135" s="133"/>
      <c r="EZ135" s="133"/>
      <c r="FA135" s="133"/>
      <c r="FB135" s="133"/>
      <c r="FC135" s="133"/>
      <c r="FD135" s="133"/>
      <c r="FE135" s="133"/>
      <c r="FF135" s="133"/>
      <c r="FG135" s="133"/>
      <c r="FH135" s="133"/>
      <c r="FI135" s="133"/>
      <c r="FJ135" s="133"/>
      <c r="FK135" s="133"/>
      <c r="FL135" s="133"/>
      <c r="FM135" s="133"/>
      <c r="FN135" s="133"/>
      <c r="FO135" s="133"/>
      <c r="FP135" s="133"/>
      <c r="FQ135" s="133"/>
      <c r="FR135" s="133"/>
      <c r="FS135" s="133"/>
      <c r="FT135" s="133"/>
      <c r="FU135" s="133"/>
      <c r="FV135" s="133"/>
      <c r="FW135" s="133"/>
      <c r="FX135" s="133"/>
      <c r="FY135" s="133"/>
      <c r="FZ135" s="133"/>
      <c r="GA135" s="133"/>
      <c r="GB135" s="133"/>
      <c r="GC135" s="133"/>
      <c r="GD135" s="133"/>
      <c r="GE135" s="133"/>
    </row>
    <row r="136" spans="1:187" s="133" customFormat="1">
      <c r="A136" s="174"/>
      <c r="B136" s="767" t="s">
        <v>58</v>
      </c>
      <c r="C136" s="768" t="s">
        <v>734</v>
      </c>
      <c r="D136" s="232"/>
      <c r="E136" s="773">
        <f>IF(OR(D136=0,D136=""),'10. קבועים'!$C$835,D136)</f>
        <v>26.932499999999997</v>
      </c>
      <c r="F136" s="807">
        <f>D136*C130</f>
        <v>0</v>
      </c>
      <c r="BK136" s="174"/>
    </row>
    <row r="137" spans="1:187" s="133" customFormat="1">
      <c r="A137" s="174"/>
      <c r="B137" s="767" t="s">
        <v>70</v>
      </c>
      <c r="C137" s="772" t="s">
        <v>747</v>
      </c>
      <c r="D137" s="472"/>
      <c r="E137" s="773">
        <f>IF(OR(D137=0,D137=""),'10. קבועים'!$C$836,D137)</f>
        <v>0.69501835200000006</v>
      </c>
      <c r="F137" s="807">
        <f>D137*D130</f>
        <v>0</v>
      </c>
      <c r="BK137" s="174"/>
    </row>
    <row r="138" spans="1:187" s="133" customFormat="1">
      <c r="A138" s="174"/>
      <c r="B138" s="767" t="s">
        <v>56</v>
      </c>
      <c r="C138" s="772" t="s">
        <v>748</v>
      </c>
      <c r="D138" s="472"/>
      <c r="E138" s="773">
        <f>IF(OR(D138=0,D138=""),'10. קבועים'!$C$837,D138)</f>
        <v>0.47</v>
      </c>
      <c r="F138" s="807">
        <f>D138*E130</f>
        <v>0</v>
      </c>
      <c r="BK138" s="174"/>
    </row>
    <row r="139" spans="1:187" s="133" customFormat="1">
      <c r="A139" s="174"/>
      <c r="B139" s="767" t="s">
        <v>59</v>
      </c>
      <c r="C139" s="772" t="s">
        <v>749</v>
      </c>
      <c r="D139" s="472"/>
      <c r="E139" s="773">
        <f>IF(OR(D139=0,D139=""),'10. קבועים'!$C$838,D139)</f>
        <v>2.5061224499999999</v>
      </c>
      <c r="F139" s="807">
        <f>D139*F130</f>
        <v>0</v>
      </c>
      <c r="BK139" s="174"/>
    </row>
    <row r="140" spans="1:187" s="133" customFormat="1" ht="15" thickBot="1">
      <c r="A140" s="174"/>
      <c r="B140" s="787" t="s">
        <v>57</v>
      </c>
      <c r="C140" s="776" t="s">
        <v>749</v>
      </c>
      <c r="D140" s="808"/>
      <c r="E140" s="777">
        <f>IF(OR(D140=0,D140=""),'10. קבועים'!$C$839,D140)</f>
        <v>3.4938916350000007</v>
      </c>
      <c r="F140" s="809">
        <f>D140*G130</f>
        <v>0</v>
      </c>
      <c r="BK140" s="174"/>
    </row>
    <row r="141" spans="1:187" s="133" customFormat="1">
      <c r="A141" s="174"/>
      <c r="BJ141" s="174"/>
    </row>
    <row r="142" spans="1:187" s="133" customFormat="1">
      <c r="A142" s="174" t="s">
        <v>725</v>
      </c>
      <c r="B142" s="764" t="s">
        <v>548</v>
      </c>
      <c r="BJ142" s="174"/>
    </row>
    <row r="143" spans="1:187" s="133" customFormat="1" ht="15" thickBot="1">
      <c r="A143" s="174"/>
      <c r="BJ143" s="174"/>
    </row>
    <row r="144" spans="1:187" s="133" customFormat="1" ht="15">
      <c r="A144" s="174"/>
      <c r="B144" s="810" t="s">
        <v>69</v>
      </c>
      <c r="C144" s="786" t="s">
        <v>549</v>
      </c>
      <c r="BJ144" s="174"/>
    </row>
    <row r="145" spans="1:191" s="133" customFormat="1">
      <c r="A145" s="174"/>
      <c r="B145" s="756" t="s">
        <v>384</v>
      </c>
      <c r="C145" s="774">
        <f>(C16*$E$28-C124*$E$136)+(D16*$E$29-D124*$E$137)+(E16*$E$30-E124*$E$138)+(F16*$E$31-F124*$E$139)+(G16*$E$32-G124*$E$140)</f>
        <v>0</v>
      </c>
      <c r="BJ145" s="174"/>
    </row>
    <row r="146" spans="1:191" s="133" customFormat="1">
      <c r="A146" s="174"/>
      <c r="B146" s="756" t="s">
        <v>365</v>
      </c>
      <c r="C146" s="774">
        <f>(C17*$E$28-C125*$E$136)+(D17*$E$29-D125*$E$137)+(E17*$E$30-E125*$E$138)+(F17*$E$31-F125*$E$139)+(G17*$E$32-G125*$E$140)</f>
        <v>0</v>
      </c>
      <c r="BJ146" s="174"/>
    </row>
    <row r="147" spans="1:191" s="133" customFormat="1">
      <c r="A147" s="174"/>
      <c r="B147" s="756" t="s">
        <v>364</v>
      </c>
      <c r="C147" s="774">
        <f>(C18*$E$28-C126*$E$136)+(D18*$E$29-D126*$E$137)+(E18*$E$30-E126*$E$138)+(F18*$E$31-F126*$E$139)+(G18*$E$32-G126*$E$140)</f>
        <v>0</v>
      </c>
      <c r="BJ147" s="174"/>
    </row>
    <row r="148" spans="1:191" s="133" customFormat="1">
      <c r="A148" s="174"/>
      <c r="B148" s="756" t="s">
        <v>366</v>
      </c>
      <c r="C148" s="774">
        <f>(C19*$E$28-C127*$E$136)+(D19*$E$29-D127*$E$137)+(E19*$E$30-E127*$E$138)+(F19*$E$31-F127*$E$139)+(G19*$E$32-G127*$E$140)</f>
        <v>0</v>
      </c>
      <c r="BJ148" s="174"/>
    </row>
    <row r="149" spans="1:191" s="133" customFormat="1">
      <c r="A149" s="174"/>
      <c r="B149" s="756" t="s">
        <v>368</v>
      </c>
      <c r="C149" s="774">
        <v>0</v>
      </c>
      <c r="BJ149" s="174"/>
    </row>
    <row r="150" spans="1:191" s="133" customFormat="1">
      <c r="A150" s="174"/>
      <c r="B150" s="756" t="s">
        <v>543</v>
      </c>
      <c r="C150" s="774">
        <f>(C20*$E$28-C128*$E$136)+(D20*$E$29-D128*$E$137)+(E20*$E$30-E128*$E$138)+(F20*$E$31-F128*$E$139)+(G20*$E$32-G128*$E$140)</f>
        <v>0</v>
      </c>
      <c r="BJ150" s="174"/>
    </row>
    <row r="151" spans="1:191" s="133" customFormat="1" ht="15.75" thickBot="1">
      <c r="A151" s="174"/>
      <c r="B151" s="795" t="s">
        <v>242</v>
      </c>
      <c r="C151" s="778">
        <f>SUM(C145:C150)</f>
        <v>0</v>
      </c>
      <c r="BJ151" s="174"/>
    </row>
    <row r="152" spans="1:191" s="133" customFormat="1">
      <c r="A152" s="174"/>
      <c r="BJ152" s="174"/>
    </row>
    <row r="153" spans="1:191" s="356" customFormat="1" ht="27.75">
      <c r="A153" s="514">
        <v>8.8000000000000007</v>
      </c>
      <c r="B153" s="301" t="s">
        <v>217</v>
      </c>
      <c r="C153" s="352"/>
      <c r="D153" s="353"/>
      <c r="E153" s="354"/>
      <c r="F153" s="352"/>
      <c r="G153" s="352"/>
      <c r="H153" s="352"/>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c r="BC153" s="355"/>
      <c r="BD153" s="355"/>
      <c r="BE153" s="355"/>
      <c r="BF153" s="355"/>
      <c r="BG153" s="355"/>
      <c r="BH153" s="355"/>
      <c r="BI153" s="355"/>
      <c r="BJ153" s="355"/>
      <c r="BK153" s="355"/>
      <c r="BL153" s="355"/>
      <c r="BM153" s="355"/>
      <c r="BN153" s="355"/>
      <c r="BO153" s="355"/>
      <c r="BP153" s="355"/>
      <c r="BQ153" s="355"/>
      <c r="BR153" s="355"/>
      <c r="BS153" s="355"/>
      <c r="BT153" s="355"/>
      <c r="BU153" s="355"/>
      <c r="BV153" s="355"/>
      <c r="BW153" s="355"/>
      <c r="BX153" s="355"/>
      <c r="BY153" s="355"/>
      <c r="BZ153" s="352"/>
      <c r="CA153" s="352"/>
      <c r="CB153" s="352"/>
      <c r="CC153" s="352"/>
      <c r="CD153" s="352"/>
      <c r="CE153" s="352"/>
      <c r="CF153" s="352"/>
      <c r="CG153" s="352"/>
      <c r="CH153" s="352"/>
      <c r="CI153" s="352"/>
      <c r="CJ153" s="352"/>
      <c r="CK153" s="352"/>
      <c r="CL153" s="352"/>
    </row>
    <row r="154" spans="1:191" s="135" customFormat="1">
      <c r="A154" s="174"/>
      <c r="B154" s="1043"/>
      <c r="C154" s="104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c r="BF154" s="133"/>
      <c r="BG154" s="133"/>
      <c r="BH154" s="133"/>
      <c r="BI154" s="133"/>
      <c r="BJ154" s="133"/>
      <c r="BK154" s="133"/>
      <c r="BL154" s="133"/>
      <c r="BM154" s="133"/>
      <c r="BN154" s="133"/>
      <c r="BO154" s="174"/>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3"/>
      <c r="CO154" s="133"/>
      <c r="CP154" s="133"/>
      <c r="CQ154" s="133"/>
      <c r="CR154" s="133"/>
      <c r="CS154" s="133"/>
      <c r="CT154" s="133"/>
      <c r="CU154" s="133"/>
      <c r="CV154" s="133"/>
      <c r="CW154" s="133"/>
      <c r="CX154" s="133"/>
      <c r="CY154" s="133"/>
      <c r="CZ154" s="133"/>
      <c r="DA154" s="133"/>
      <c r="DB154" s="133"/>
      <c r="DC154" s="133"/>
      <c r="DD154" s="133"/>
      <c r="DE154" s="133"/>
      <c r="DF154" s="133"/>
      <c r="DG154" s="133"/>
      <c r="DH154" s="133"/>
      <c r="DI154" s="133"/>
      <c r="DJ154" s="133"/>
      <c r="DK154" s="133"/>
      <c r="DL154" s="133"/>
      <c r="DM154" s="133"/>
      <c r="DN154" s="133"/>
      <c r="DO154" s="133"/>
      <c r="DP154" s="133"/>
      <c r="DQ154" s="133"/>
      <c r="DR154" s="133"/>
      <c r="DS154" s="133"/>
      <c r="DT154" s="133"/>
      <c r="DU154" s="133"/>
      <c r="DV154" s="133"/>
      <c r="DW154" s="133"/>
      <c r="DX154" s="133"/>
      <c r="DY154" s="133"/>
      <c r="DZ154" s="133"/>
      <c r="EA154" s="133"/>
      <c r="EB154" s="133"/>
      <c r="EC154" s="133"/>
      <c r="ED154" s="133"/>
      <c r="EE154" s="133"/>
      <c r="EF154" s="133"/>
      <c r="EG154" s="133"/>
      <c r="EH154" s="133"/>
      <c r="EI154" s="133"/>
      <c r="EJ154" s="133"/>
      <c r="EK154" s="133"/>
      <c r="EL154" s="133"/>
      <c r="EM154" s="133"/>
      <c r="EN154" s="133"/>
      <c r="EO154" s="133"/>
      <c r="EP154" s="133"/>
      <c r="EQ154" s="133"/>
      <c r="ER154" s="133"/>
      <c r="ES154" s="133"/>
      <c r="ET154" s="133"/>
      <c r="EU154" s="133"/>
      <c r="EV154" s="133"/>
      <c r="EW154" s="133"/>
      <c r="EX154" s="133"/>
      <c r="EY154" s="133"/>
      <c r="EZ154" s="133"/>
      <c r="FA154" s="133"/>
      <c r="FB154" s="133"/>
      <c r="FC154" s="133"/>
      <c r="FD154" s="133"/>
      <c r="FE154" s="133"/>
      <c r="FF154" s="133"/>
      <c r="FG154" s="133"/>
      <c r="FH154" s="133"/>
      <c r="FI154" s="133"/>
      <c r="FJ154" s="133"/>
      <c r="FK154" s="133"/>
      <c r="FL154" s="133"/>
      <c r="FM154" s="133"/>
      <c r="FN154" s="133"/>
      <c r="FO154" s="133"/>
      <c r="FP154" s="133"/>
      <c r="FQ154" s="133"/>
      <c r="FR154" s="133"/>
      <c r="FS154" s="133"/>
      <c r="FT154" s="133"/>
      <c r="FU154" s="133"/>
      <c r="FV154" s="133"/>
      <c r="FW154" s="133"/>
      <c r="FX154" s="133"/>
      <c r="FY154" s="133"/>
      <c r="FZ154" s="133"/>
      <c r="GA154" s="133"/>
      <c r="GB154" s="133"/>
      <c r="GC154" s="133"/>
      <c r="GD154" s="133"/>
      <c r="GE154" s="133"/>
      <c r="GF154" s="133"/>
      <c r="GG154" s="133"/>
      <c r="GH154" s="133"/>
      <c r="GI154" s="133"/>
    </row>
    <row r="155" spans="1:191" s="135" customFormat="1" ht="28.5">
      <c r="A155" s="174"/>
      <c r="B155" s="226" t="s">
        <v>287</v>
      </c>
      <c r="C155" s="272"/>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74"/>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3"/>
      <c r="CM155" s="133"/>
      <c r="CN155" s="133"/>
      <c r="CO155" s="133"/>
      <c r="CP155" s="133"/>
      <c r="CQ155" s="133"/>
      <c r="CR155" s="133"/>
      <c r="CS155" s="133"/>
      <c r="CT155" s="133"/>
      <c r="CU155" s="133"/>
      <c r="CV155" s="133"/>
      <c r="CW155" s="133"/>
      <c r="CX155" s="133"/>
      <c r="CY155" s="133"/>
      <c r="CZ155" s="133"/>
      <c r="DA155" s="133"/>
      <c r="DB155" s="133"/>
      <c r="DC155" s="133"/>
      <c r="DD155" s="133"/>
      <c r="DE155" s="133"/>
      <c r="DF155" s="133"/>
      <c r="DG155" s="133"/>
      <c r="DH155" s="133"/>
      <c r="DI155" s="133"/>
      <c r="DJ155" s="133"/>
      <c r="DK155" s="133"/>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33"/>
      <c r="EM155" s="133"/>
      <c r="EN155" s="133"/>
      <c r="EO155" s="133"/>
      <c r="EP155" s="133"/>
      <c r="EQ155" s="133"/>
      <c r="ER155" s="133"/>
      <c r="ES155" s="133"/>
      <c r="ET155" s="133"/>
      <c r="EU155" s="133"/>
      <c r="EV155" s="133"/>
      <c r="EW155" s="133"/>
      <c r="EX155" s="133"/>
      <c r="EY155" s="133"/>
      <c r="EZ155" s="133"/>
      <c r="FA155" s="133"/>
      <c r="FB155" s="133"/>
      <c r="FC155" s="133"/>
      <c r="FD155" s="133"/>
      <c r="FE155" s="133"/>
      <c r="FF155" s="133"/>
      <c r="FG155" s="133"/>
      <c r="FH155" s="133"/>
      <c r="FI155" s="133"/>
      <c r="FJ155" s="133"/>
      <c r="FK155" s="133"/>
      <c r="FL155" s="133"/>
      <c r="FM155" s="133"/>
      <c r="FN155" s="133"/>
      <c r="FO155" s="133"/>
      <c r="FP155" s="133"/>
      <c r="FQ155" s="133"/>
      <c r="FR155" s="133"/>
      <c r="FS155" s="133"/>
      <c r="FT155" s="133"/>
      <c r="FU155" s="133"/>
      <c r="FV155" s="133"/>
      <c r="FW155" s="133"/>
      <c r="FX155" s="133"/>
      <c r="FY155" s="133"/>
      <c r="FZ155" s="133"/>
      <c r="GA155" s="133"/>
      <c r="GB155" s="133"/>
      <c r="GC155" s="133"/>
      <c r="GD155" s="133"/>
      <c r="GE155" s="133"/>
      <c r="GF155" s="133"/>
      <c r="GG155" s="133"/>
      <c r="GH155" s="133"/>
      <c r="GI155" s="133"/>
    </row>
    <row r="156" spans="1:191" s="133" customFormat="1">
      <c r="A156" s="174"/>
      <c r="BJ156" s="174"/>
    </row>
    <row r="157" spans="1:191" s="133" customFormat="1">
      <c r="A157" s="174" t="s">
        <v>558</v>
      </c>
      <c r="B157" s="764" t="s">
        <v>588</v>
      </c>
    </row>
    <row r="158" spans="1:191" s="135" customFormat="1" ht="15" thickBot="1">
      <c r="A158" s="174"/>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74"/>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3"/>
      <c r="CM158" s="133"/>
      <c r="CN158" s="133"/>
      <c r="CO158" s="133"/>
      <c r="CP158" s="133"/>
      <c r="CQ158" s="133"/>
      <c r="CR158" s="133"/>
      <c r="CS158" s="133"/>
      <c r="CT158" s="133"/>
      <c r="CU158" s="133"/>
      <c r="CV158" s="133"/>
      <c r="CW158" s="133"/>
      <c r="CX158" s="133"/>
      <c r="CY158" s="133"/>
      <c r="CZ158" s="133"/>
      <c r="DA158" s="133"/>
      <c r="DB158" s="133"/>
      <c r="DC158" s="133"/>
      <c r="DD158" s="133"/>
      <c r="DE158" s="133"/>
      <c r="DF158" s="133"/>
      <c r="DG158" s="133"/>
      <c r="DH158" s="133"/>
      <c r="DI158" s="133"/>
      <c r="DJ158" s="133"/>
      <c r="DK158" s="133"/>
      <c r="DL158" s="133"/>
      <c r="DM158" s="133"/>
      <c r="DN158" s="133"/>
      <c r="DO158" s="133"/>
      <c r="DP158" s="133"/>
      <c r="DQ158" s="133"/>
      <c r="DR158" s="133"/>
      <c r="DS158" s="133"/>
      <c r="DT158" s="133"/>
      <c r="DU158" s="133"/>
      <c r="DV158" s="133"/>
      <c r="DW158" s="133"/>
      <c r="DX158" s="133"/>
      <c r="DY158" s="133"/>
      <c r="DZ158" s="133"/>
      <c r="EA158" s="133"/>
      <c r="EB158" s="133"/>
      <c r="EC158" s="133"/>
      <c r="ED158" s="133"/>
      <c r="EE158" s="133"/>
      <c r="EF158" s="133"/>
      <c r="EG158" s="133"/>
      <c r="EH158" s="133"/>
      <c r="EI158" s="133"/>
      <c r="EJ158" s="133"/>
      <c r="EK158" s="133"/>
      <c r="EL158" s="133"/>
      <c r="EM158" s="133"/>
      <c r="EN158" s="133"/>
      <c r="EO158" s="133"/>
      <c r="EP158" s="133"/>
      <c r="EQ158" s="133"/>
      <c r="ER158" s="133"/>
      <c r="ES158" s="133"/>
      <c r="ET158" s="133"/>
      <c r="EU158" s="133"/>
      <c r="EV158" s="133"/>
      <c r="EW158" s="133"/>
      <c r="EX158" s="133"/>
      <c r="EY158" s="133"/>
      <c r="EZ158" s="133"/>
      <c r="FA158" s="133"/>
      <c r="FB158" s="133"/>
      <c r="FC158" s="133"/>
      <c r="FD158" s="133"/>
      <c r="FE158" s="133"/>
      <c r="FF158" s="133"/>
      <c r="FG158" s="133"/>
      <c r="FH158" s="133"/>
      <c r="FI158" s="133"/>
      <c r="FJ158" s="133"/>
      <c r="FK158" s="133"/>
      <c r="FL158" s="133"/>
      <c r="FM158" s="133"/>
      <c r="FN158" s="133"/>
      <c r="FO158" s="133"/>
      <c r="FP158" s="133"/>
      <c r="FQ158" s="133"/>
      <c r="FR158" s="133"/>
      <c r="FS158" s="133"/>
      <c r="FT158" s="133"/>
      <c r="FU158" s="133"/>
      <c r="FV158" s="133"/>
      <c r="FW158" s="133"/>
      <c r="FX158" s="133"/>
      <c r="FY158" s="133"/>
      <c r="FZ158" s="133"/>
      <c r="GA158" s="133"/>
      <c r="GB158" s="133"/>
      <c r="GC158" s="133"/>
      <c r="GD158" s="133"/>
    </row>
    <row r="159" spans="1:191" s="133" customFormat="1" ht="15">
      <c r="A159" s="174"/>
      <c r="B159" s="784" t="s">
        <v>69</v>
      </c>
      <c r="C159" s="800" t="s">
        <v>58</v>
      </c>
      <c r="D159" s="800" t="s">
        <v>70</v>
      </c>
      <c r="E159" s="800" t="s">
        <v>56</v>
      </c>
      <c r="F159" s="800" t="s">
        <v>59</v>
      </c>
      <c r="G159" s="801" t="s">
        <v>57</v>
      </c>
    </row>
    <row r="160" spans="1:191" s="135" customFormat="1" ht="15">
      <c r="A160" s="174"/>
      <c r="B160" s="802" t="s">
        <v>360</v>
      </c>
      <c r="C160" s="803" t="s">
        <v>68</v>
      </c>
      <c r="D160" s="803" t="s">
        <v>66</v>
      </c>
      <c r="E160" s="803" t="s">
        <v>67</v>
      </c>
      <c r="F160" s="803" t="s">
        <v>60</v>
      </c>
      <c r="G160" s="804" t="s">
        <v>60</v>
      </c>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74"/>
      <c r="BK160" s="133"/>
      <c r="BL160" s="133"/>
      <c r="BM160" s="133"/>
      <c r="BN160" s="133"/>
      <c r="BO160" s="133"/>
      <c r="BP160" s="133"/>
      <c r="BQ160" s="133"/>
      <c r="BR160" s="133"/>
      <c r="BS160" s="133"/>
      <c r="BT160" s="133"/>
      <c r="BU160" s="133"/>
      <c r="BV160" s="133"/>
      <c r="BW160" s="133"/>
      <c r="BX160" s="133"/>
      <c r="BY160" s="133"/>
      <c r="BZ160" s="133"/>
      <c r="CA160" s="133"/>
      <c r="CB160" s="133"/>
      <c r="CC160" s="133"/>
      <c r="CD160" s="133"/>
      <c r="CE160" s="133"/>
      <c r="CF160" s="133"/>
      <c r="CG160" s="133"/>
      <c r="CH160" s="133"/>
      <c r="CI160" s="133"/>
      <c r="CJ160" s="133"/>
      <c r="CK160" s="133"/>
      <c r="CL160" s="133"/>
      <c r="CM160" s="133"/>
      <c r="CN160" s="133"/>
      <c r="CO160" s="133"/>
      <c r="CP160" s="133"/>
      <c r="CQ160" s="133"/>
      <c r="CR160" s="133"/>
      <c r="CS160" s="133"/>
      <c r="CT160" s="133"/>
      <c r="CU160" s="133"/>
      <c r="CV160" s="133"/>
      <c r="CW160" s="133"/>
      <c r="CX160" s="133"/>
      <c r="CY160" s="133"/>
      <c r="CZ160" s="133"/>
      <c r="DA160" s="133"/>
      <c r="DB160" s="133"/>
      <c r="DC160" s="133"/>
      <c r="DD160" s="133"/>
      <c r="DE160" s="133"/>
      <c r="DF160" s="133"/>
      <c r="DG160" s="133"/>
      <c r="DH160" s="133"/>
      <c r="DI160" s="133"/>
      <c r="DJ160" s="133"/>
      <c r="DK160" s="133"/>
      <c r="DL160" s="133"/>
      <c r="DM160" s="133"/>
      <c r="DN160" s="133"/>
      <c r="DO160" s="133"/>
      <c r="DP160" s="133"/>
      <c r="DQ160" s="133"/>
      <c r="DR160" s="133"/>
      <c r="DS160" s="133"/>
      <c r="DT160" s="133"/>
      <c r="DU160" s="133"/>
      <c r="DV160" s="133"/>
      <c r="DW160" s="133"/>
      <c r="DX160" s="133"/>
      <c r="DY160" s="133"/>
      <c r="DZ160" s="133"/>
      <c r="EA160" s="133"/>
      <c r="EB160" s="133"/>
      <c r="EC160" s="133"/>
      <c r="ED160" s="133"/>
      <c r="EE160" s="133"/>
      <c r="EF160" s="133"/>
      <c r="EG160" s="133"/>
      <c r="EH160" s="133"/>
      <c r="EI160" s="133"/>
      <c r="EJ160" s="133"/>
      <c r="EK160" s="133"/>
      <c r="EL160" s="133"/>
      <c r="EM160" s="133"/>
      <c r="EN160" s="133"/>
      <c r="EO160" s="133"/>
      <c r="EP160" s="133"/>
      <c r="EQ160" s="133"/>
      <c r="ER160" s="133"/>
      <c r="ES160" s="133"/>
      <c r="ET160" s="133"/>
      <c r="EU160" s="133"/>
      <c r="EV160" s="133"/>
      <c r="EW160" s="133"/>
      <c r="EX160" s="133"/>
      <c r="EY160" s="133"/>
      <c r="EZ160" s="133"/>
      <c r="FA160" s="133"/>
      <c r="FB160" s="133"/>
      <c r="FC160" s="133"/>
      <c r="FD160" s="133"/>
      <c r="FE160" s="133"/>
      <c r="FF160" s="133"/>
      <c r="FG160" s="133"/>
      <c r="FH160" s="133"/>
      <c r="FI160" s="133"/>
      <c r="FJ160" s="133"/>
      <c r="FK160" s="133"/>
      <c r="FL160" s="133"/>
      <c r="FM160" s="133"/>
      <c r="FN160" s="133"/>
      <c r="FO160" s="133"/>
      <c r="FP160" s="133"/>
      <c r="FQ160" s="133"/>
      <c r="FR160" s="133"/>
      <c r="FS160" s="133"/>
      <c r="FT160" s="133"/>
      <c r="FU160" s="133"/>
      <c r="FV160" s="133"/>
      <c r="FW160" s="133"/>
      <c r="FX160" s="133"/>
      <c r="FY160" s="133"/>
      <c r="FZ160" s="133"/>
      <c r="GA160" s="133"/>
      <c r="GB160" s="133"/>
      <c r="GC160" s="133"/>
      <c r="GD160" s="133"/>
    </row>
    <row r="161" spans="1:187" s="133" customFormat="1">
      <c r="A161" s="174"/>
      <c r="B161" s="756" t="s">
        <v>384</v>
      </c>
      <c r="C161" s="732">
        <f>IF('2. מיזוג מבנים'!$C$323="גז טבעי",'2. מיזוג מבנים'!$F$329)+IF('2. מיזוג מבנים'!$C$330="גז טבעי",'2. מיזוג מבנים'!$F$336)+IF('2. מיזוג מבנים'!$C$337="גז טבעי",'2. מיזוג מבנים'!$F$343)</f>
        <v>0</v>
      </c>
      <c r="D161" s="732">
        <f>IF('2. מיזוג מבנים'!$C$323=גפ_מ,'2. מיזוג מבנים'!$F$329)+IF('2. מיזוג מבנים'!$C$330=גפ_מ,'2. מיזוג מבנים'!$F$336)+IF('2. מיזוג מבנים'!$C$337=גפ_מ,'2. מיזוג מבנים'!$F$343)</f>
        <v>0</v>
      </c>
      <c r="E161" s="732">
        <f>IF('2. מיזוג מבנים'!$C$323=חשמל,'2. מיזוג מבנים'!$F$329)+IF('2. מיזוג מבנים'!$C$330=חשמל,'2. מיזוג מבנים'!$F$336)+IF('2. מיזוג מבנים'!$C$337=חשמל,'2. מיזוג מבנים'!$F$343)</f>
        <v>0</v>
      </c>
      <c r="F161" s="732">
        <f>IF('2. מיזוג מבנים'!$C$323=מזוט,'2. מיזוג מבנים'!$F$329)+IF('2. מיזוג מבנים'!$C$330=מזוט,'2. מיזוג מבנים'!$F$336)+IF('2. מיזוג מבנים'!$C$337=מזוט,'2. מיזוג מבנים'!$F$343)</f>
        <v>0</v>
      </c>
      <c r="G161" s="774">
        <f>IF('2. מיזוג מבנים'!$C$323=סולר,'2. מיזוג מבנים'!$F$329)+IF('2. מיזוג מבנים'!$C$330=סולר,'2. מיזוג מבנים'!$F$336)+IF('2. מיזוג מבנים'!$C$337=סולר,'2. מיזוג מבנים'!$F$343)</f>
        <v>0</v>
      </c>
      <c r="BJ161" s="174"/>
    </row>
    <row r="162" spans="1:187" s="135" customFormat="1">
      <c r="A162" s="174"/>
      <c r="B162" s="756" t="s">
        <v>365</v>
      </c>
      <c r="C162" s="732">
        <v>0</v>
      </c>
      <c r="D162" s="732">
        <v>0</v>
      </c>
      <c r="E162" s="732">
        <f>'3. תאורה'!E221</f>
        <v>0</v>
      </c>
      <c r="F162" s="732">
        <v>0</v>
      </c>
      <c r="G162" s="774">
        <v>0</v>
      </c>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c r="BF162" s="133"/>
      <c r="BG162" s="133"/>
      <c r="BH162" s="133"/>
      <c r="BI162" s="133"/>
      <c r="BJ162" s="174"/>
      <c r="BK162" s="133"/>
      <c r="BL162" s="133"/>
      <c r="BM162" s="133"/>
      <c r="BN162" s="133"/>
      <c r="BO162" s="133"/>
      <c r="BP162" s="133"/>
      <c r="BQ162" s="133"/>
      <c r="BR162" s="133"/>
      <c r="BS162" s="133"/>
      <c r="BT162" s="133"/>
      <c r="BU162" s="133"/>
      <c r="BV162" s="133"/>
      <c r="BW162" s="133"/>
      <c r="BX162" s="133"/>
      <c r="BY162" s="133"/>
      <c r="BZ162" s="133"/>
      <c r="CA162" s="133"/>
      <c r="CB162" s="133"/>
      <c r="CC162" s="133"/>
      <c r="CD162" s="133"/>
      <c r="CE162" s="133"/>
      <c r="CF162" s="133"/>
      <c r="CG162" s="133"/>
      <c r="CH162" s="133"/>
      <c r="CI162" s="133"/>
      <c r="CJ162" s="133"/>
      <c r="CK162" s="133"/>
      <c r="CL162" s="133"/>
      <c r="CM162" s="133"/>
      <c r="CN162" s="133"/>
      <c r="CO162" s="133"/>
      <c r="CP162" s="133"/>
      <c r="CQ162" s="133"/>
      <c r="CR162" s="133"/>
      <c r="CS162" s="133"/>
      <c r="CT162" s="133"/>
      <c r="CU162" s="133"/>
      <c r="CV162" s="133"/>
      <c r="CW162" s="133"/>
      <c r="CX162" s="133"/>
      <c r="CY162" s="133"/>
      <c r="CZ162" s="133"/>
      <c r="DA162" s="133"/>
      <c r="DB162" s="133"/>
      <c r="DC162" s="133"/>
      <c r="DD162" s="133"/>
      <c r="DE162" s="133"/>
      <c r="DF162" s="133"/>
      <c r="DG162" s="133"/>
      <c r="DH162" s="133"/>
      <c r="DI162" s="133"/>
      <c r="DJ162" s="133"/>
      <c r="DK162" s="133"/>
      <c r="DL162" s="133"/>
      <c r="DM162" s="133"/>
      <c r="DN162" s="133"/>
      <c r="DO162" s="133"/>
      <c r="DP162" s="133"/>
      <c r="DQ162" s="133"/>
      <c r="DR162" s="133"/>
      <c r="DS162" s="133"/>
      <c r="DT162" s="133"/>
      <c r="DU162" s="133"/>
      <c r="DV162" s="133"/>
      <c r="DW162" s="133"/>
      <c r="DX162" s="133"/>
      <c r="DY162" s="133"/>
      <c r="DZ162" s="133"/>
      <c r="EA162" s="133"/>
      <c r="EB162" s="133"/>
      <c r="EC162" s="133"/>
      <c r="ED162" s="133"/>
      <c r="EE162" s="133"/>
      <c r="EF162" s="133"/>
      <c r="EG162" s="133"/>
      <c r="EH162" s="133"/>
      <c r="EI162" s="133"/>
      <c r="EJ162" s="133"/>
      <c r="EK162" s="133"/>
      <c r="EL162" s="133"/>
      <c r="EM162" s="133"/>
      <c r="EN162" s="133"/>
      <c r="EO162" s="133"/>
      <c r="EP162" s="133"/>
      <c r="EQ162" s="133"/>
      <c r="ER162" s="133"/>
      <c r="ES162" s="133"/>
      <c r="ET162" s="133"/>
      <c r="EU162" s="133"/>
      <c r="EV162" s="133"/>
      <c r="EW162" s="133"/>
      <c r="EX162" s="133"/>
      <c r="EY162" s="133"/>
      <c r="EZ162" s="133"/>
      <c r="FA162" s="133"/>
      <c r="FB162" s="133"/>
      <c r="FC162" s="133"/>
      <c r="FD162" s="133"/>
      <c r="FE162" s="133"/>
      <c r="FF162" s="133"/>
      <c r="FG162" s="133"/>
      <c r="FH162" s="133"/>
      <c r="FI162" s="133"/>
      <c r="FJ162" s="133"/>
      <c r="FK162" s="133"/>
      <c r="FL162" s="133"/>
      <c r="FM162" s="133"/>
      <c r="FN162" s="133"/>
      <c r="FO162" s="133"/>
      <c r="FP162" s="133"/>
      <c r="FQ162" s="133"/>
      <c r="FR162" s="133"/>
      <c r="FS162" s="133"/>
      <c r="FT162" s="133"/>
      <c r="FU162" s="133"/>
      <c r="FV162" s="133"/>
      <c r="FW162" s="133"/>
      <c r="FX162" s="133"/>
      <c r="FY162" s="133"/>
      <c r="FZ162" s="133"/>
      <c r="GA162" s="133"/>
      <c r="GB162" s="133"/>
      <c r="GC162" s="133"/>
      <c r="GD162" s="133"/>
    </row>
    <row r="163" spans="1:187" s="135" customFormat="1">
      <c r="A163" s="174"/>
      <c r="B163" s="756" t="s">
        <v>364</v>
      </c>
      <c r="C163" s="732">
        <f>IF('4. חימום מים'!D425="גז טבעי",'4. חימום מים'!F425,0)+IF('4. חימום מים'!D426="גז טבעי",'4. חימום מים'!F426,0)+IF('4. חימום מים'!D427="גז טבעי",'4. חימום מים'!F427,0)+IF('4. חימום מים'!D433="גז טבעי",'4. חימום מים'!F433,0)+IF('4. חימום מים'!D434="גז טבעי",'4. חימום מים'!F434,0)+IF('4. חימום מים'!D435="גז טבעי",'4. חימום מים'!F435,0)+IF('4. חימום מים'!D441="גז טבעי",'4. חימום מים'!F441,0)+IF('4. חימום מים'!D442="גז טבעי",'4. חימום מים'!F442,0)+IF('4. חימום מים'!D443="גז טבעי",'4. חימום מים'!F443,0)+IF('4. חימום מים'!D449="גז טבעי",'4. חימום מים'!F449,0)+IF('4. חימום מים'!D450="גז טבעי",'4. חימום מים'!F450,0)+IF('4. חימום מים'!D451="גז טבעי",'4. חימום מים'!F451,0)+IF('4. חימום מים'!D457="גז טבעי",'4. חימום מים'!F457,0)+IF('4. חימום מים'!D458="גז טבעי",'4. חימום מים'!F458,0)+IF('4. חימום מים'!D459="גז טבעי",'4. חימום מים'!F459,0)+IF('4. חימום מים'!D465="גז טבעי",'4. חימום מים'!F465,0)+IF('4. חימום מים'!D466="גז טבעי",'4. חימום מים'!F466,0)+IF('4. חימום מים'!D467="גז טבעי",'4. חימום מים'!F467,0)</f>
        <v>0</v>
      </c>
      <c r="D163" s="732">
        <f>IF('4. חימום מים'!D425='8.חיסכון כלכלי'!D390,'4. חימום מים'!F425,0)+IF('4. חימום מים'!D426='8.חיסכון כלכלי'!D390,'4. חימום מים'!F426,0)+IF('4. חימום מים'!D427='8.חיסכון כלכלי'!D390,'4. חימום מים'!F427,0)+IF('4. חימום מים'!D433='8.חיסכון כלכלי'!D390,'4. חימום מים'!F433,0)+IF('4. חימום מים'!D434='8.חיסכון כלכלי'!D390,'4. חימום מים'!F434,0)+IF('4. חימום מים'!D435='8.חיסכון כלכלי'!D390,'4. חימום מים'!F435,0)+IF('4. חימום מים'!D441='8.חיסכון כלכלי'!D390,'4. חימום מים'!F441,0)+IF('4. חימום מים'!D442='8.חיסכון כלכלי'!D390,'4. חימום מים'!F442,0)+IF('4. חימום מים'!D443='8.חיסכון כלכלי'!D390,'4. חימום מים'!F443,0)+IF('4. חימום מים'!D449='8.חיסכון כלכלי'!D390,'4. חימום מים'!F449,0)+IF('4. חימום מים'!D450='8.חיסכון כלכלי'!D390,'4. חימום מים'!F450,0)+IF('4. חימום מים'!D451='8.חיסכון כלכלי'!D390,'4. חימום מים'!F451,0)+IF('4. חימום מים'!D457='8.חיסכון כלכלי'!D390,'4. חימום מים'!F457,0)+IF('4. חימום מים'!D458='8.חיסכון כלכלי'!D390,'4. חימום מים'!F458,0)+IF('4. חימום מים'!D459='8.חיסכון כלכלי'!D390,'4. חימום מים'!F459,0)+IF('4. חימום מים'!D465='8.חיסכון כלכלי'!D390,'4. חימום מים'!F465,0)+IF('4. חימום מים'!D466='8.חיסכון כלכלי'!D390,'4. חימום מים'!F466,0)+IF('4. חימום מים'!D467='8.חיסכון כלכלי'!D390,'4. חימום מים'!F467,0)</f>
        <v>0</v>
      </c>
      <c r="E163" s="732">
        <f>IF('4. חימום מים'!D425="חשמל",'4. חימום מים'!F425,0)+IF('4. חימום מים'!D426="חשמל",'4. חימום מים'!F426,0)+IF('4. חימום מים'!D427="חשמל",'4. חימום מים'!F427,0)+IF('4. חימום מים'!D433="חשמל",'4. חימום מים'!F433,0)+IF('4. חימום מים'!D434="חשמל",'4. חימום מים'!F434,0)+IF('4. חימום מים'!D435="חשמל",'4. חימום מים'!F435,0)+IF('4. חימום מים'!D441="חשמל",'4. חימום מים'!F441,0)+IF('4. חימום מים'!D442="חשמל",'4. חימום מים'!F442,0)+IF('4. חימום מים'!D443="חשמל",'4. חימום מים'!F443,0)+IF('4. חימום מים'!D449="חשמל",'4. חימום מים'!F449,0)+IF('4. חימום מים'!D450="חשמל",'4. חימום מים'!F450,0)+IF('4. חימום מים'!D451="חשמל",'4. חימום מים'!F451,0)+IF('4. חימום מים'!D457="חשמל",'4. חימום מים'!F457,0)+IF('4. חימום מים'!D458="חשמל",'4. חימום מים'!F458,0)+IF('4. חימום מים'!D459="חשמל",'4. חימום מים'!F459,0)+IF('4. חימום מים'!D465="חשמל",'4. חימום מים'!F465,0)+IF('4. חימום מים'!D466="חשמל",'4. חימום מים'!F466,0)+IF('4. חימום מים'!D467="חשמל",'4. חימום מים'!F467,0)</f>
        <v>0</v>
      </c>
      <c r="F163" s="732">
        <f>IF('4. חימום מים'!D425="מזוט",'4. חימום מים'!F425,0)+IF('4. חימום מים'!D426="מזוט",'4. חימום מים'!F426,0)+IF('4. חימום מים'!D427="מזוט",'4. חימום מים'!F427,0)+IF('4. חימום מים'!D433="מזוט",'4. חימום מים'!F433,0)+IF('4. חימום מים'!D434="מזוט",'4. חימום מים'!F434,0)+IF('4. חימום מים'!D435="מזוט",'4. חימום מים'!F435,0)+IF('4. חימום מים'!D441="מזוט",'4. חימום מים'!F441,0)+IF('4. חימום מים'!D442="מזוט",'4. חימום מים'!F442,0)+IF('4. חימום מים'!D443="מזוט",'4. חימום מים'!F443,0)+IF('4. חימום מים'!D449="מזוט",'4. חימום מים'!F449,0)+IF('4. חימום מים'!D450="מזוט",'4. חימום מים'!F450,0)+IF('4. חימום מים'!D451="מזוט",'4. חימום מים'!F451,0)+IF('4. חימום מים'!D457="מזוט",'4. חימום מים'!F457,0)+IF('4. חימום מים'!D458="מזוט",'4. חימום מים'!F458,0)+IF('4. חימום מים'!D459="מזוט",'4. חימום מים'!F459,0)+IF('4. חימום מים'!D465="מזוט",'4. חימום מים'!F465,0)+IF('4. חימום מים'!D466="מזוט",'4. חימום מים'!F466,0)+IF('4. חימום מים'!D467="מזוט",'4. חימום מים'!F467,0)</f>
        <v>0</v>
      </c>
      <c r="G163" s="774">
        <f>IF('4. חימום מים'!D425="סולר",'4. חימום מים'!F425,0)+IF('4. חימום מים'!D426="סולר",'4. חימום מים'!F426,0)+IF('4. חימום מים'!D427="סולר",'4. חימום מים'!F427,0)+IF('4. חימום מים'!D433="סולר",'4. חימום מים'!F433,0)+IF('4. חימום מים'!D434="סולר",'4. חימום מים'!F434,0)+IF('4. חימום מים'!D435="סולר",'4. חימום מים'!F435,0)+IF('4. חימום מים'!D441="סולר",'4. חימום מים'!F441,0)+IF('4. חימום מים'!D442="סולר",'4. חימום מים'!F442,0)+IF('4. חימום מים'!D443="סולר",'4. חימום מים'!F443,0)+IF('4. חימום מים'!D449="סולר",'4. חימום מים'!F449,0)+IF('4. חימום מים'!D450="סולר",'4. חימום מים'!F450,0)+IF('4. חימום מים'!D451="סולר",'4. חימום מים'!F451,0)+IF('4. חימום מים'!D457="סולר",'4. חימום מים'!F457,0)+IF('4. חימום מים'!D458="סולר",'4. חימום מים'!F458,0)+IF('4. חימום מים'!D459="סולר",'4. חימום מים'!F459,0)+IF('4. חימום מים'!D465="סולר",'4. חימום מים'!F465,0)+IF('4. חימום מים'!D466="סולר",'4. חימום מים'!F466,0)+IF('4. חימום מים'!D467="סולר",'4. חימום מים'!F467,0)</f>
        <v>0</v>
      </c>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74"/>
      <c r="BK163" s="133"/>
      <c r="BL163" s="133"/>
      <c r="BM163" s="133"/>
      <c r="BN163" s="133"/>
      <c r="BO163" s="133"/>
      <c r="BP163" s="133"/>
      <c r="BQ163" s="133"/>
      <c r="BR163" s="133"/>
      <c r="BS163" s="133"/>
      <c r="BT163" s="133"/>
      <c r="BU163" s="133"/>
      <c r="BV163" s="133"/>
      <c r="BW163" s="133"/>
      <c r="BX163" s="133"/>
      <c r="BY163" s="133"/>
      <c r="BZ163" s="133"/>
      <c r="CA163" s="133"/>
      <c r="CB163" s="133"/>
      <c r="CC163" s="133"/>
      <c r="CD163" s="133"/>
      <c r="CE163" s="133"/>
      <c r="CF163" s="133"/>
      <c r="CG163" s="133"/>
      <c r="CH163" s="133"/>
      <c r="CI163" s="133"/>
      <c r="CJ163" s="133"/>
      <c r="CK163" s="133"/>
      <c r="CL163" s="133"/>
      <c r="CM163" s="133"/>
      <c r="CN163" s="133"/>
      <c r="CO163" s="133"/>
      <c r="CP163" s="133"/>
      <c r="CQ163" s="133"/>
      <c r="CR163" s="133"/>
      <c r="CS163" s="133"/>
      <c r="CT163" s="133"/>
      <c r="CU163" s="133"/>
      <c r="CV163" s="133"/>
      <c r="CW163" s="133"/>
      <c r="CX163" s="133"/>
      <c r="CY163" s="133"/>
      <c r="CZ163" s="133"/>
      <c r="DA163" s="133"/>
      <c r="DB163" s="133"/>
      <c r="DC163" s="133"/>
      <c r="DD163" s="133"/>
      <c r="DE163" s="133"/>
      <c r="DF163" s="133"/>
      <c r="DG163" s="133"/>
      <c r="DH163" s="133"/>
      <c r="DI163" s="133"/>
      <c r="DJ163" s="133"/>
      <c r="DK163" s="133"/>
      <c r="DL163" s="133"/>
      <c r="DM163" s="133"/>
      <c r="DN163" s="133"/>
      <c r="DO163" s="133"/>
      <c r="DP163" s="133"/>
      <c r="DQ163" s="133"/>
      <c r="DR163" s="133"/>
      <c r="DS163" s="133"/>
      <c r="DT163" s="133"/>
      <c r="DU163" s="133"/>
      <c r="DV163" s="133"/>
      <c r="DW163" s="133"/>
      <c r="DX163" s="133"/>
      <c r="DY163" s="133"/>
      <c r="DZ163" s="133"/>
      <c r="EA163" s="133"/>
      <c r="EB163" s="133"/>
      <c r="EC163" s="133"/>
      <c r="ED163" s="133"/>
      <c r="EE163" s="133"/>
      <c r="EF163" s="133"/>
      <c r="EG163" s="133"/>
      <c r="EH163" s="133"/>
      <c r="EI163" s="133"/>
      <c r="EJ163" s="133"/>
      <c r="EK163" s="133"/>
      <c r="EL163" s="133"/>
      <c r="EM163" s="133"/>
      <c r="EN163" s="133"/>
      <c r="EO163" s="133"/>
      <c r="EP163" s="133"/>
      <c r="EQ163" s="133"/>
      <c r="ER163" s="133"/>
      <c r="ES163" s="133"/>
      <c r="ET163" s="133"/>
      <c r="EU163" s="133"/>
      <c r="EV163" s="133"/>
      <c r="EW163" s="133"/>
      <c r="EX163" s="133"/>
      <c r="EY163" s="133"/>
      <c r="EZ163" s="133"/>
      <c r="FA163" s="133"/>
      <c r="FB163" s="133"/>
      <c r="FC163" s="133"/>
      <c r="FD163" s="133"/>
      <c r="FE163" s="133"/>
      <c r="FF163" s="133"/>
      <c r="FG163" s="133"/>
      <c r="FH163" s="133"/>
      <c r="FI163" s="133"/>
      <c r="FJ163" s="133"/>
      <c r="FK163" s="133"/>
      <c r="FL163" s="133"/>
      <c r="FM163" s="133"/>
      <c r="FN163" s="133"/>
      <c r="FO163" s="133"/>
      <c r="FP163" s="133"/>
      <c r="FQ163" s="133"/>
      <c r="FR163" s="133"/>
      <c r="FS163" s="133"/>
      <c r="FT163" s="133"/>
      <c r="FU163" s="133"/>
      <c r="FV163" s="133"/>
      <c r="FW163" s="133"/>
      <c r="FX163" s="133"/>
      <c r="FY163" s="133"/>
      <c r="FZ163" s="133"/>
      <c r="GA163" s="133"/>
      <c r="GB163" s="133"/>
      <c r="GC163" s="133"/>
      <c r="GD163" s="133"/>
    </row>
    <row r="164" spans="1:187" s="133" customFormat="1">
      <c r="A164" s="174"/>
      <c r="B164" s="756" t="s">
        <v>366</v>
      </c>
      <c r="C164" s="732">
        <v>0</v>
      </c>
      <c r="D164" s="732">
        <v>0</v>
      </c>
      <c r="E164" s="732">
        <f>'5. מנועים'!D328</f>
        <v>0</v>
      </c>
      <c r="F164" s="732">
        <v>0</v>
      </c>
      <c r="G164" s="774">
        <v>0</v>
      </c>
      <c r="BJ164" s="174"/>
    </row>
    <row r="165" spans="1:187" s="135" customFormat="1">
      <c r="A165" s="174"/>
      <c r="B165" s="756" t="s">
        <v>368</v>
      </c>
      <c r="C165" s="732">
        <f>'6. כללי'!C464</f>
        <v>0</v>
      </c>
      <c r="D165" s="732">
        <f>'6. כללי'!C465</f>
        <v>0</v>
      </c>
      <c r="E165" s="732">
        <f>'6. כללי'!C466</f>
        <v>0</v>
      </c>
      <c r="F165" s="732">
        <f>'6. כללי'!C467</f>
        <v>0</v>
      </c>
      <c r="G165" s="774">
        <f>'6. כללי'!C468</f>
        <v>0</v>
      </c>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74"/>
      <c r="BK165" s="133"/>
      <c r="BL165" s="133"/>
      <c r="BM165" s="133"/>
      <c r="BN165" s="133"/>
      <c r="BO165" s="133"/>
      <c r="BP165" s="133"/>
      <c r="BQ165" s="133"/>
      <c r="BR165" s="133"/>
      <c r="BS165" s="133"/>
      <c r="BT165" s="133"/>
      <c r="BU165" s="133"/>
      <c r="BV165" s="133"/>
      <c r="BW165" s="133"/>
      <c r="BX165" s="133"/>
      <c r="BY165" s="133"/>
      <c r="BZ165" s="133"/>
      <c r="CA165" s="133"/>
      <c r="CB165" s="133"/>
      <c r="CC165" s="133"/>
      <c r="CD165" s="133"/>
      <c r="CE165" s="133"/>
      <c r="CF165" s="133"/>
      <c r="CG165" s="133"/>
      <c r="CH165" s="133"/>
      <c r="CI165" s="133"/>
      <c r="CJ165" s="133"/>
      <c r="CK165" s="133"/>
      <c r="CL165" s="133"/>
      <c r="CM165" s="133"/>
      <c r="CN165" s="133"/>
      <c r="CO165" s="133"/>
      <c r="CP165" s="133"/>
      <c r="CQ165" s="133"/>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3"/>
      <c r="DR165" s="133"/>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3"/>
      <c r="EP165" s="133"/>
      <c r="EQ165" s="133"/>
      <c r="ER165" s="133"/>
      <c r="ES165" s="133"/>
      <c r="ET165" s="133"/>
      <c r="EU165" s="133"/>
      <c r="EV165" s="133"/>
      <c r="EW165" s="133"/>
      <c r="EX165" s="133"/>
      <c r="EY165" s="133"/>
      <c r="EZ165" s="133"/>
      <c r="FA165" s="133"/>
      <c r="FB165" s="133"/>
      <c r="FC165" s="133"/>
      <c r="FD165" s="133"/>
      <c r="FE165" s="133"/>
      <c r="FF165" s="133"/>
      <c r="FG165" s="133"/>
      <c r="FH165" s="133"/>
      <c r="FI165" s="133"/>
      <c r="FJ165" s="133"/>
      <c r="FK165" s="133"/>
      <c r="FL165" s="133"/>
      <c r="FM165" s="133"/>
      <c r="FN165" s="133"/>
      <c r="FO165" s="133"/>
      <c r="FP165" s="133"/>
      <c r="FQ165" s="133"/>
      <c r="FR165" s="133"/>
      <c r="FS165" s="133"/>
      <c r="FT165" s="133"/>
      <c r="FU165" s="133"/>
      <c r="FV165" s="133"/>
      <c r="FW165" s="133"/>
      <c r="FX165" s="133"/>
      <c r="FY165" s="133"/>
      <c r="FZ165" s="133"/>
      <c r="GA165" s="133"/>
      <c r="GB165" s="133"/>
      <c r="GC165" s="133"/>
      <c r="GD165" s="133"/>
    </row>
    <row r="166" spans="1:187" s="135" customFormat="1">
      <c r="A166" s="174"/>
      <c r="B166" s="756" t="s">
        <v>543</v>
      </c>
      <c r="C166" s="732">
        <v>0</v>
      </c>
      <c r="D166" s="732">
        <v>0</v>
      </c>
      <c r="E166" s="732">
        <f>E21-'7. ייצור חשמל'!E211</f>
        <v>0</v>
      </c>
      <c r="F166" s="732">
        <v>0</v>
      </c>
      <c r="G166" s="774">
        <v>0</v>
      </c>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74"/>
      <c r="BK166" s="133"/>
      <c r="BL166" s="133"/>
      <c r="BM166" s="133"/>
      <c r="BN166" s="133"/>
      <c r="BO166" s="133"/>
      <c r="BP166" s="133"/>
      <c r="BQ166" s="133"/>
      <c r="BR166" s="133"/>
      <c r="BS166" s="133"/>
      <c r="BT166" s="133"/>
      <c r="BU166" s="133"/>
      <c r="BV166" s="133"/>
      <c r="BW166" s="133"/>
      <c r="BX166" s="133"/>
      <c r="BY166" s="133"/>
      <c r="BZ166" s="133"/>
      <c r="CA166" s="133"/>
      <c r="CB166" s="133"/>
      <c r="CC166" s="133"/>
      <c r="CD166" s="133"/>
      <c r="CE166" s="133"/>
      <c r="CF166" s="133"/>
      <c r="CG166" s="133"/>
      <c r="CH166" s="133"/>
      <c r="CI166" s="133"/>
      <c r="CJ166" s="133"/>
      <c r="CK166" s="133"/>
      <c r="CL166" s="133"/>
      <c r="CM166" s="133"/>
      <c r="CN166" s="133"/>
      <c r="CO166" s="133"/>
      <c r="CP166" s="133"/>
      <c r="CQ166" s="133"/>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3"/>
      <c r="DR166" s="133"/>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3"/>
      <c r="EP166" s="133"/>
      <c r="EQ166" s="133"/>
      <c r="ER166" s="133"/>
      <c r="ES166" s="133"/>
      <c r="ET166" s="133"/>
      <c r="EU166" s="133"/>
      <c r="EV166" s="133"/>
      <c r="EW166" s="133"/>
      <c r="EX166" s="133"/>
      <c r="EY166" s="133"/>
      <c r="EZ166" s="133"/>
      <c r="FA166" s="133"/>
      <c r="FB166" s="133"/>
      <c r="FC166" s="133"/>
      <c r="FD166" s="133"/>
      <c r="FE166" s="133"/>
      <c r="FF166" s="133"/>
      <c r="FG166" s="133"/>
      <c r="FH166" s="133"/>
      <c r="FI166" s="133"/>
      <c r="FJ166" s="133"/>
      <c r="FK166" s="133"/>
      <c r="FL166" s="133"/>
      <c r="FM166" s="133"/>
      <c r="FN166" s="133"/>
      <c r="FO166" s="133"/>
      <c r="FP166" s="133"/>
      <c r="FQ166" s="133"/>
      <c r="FR166" s="133"/>
      <c r="FS166" s="133"/>
      <c r="FT166" s="133"/>
      <c r="FU166" s="133"/>
      <c r="FV166" s="133"/>
      <c r="FW166" s="133"/>
      <c r="FX166" s="133"/>
      <c r="FY166" s="133"/>
      <c r="FZ166" s="133"/>
      <c r="GA166" s="133"/>
      <c r="GB166" s="133"/>
      <c r="GC166" s="133"/>
      <c r="GD166" s="133"/>
    </row>
    <row r="167" spans="1:187" s="135" customFormat="1" ht="15.75" thickBot="1">
      <c r="A167" s="174"/>
      <c r="B167" s="795" t="s">
        <v>242</v>
      </c>
      <c r="C167" s="805">
        <f>SUM(C161:C166)</f>
        <v>0</v>
      </c>
      <c r="D167" s="805">
        <f>SUM(D161:D166)</f>
        <v>0</v>
      </c>
      <c r="E167" s="805">
        <f>SUM(E161:E166)</f>
        <v>0</v>
      </c>
      <c r="F167" s="805">
        <f>SUM(F161:F166)</f>
        <v>0</v>
      </c>
      <c r="G167" s="778">
        <f>SUM(G161:G166)</f>
        <v>0</v>
      </c>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c r="BF167" s="133"/>
      <c r="BG167" s="133"/>
      <c r="BH167" s="133"/>
      <c r="BI167" s="133"/>
      <c r="BJ167" s="174"/>
      <c r="BK167" s="133"/>
      <c r="BL167" s="133"/>
      <c r="BM167" s="133"/>
      <c r="BN167" s="133"/>
      <c r="BO167" s="133"/>
      <c r="BP167" s="133"/>
      <c r="BQ167" s="133"/>
      <c r="BR167" s="133"/>
      <c r="BS167" s="133"/>
      <c r="BT167" s="133"/>
      <c r="BU167" s="133"/>
      <c r="BV167" s="133"/>
      <c r="BW167" s="133"/>
      <c r="BX167" s="133"/>
      <c r="BY167" s="133"/>
      <c r="BZ167" s="133"/>
      <c r="CA167" s="133"/>
      <c r="CB167" s="133"/>
      <c r="CC167" s="133"/>
      <c r="CD167" s="133"/>
      <c r="CE167" s="133"/>
      <c r="CF167" s="133"/>
      <c r="CG167" s="133"/>
      <c r="CH167" s="133"/>
      <c r="CI167" s="133"/>
      <c r="CJ167" s="133"/>
      <c r="CK167" s="133"/>
      <c r="CL167" s="133"/>
      <c r="CM167" s="133"/>
      <c r="CN167" s="133"/>
      <c r="CO167" s="133"/>
      <c r="CP167" s="133"/>
      <c r="CQ167" s="133"/>
      <c r="CR167" s="133"/>
      <c r="CS167" s="133"/>
      <c r="CT167" s="133"/>
      <c r="CU167" s="133"/>
      <c r="CV167" s="133"/>
      <c r="CW167" s="133"/>
      <c r="CX167" s="133"/>
      <c r="CY167" s="133"/>
      <c r="CZ167" s="133"/>
      <c r="DA167" s="133"/>
      <c r="DB167" s="133"/>
      <c r="DC167" s="133"/>
      <c r="DD167" s="133"/>
      <c r="DE167" s="133"/>
      <c r="DF167" s="133"/>
      <c r="DG167" s="133"/>
      <c r="DH167" s="133"/>
      <c r="DI167" s="133"/>
      <c r="DJ167" s="133"/>
      <c r="DK167" s="133"/>
      <c r="DL167" s="133"/>
      <c r="DM167" s="133"/>
      <c r="DN167" s="133"/>
      <c r="DO167" s="133"/>
      <c r="DP167" s="133"/>
      <c r="DQ167" s="133"/>
      <c r="DR167" s="133"/>
      <c r="DS167" s="133"/>
      <c r="DT167" s="133"/>
      <c r="DU167" s="133"/>
      <c r="DV167" s="133"/>
      <c r="DW167" s="133"/>
      <c r="DX167" s="133"/>
      <c r="DY167" s="133"/>
      <c r="DZ167" s="133"/>
      <c r="EA167" s="133"/>
      <c r="EB167" s="133"/>
      <c r="EC167" s="133"/>
      <c r="ED167" s="133"/>
      <c r="EE167" s="133"/>
      <c r="EF167" s="133"/>
      <c r="EG167" s="133"/>
      <c r="EH167" s="133"/>
      <c r="EI167" s="133"/>
      <c r="EJ167" s="133"/>
      <c r="EK167" s="133"/>
      <c r="EL167" s="133"/>
      <c r="EM167" s="133"/>
      <c r="EN167" s="133"/>
      <c r="EO167" s="133"/>
      <c r="EP167" s="133"/>
      <c r="EQ167" s="133"/>
      <c r="ER167" s="133"/>
      <c r="ES167" s="133"/>
      <c r="ET167" s="133"/>
      <c r="EU167" s="133"/>
      <c r="EV167" s="133"/>
      <c r="EW167" s="133"/>
      <c r="EX167" s="133"/>
      <c r="EY167" s="133"/>
      <c r="EZ167" s="133"/>
      <c r="FA167" s="133"/>
      <c r="FB167" s="133"/>
      <c r="FC167" s="133"/>
      <c r="FD167" s="133"/>
      <c r="FE167" s="133"/>
      <c r="FF167" s="133"/>
      <c r="FG167" s="133"/>
      <c r="FH167" s="133"/>
      <c r="FI167" s="133"/>
      <c r="FJ167" s="133"/>
      <c r="FK167" s="133"/>
      <c r="FL167" s="133"/>
      <c r="FM167" s="133"/>
      <c r="FN167" s="133"/>
      <c r="FO167" s="133"/>
      <c r="FP167" s="133"/>
      <c r="FQ167" s="133"/>
      <c r="FR167" s="133"/>
      <c r="FS167" s="133"/>
      <c r="FT167" s="133"/>
      <c r="FU167" s="133"/>
      <c r="FV167" s="133"/>
      <c r="FW167" s="133"/>
      <c r="FX167" s="133"/>
      <c r="FY167" s="133"/>
      <c r="FZ167" s="133"/>
      <c r="GA167" s="133"/>
      <c r="GB167" s="133"/>
      <c r="GC167" s="133"/>
      <c r="GD167" s="133"/>
    </row>
    <row r="168" spans="1:187" s="135" customForma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c r="BF168" s="133"/>
      <c r="BG168" s="133"/>
      <c r="BH168" s="133"/>
      <c r="BI168" s="133"/>
      <c r="BJ168" s="174"/>
      <c r="BK168" s="133"/>
      <c r="BL168" s="133"/>
      <c r="BM168" s="133"/>
      <c r="BN168" s="133"/>
      <c r="BO168" s="133"/>
      <c r="BP168" s="133"/>
      <c r="BQ168" s="133"/>
      <c r="BR168" s="133"/>
      <c r="BS168" s="133"/>
      <c r="BT168" s="133"/>
      <c r="BU168" s="133"/>
      <c r="BV168" s="133"/>
      <c r="BW168" s="133"/>
      <c r="BX168" s="133"/>
      <c r="BY168" s="133"/>
      <c r="BZ168" s="133"/>
      <c r="CA168" s="133"/>
      <c r="CB168" s="133"/>
      <c r="CC168" s="133"/>
      <c r="CD168" s="133"/>
      <c r="CE168" s="133"/>
      <c r="CF168" s="133"/>
      <c r="CG168" s="133"/>
      <c r="CH168" s="133"/>
      <c r="CI168" s="133"/>
      <c r="CJ168" s="133"/>
      <c r="CK168" s="133"/>
      <c r="CL168" s="133"/>
      <c r="CM168" s="133"/>
      <c r="CN168" s="133"/>
      <c r="CO168" s="133"/>
      <c r="CP168" s="133"/>
      <c r="CQ168" s="133"/>
      <c r="CR168" s="133"/>
      <c r="CS168" s="133"/>
      <c r="CT168" s="133"/>
      <c r="CU168" s="133"/>
      <c r="CV168" s="133"/>
      <c r="CW168" s="133"/>
      <c r="CX168" s="133"/>
      <c r="CY168" s="133"/>
      <c r="CZ168" s="133"/>
      <c r="DA168" s="133"/>
      <c r="DB168" s="133"/>
      <c r="DC168" s="133"/>
      <c r="DD168" s="133"/>
      <c r="DE168" s="133"/>
      <c r="DF168" s="133"/>
      <c r="DG168" s="133"/>
      <c r="DH168" s="133"/>
      <c r="DI168" s="133"/>
      <c r="DJ168" s="133"/>
      <c r="DK168" s="133"/>
      <c r="DL168" s="133"/>
      <c r="DM168" s="133"/>
      <c r="DN168" s="133"/>
      <c r="DO168" s="133"/>
      <c r="DP168" s="133"/>
      <c r="DQ168" s="133"/>
      <c r="DR168" s="133"/>
      <c r="DS168" s="133"/>
      <c r="DT168" s="133"/>
      <c r="DU168" s="133"/>
      <c r="DV168" s="133"/>
      <c r="DW168" s="133"/>
      <c r="DX168" s="133"/>
      <c r="DY168" s="133"/>
      <c r="DZ168" s="133"/>
      <c r="EA168" s="133"/>
      <c r="EB168" s="133"/>
      <c r="EC168" s="133"/>
      <c r="ED168" s="133"/>
      <c r="EE168" s="133"/>
      <c r="EF168" s="133"/>
      <c r="EG168" s="133"/>
      <c r="EH168" s="133"/>
      <c r="EI168" s="133"/>
      <c r="EJ168" s="133"/>
      <c r="EK168" s="133"/>
      <c r="EL168" s="133"/>
      <c r="EM168" s="133"/>
      <c r="EN168" s="133"/>
      <c r="EO168" s="133"/>
      <c r="EP168" s="133"/>
      <c r="EQ168" s="133"/>
      <c r="ER168" s="133"/>
      <c r="ES168" s="133"/>
      <c r="ET168" s="133"/>
      <c r="EU168" s="133"/>
      <c r="EV168" s="133"/>
      <c r="EW168" s="133"/>
      <c r="EX168" s="133"/>
      <c r="EY168" s="133"/>
      <c r="EZ168" s="133"/>
      <c r="FA168" s="133"/>
      <c r="FB168" s="133"/>
      <c r="FC168" s="133"/>
      <c r="FD168" s="133"/>
      <c r="FE168" s="133"/>
      <c r="FF168" s="133"/>
      <c r="FG168" s="133"/>
      <c r="FH168" s="133"/>
      <c r="FI168" s="133"/>
      <c r="FJ168" s="133"/>
      <c r="FK168" s="133"/>
      <c r="FL168" s="133"/>
      <c r="FM168" s="133"/>
      <c r="FN168" s="133"/>
      <c r="FO168" s="133"/>
      <c r="FP168" s="133"/>
      <c r="FQ168" s="133"/>
      <c r="FR168" s="133"/>
      <c r="FS168" s="133"/>
      <c r="FT168" s="133"/>
      <c r="FU168" s="133"/>
      <c r="FV168" s="133"/>
      <c r="FW168" s="133"/>
      <c r="FX168" s="133"/>
      <c r="FY168" s="133"/>
      <c r="FZ168" s="133"/>
      <c r="GA168" s="133"/>
      <c r="GB168" s="133"/>
      <c r="GC168" s="133"/>
      <c r="GD168" s="133"/>
    </row>
    <row r="169" spans="1:187" s="133" customFormat="1" ht="20.25" customHeight="1">
      <c r="A169" s="174" t="s">
        <v>559</v>
      </c>
      <c r="B169" s="764" t="s">
        <v>553</v>
      </c>
      <c r="BJ169" s="174"/>
    </row>
    <row r="170" spans="1:187" s="133" customFormat="1">
      <c r="A170" s="174"/>
      <c r="B170" s="248" t="s">
        <v>544</v>
      </c>
      <c r="BJ170" s="174"/>
    </row>
    <row r="171" spans="1:187" s="133" customFormat="1" ht="15" thickBot="1">
      <c r="A171" s="174"/>
      <c r="BJ171" s="174"/>
    </row>
    <row r="172" spans="1:187" s="270" customFormat="1" ht="15.75" thickBot="1">
      <c r="A172" s="174"/>
      <c r="B172" s="784" t="s">
        <v>69</v>
      </c>
      <c r="C172" s="785" t="s">
        <v>360</v>
      </c>
      <c r="D172" s="806" t="s">
        <v>545</v>
      </c>
      <c r="E172" s="806" t="s">
        <v>567</v>
      </c>
      <c r="F172" s="786" t="s">
        <v>546</v>
      </c>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74"/>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row>
    <row r="173" spans="1:187" s="133" customFormat="1">
      <c r="A173" s="174"/>
      <c r="B173" s="767" t="s">
        <v>58</v>
      </c>
      <c r="C173" s="768" t="s">
        <v>734</v>
      </c>
      <c r="D173" s="232"/>
      <c r="E173" s="773">
        <f>IF(OR(D173=0,D173=""),'10. קבועים'!$C$835,D173)</f>
        <v>26.932499999999997</v>
      </c>
      <c r="F173" s="807">
        <f>D173*C167</f>
        <v>0</v>
      </c>
      <c r="BK173" s="174"/>
    </row>
    <row r="174" spans="1:187" s="133" customFormat="1">
      <c r="A174" s="174"/>
      <c r="B174" s="767" t="s">
        <v>70</v>
      </c>
      <c r="C174" s="772" t="s">
        <v>747</v>
      </c>
      <c r="D174" s="472"/>
      <c r="E174" s="773">
        <f>IF(OR(D174=0,D174=""),'10. קבועים'!$C$836,D174)</f>
        <v>0.69501835200000006</v>
      </c>
      <c r="F174" s="807">
        <f>D174*D167</f>
        <v>0</v>
      </c>
      <c r="BK174" s="174"/>
    </row>
    <row r="175" spans="1:187" s="133" customFormat="1">
      <c r="A175" s="174"/>
      <c r="B175" s="767" t="s">
        <v>56</v>
      </c>
      <c r="C175" s="772" t="s">
        <v>748</v>
      </c>
      <c r="D175" s="472"/>
      <c r="E175" s="773">
        <f>IF(OR(D175=0,D175=""),'10. קבועים'!$C$837,D175)</f>
        <v>0.47</v>
      </c>
      <c r="F175" s="807">
        <f>D175*E167</f>
        <v>0</v>
      </c>
      <c r="BK175" s="174"/>
    </row>
    <row r="176" spans="1:187" s="133" customFormat="1">
      <c r="A176" s="174"/>
      <c r="B176" s="767" t="s">
        <v>59</v>
      </c>
      <c r="C176" s="772" t="s">
        <v>749</v>
      </c>
      <c r="D176" s="472"/>
      <c r="E176" s="773">
        <f>IF(OR(D176=0,D176=""),'10. קבועים'!$C$838,D176)</f>
        <v>2.5061224499999999</v>
      </c>
      <c r="F176" s="807">
        <f>D176*F167</f>
        <v>0</v>
      </c>
      <c r="BK176" s="174"/>
    </row>
    <row r="177" spans="1:63" s="133" customFormat="1" ht="15" thickBot="1">
      <c r="A177" s="174"/>
      <c r="B177" s="787" t="s">
        <v>57</v>
      </c>
      <c r="C177" s="776" t="s">
        <v>749</v>
      </c>
      <c r="D177" s="808"/>
      <c r="E177" s="777">
        <f>IF(OR(D177=0,D177=""),'10. קבועים'!$C$839,D177)</f>
        <v>3.4938916350000007</v>
      </c>
      <c r="F177" s="809">
        <f>D177*G167</f>
        <v>0</v>
      </c>
      <c r="BK177" s="174"/>
    </row>
    <row r="178" spans="1:63" s="133" customFormat="1">
      <c r="A178" s="174"/>
      <c r="BJ178" s="174"/>
    </row>
    <row r="179" spans="1:63" s="133" customFormat="1">
      <c r="A179" s="174" t="s">
        <v>726</v>
      </c>
      <c r="B179" s="764" t="s">
        <v>548</v>
      </c>
      <c r="BI179" s="174"/>
    </row>
    <row r="180" spans="1:63" s="133" customFormat="1" ht="15" thickBot="1">
      <c r="A180" s="174"/>
      <c r="BI180" s="174"/>
    </row>
    <row r="181" spans="1:63" s="133" customFormat="1" ht="15">
      <c r="A181" s="174"/>
      <c r="B181" s="810" t="s">
        <v>69</v>
      </c>
      <c r="C181" s="786" t="s">
        <v>549</v>
      </c>
      <c r="BI181" s="174"/>
    </row>
    <row r="182" spans="1:63" s="133" customFormat="1">
      <c r="A182" s="174"/>
      <c r="B182" s="756" t="s">
        <v>384</v>
      </c>
      <c r="C182" s="774">
        <f t="shared" ref="C182:C187" si="2">(C16*$E$28-C161*$E$173)+(D16*$E$29-D161*$E$174)+(E16*$E$30-E161*$E$175)+(F16*$E$31-F161*$E$176)+(G16*$E$32-G161*$E$177)</f>
        <v>0</v>
      </c>
      <c r="BI182" s="174"/>
    </row>
    <row r="183" spans="1:63" s="133" customFormat="1">
      <c r="A183" s="174"/>
      <c r="B183" s="756" t="s">
        <v>365</v>
      </c>
      <c r="C183" s="774">
        <f t="shared" si="2"/>
        <v>0</v>
      </c>
      <c r="BI183" s="174"/>
    </row>
    <row r="184" spans="1:63" s="133" customFormat="1">
      <c r="A184" s="174"/>
      <c r="B184" s="756" t="s">
        <v>364</v>
      </c>
      <c r="C184" s="774">
        <f t="shared" si="2"/>
        <v>0</v>
      </c>
      <c r="BI184" s="174"/>
    </row>
    <row r="185" spans="1:63" s="133" customFormat="1">
      <c r="A185" s="174"/>
      <c r="B185" s="756" t="s">
        <v>366</v>
      </c>
      <c r="C185" s="774">
        <f t="shared" si="2"/>
        <v>0</v>
      </c>
      <c r="BI185" s="174"/>
    </row>
    <row r="186" spans="1:63" s="133" customFormat="1">
      <c r="A186" s="174"/>
      <c r="B186" s="756" t="s">
        <v>368</v>
      </c>
      <c r="C186" s="774">
        <f t="shared" si="2"/>
        <v>0</v>
      </c>
      <c r="BI186" s="174"/>
    </row>
    <row r="187" spans="1:63" s="133" customFormat="1">
      <c r="A187" s="174"/>
      <c r="B187" s="756" t="s">
        <v>543</v>
      </c>
      <c r="C187" s="774">
        <f t="shared" si="2"/>
        <v>0</v>
      </c>
      <c r="BI187" s="174"/>
    </row>
    <row r="188" spans="1:63" s="133" customFormat="1" ht="15.75" thickBot="1">
      <c r="A188" s="174"/>
      <c r="B188" s="795" t="s">
        <v>242</v>
      </c>
      <c r="C188" s="778">
        <f>SUM(C182:C187)</f>
        <v>0</v>
      </c>
      <c r="BI188" s="174"/>
    </row>
    <row r="189" spans="1:63" s="133" customFormat="1">
      <c r="A189" s="174"/>
      <c r="BJ189" s="174"/>
    </row>
    <row r="190" spans="1:63" s="133" customFormat="1">
      <c r="A190" s="174"/>
      <c r="BJ190" s="174"/>
    </row>
    <row r="191" spans="1:63" s="133" customFormat="1">
      <c r="A191" s="174"/>
      <c r="BJ191" s="174"/>
    </row>
    <row r="192" spans="1:63" s="133" customFormat="1">
      <c r="A192" s="174"/>
      <c r="BJ192" s="174"/>
    </row>
    <row r="193" spans="1:62" s="133" customFormat="1">
      <c r="A193" s="174"/>
      <c r="BJ193" s="174"/>
    </row>
    <row r="194" spans="1:62" s="133" customFormat="1">
      <c r="A194" s="174"/>
      <c r="BJ194" s="174"/>
    </row>
    <row r="195" spans="1:62" s="133" customFormat="1">
      <c r="A195" s="174"/>
      <c r="BJ195" s="174"/>
    </row>
    <row r="196" spans="1:62" s="133" customFormat="1">
      <c r="A196" s="174"/>
      <c r="BJ196" s="174"/>
    </row>
    <row r="197" spans="1:62" s="133" customFormat="1">
      <c r="A197" s="174"/>
      <c r="BJ197" s="174"/>
    </row>
    <row r="198" spans="1:62" s="133" customFormat="1">
      <c r="A198" s="174"/>
      <c r="BJ198" s="174"/>
    </row>
    <row r="199" spans="1:62" s="133" customFormat="1">
      <c r="A199" s="174"/>
      <c r="BJ199" s="174"/>
    </row>
    <row r="200" spans="1:62" s="133" customFormat="1">
      <c r="A200" s="174"/>
      <c r="BJ200" s="174"/>
    </row>
    <row r="201" spans="1:62" s="133" customFormat="1">
      <c r="A201" s="174"/>
      <c r="BJ201" s="174"/>
    </row>
    <row r="202" spans="1:62" s="133" customFormat="1">
      <c r="A202" s="174"/>
      <c r="BJ202" s="174"/>
    </row>
    <row r="203" spans="1:62" s="133" customFormat="1">
      <c r="A203" s="174"/>
      <c r="BJ203" s="174"/>
    </row>
    <row r="204" spans="1:62" s="133" customFormat="1">
      <c r="A204" s="174"/>
      <c r="BJ204" s="174"/>
    </row>
    <row r="205" spans="1:62" s="133" customFormat="1">
      <c r="A205" s="174"/>
      <c r="BJ205" s="174"/>
    </row>
    <row r="206" spans="1:62" s="133" customFormat="1">
      <c r="A206" s="174"/>
      <c r="BJ206" s="174"/>
    </row>
    <row r="207" spans="1:62" s="133" customFormat="1">
      <c r="A207" s="174"/>
      <c r="BJ207" s="174"/>
    </row>
    <row r="208" spans="1:62" s="133" customFormat="1">
      <c r="A208" s="174"/>
      <c r="BJ208" s="174"/>
    </row>
    <row r="209" spans="1:62" s="133" customFormat="1">
      <c r="A209" s="174"/>
      <c r="BJ209" s="174"/>
    </row>
    <row r="210" spans="1:62" s="133" customFormat="1">
      <c r="A210" s="174"/>
      <c r="BJ210" s="174"/>
    </row>
    <row r="211" spans="1:62" s="133" customFormat="1">
      <c r="A211" s="174"/>
      <c r="BJ211" s="174"/>
    </row>
    <row r="212" spans="1:62" s="133" customFormat="1">
      <c r="A212" s="174"/>
      <c r="BJ212" s="174"/>
    </row>
    <row r="213" spans="1:62" s="133" customFormat="1">
      <c r="A213" s="174"/>
      <c r="BJ213" s="174"/>
    </row>
    <row r="214" spans="1:62" s="133" customFormat="1">
      <c r="A214" s="174"/>
      <c r="BJ214" s="174"/>
    </row>
    <row r="215" spans="1:62" s="133" customFormat="1">
      <c r="A215" s="174"/>
      <c r="BJ215" s="174"/>
    </row>
    <row r="216" spans="1:62" s="133" customFormat="1">
      <c r="A216" s="174"/>
      <c r="BJ216" s="174"/>
    </row>
    <row r="217" spans="1:62" s="133" customFormat="1">
      <c r="A217" s="174"/>
      <c r="BJ217" s="174"/>
    </row>
    <row r="218" spans="1:62" s="133" customFormat="1">
      <c r="A218" s="174"/>
      <c r="BJ218" s="174"/>
    </row>
    <row r="219" spans="1:62" s="133" customFormat="1">
      <c r="A219" s="174"/>
      <c r="BJ219" s="174"/>
    </row>
    <row r="220" spans="1:62" s="133" customFormat="1">
      <c r="A220" s="174"/>
      <c r="BJ220" s="174"/>
    </row>
    <row r="221" spans="1:62" s="133" customFormat="1">
      <c r="A221" s="174"/>
      <c r="BJ221" s="174"/>
    </row>
    <row r="222" spans="1:62" s="133" customFormat="1">
      <c r="A222" s="174"/>
      <c r="BJ222" s="174"/>
    </row>
    <row r="223" spans="1:62" s="133" customFormat="1">
      <c r="A223" s="174"/>
      <c r="BJ223" s="174"/>
    </row>
    <row r="224" spans="1:62" s="133" customFormat="1">
      <c r="A224" s="174"/>
      <c r="BJ224" s="174"/>
    </row>
    <row r="225" spans="1:62" s="133" customFormat="1">
      <c r="A225" s="174"/>
      <c r="BJ225" s="174"/>
    </row>
    <row r="226" spans="1:62" s="133" customFormat="1">
      <c r="A226" s="174"/>
      <c r="BJ226" s="174"/>
    </row>
    <row r="227" spans="1:62" s="133" customFormat="1">
      <c r="A227" s="174"/>
      <c r="BJ227" s="174"/>
    </row>
    <row r="228" spans="1:62" s="133" customFormat="1">
      <c r="A228" s="174"/>
      <c r="BJ228" s="174"/>
    </row>
    <row r="229" spans="1:62" s="133" customFormat="1">
      <c r="A229" s="174"/>
      <c r="BJ229" s="174"/>
    </row>
    <row r="230" spans="1:62" s="133" customFormat="1">
      <c r="A230" s="174"/>
      <c r="BJ230" s="174"/>
    </row>
    <row r="231" spans="1:62" s="133" customFormat="1">
      <c r="A231" s="174"/>
      <c r="BJ231" s="174"/>
    </row>
    <row r="232" spans="1:62" s="133" customFormat="1">
      <c r="A232" s="174"/>
      <c r="BJ232" s="174"/>
    </row>
    <row r="233" spans="1:62" s="133" customFormat="1">
      <c r="A233" s="174"/>
      <c r="BJ233" s="174"/>
    </row>
    <row r="234" spans="1:62" s="133" customFormat="1">
      <c r="A234" s="174"/>
      <c r="BJ234" s="174"/>
    </row>
    <row r="235" spans="1:62" s="133" customFormat="1">
      <c r="A235" s="174"/>
      <c r="BJ235" s="174"/>
    </row>
    <row r="236" spans="1:62" s="133" customFormat="1">
      <c r="A236" s="174"/>
      <c r="BJ236" s="174"/>
    </row>
    <row r="237" spans="1:62" s="133" customFormat="1">
      <c r="A237" s="174"/>
      <c r="BJ237" s="174"/>
    </row>
    <row r="238" spans="1:62" s="133" customFormat="1">
      <c r="A238" s="174"/>
      <c r="BJ238" s="174"/>
    </row>
    <row r="239" spans="1:62" s="133" customFormat="1">
      <c r="A239" s="174"/>
      <c r="BJ239" s="174"/>
    </row>
    <row r="240" spans="1:62" s="133" customFormat="1">
      <c r="A240" s="174"/>
      <c r="BJ240" s="174"/>
    </row>
    <row r="241" spans="1:62" s="133" customFormat="1">
      <c r="A241" s="174"/>
      <c r="BJ241" s="174"/>
    </row>
    <row r="242" spans="1:62" s="133" customFormat="1">
      <c r="A242" s="174"/>
      <c r="BJ242" s="174"/>
    </row>
    <row r="243" spans="1:62" s="133" customFormat="1">
      <c r="A243" s="174"/>
      <c r="BJ243" s="174"/>
    </row>
    <row r="244" spans="1:62" s="133" customFormat="1">
      <c r="A244" s="174"/>
      <c r="BJ244" s="174"/>
    </row>
    <row r="245" spans="1:62" s="133" customFormat="1">
      <c r="A245" s="174"/>
      <c r="BJ245" s="174"/>
    </row>
    <row r="246" spans="1:62" s="133" customFormat="1">
      <c r="A246" s="174"/>
      <c r="BJ246" s="174"/>
    </row>
    <row r="247" spans="1:62" s="133" customFormat="1">
      <c r="A247" s="174"/>
      <c r="BJ247" s="174"/>
    </row>
    <row r="248" spans="1:62" s="133" customFormat="1">
      <c r="A248" s="174"/>
      <c r="BJ248" s="174"/>
    </row>
    <row r="249" spans="1:62" s="133" customFormat="1">
      <c r="A249" s="174"/>
      <c r="BJ249" s="174"/>
    </row>
    <row r="250" spans="1:62" s="133" customFormat="1">
      <c r="A250" s="174"/>
      <c r="BJ250" s="174"/>
    </row>
    <row r="251" spans="1:62" s="133" customFormat="1">
      <c r="A251" s="174"/>
      <c r="BJ251" s="174"/>
    </row>
    <row r="252" spans="1:62" s="133" customFormat="1">
      <c r="A252" s="174"/>
      <c r="BJ252" s="174"/>
    </row>
    <row r="253" spans="1:62" s="133" customFormat="1">
      <c r="A253" s="174"/>
      <c r="BJ253" s="174"/>
    </row>
    <row r="254" spans="1:62" s="133" customFormat="1">
      <c r="A254" s="174"/>
      <c r="BJ254" s="174"/>
    </row>
    <row r="255" spans="1:62" s="133" customFormat="1">
      <c r="A255" s="174"/>
      <c r="BJ255" s="174"/>
    </row>
    <row r="256" spans="1:62" s="133" customFormat="1">
      <c r="A256" s="174"/>
      <c r="BJ256" s="174"/>
    </row>
    <row r="257" spans="1:62" s="133" customFormat="1">
      <c r="A257" s="174"/>
      <c r="BJ257" s="174"/>
    </row>
    <row r="258" spans="1:62" s="133" customFormat="1">
      <c r="A258" s="174"/>
      <c r="BJ258" s="174"/>
    </row>
    <row r="259" spans="1:62" s="133" customFormat="1">
      <c r="A259" s="174"/>
      <c r="BJ259" s="174"/>
    </row>
    <row r="260" spans="1:62" s="133" customFormat="1">
      <c r="A260" s="174"/>
      <c r="BJ260" s="174"/>
    </row>
    <row r="261" spans="1:62" s="133" customFormat="1">
      <c r="A261" s="174"/>
      <c r="BJ261" s="174"/>
    </row>
    <row r="262" spans="1:62" s="133" customFormat="1">
      <c r="A262" s="174"/>
      <c r="BJ262" s="174"/>
    </row>
    <row r="263" spans="1:62" s="133" customFormat="1">
      <c r="A263" s="174"/>
      <c r="BJ263" s="174"/>
    </row>
    <row r="264" spans="1:62" s="133" customFormat="1">
      <c r="A264" s="174"/>
      <c r="BJ264" s="174"/>
    </row>
    <row r="265" spans="1:62" s="133" customFormat="1">
      <c r="A265" s="174"/>
      <c r="BJ265" s="174"/>
    </row>
    <row r="266" spans="1:62" s="133" customFormat="1">
      <c r="A266" s="174"/>
      <c r="BJ266" s="174"/>
    </row>
    <row r="267" spans="1:62" s="133" customFormat="1">
      <c r="A267" s="174"/>
      <c r="BJ267" s="174"/>
    </row>
    <row r="268" spans="1:62" s="133" customFormat="1">
      <c r="A268" s="174"/>
      <c r="BJ268" s="174"/>
    </row>
    <row r="269" spans="1:62" s="133" customFormat="1">
      <c r="A269" s="174"/>
      <c r="BJ269" s="174"/>
    </row>
    <row r="270" spans="1:62" s="133" customFormat="1">
      <c r="A270" s="174"/>
      <c r="BJ270" s="174"/>
    </row>
    <row r="271" spans="1:62" s="133" customFormat="1">
      <c r="A271" s="174"/>
      <c r="BJ271" s="174"/>
    </row>
    <row r="272" spans="1:62" s="133" customFormat="1">
      <c r="A272" s="174"/>
      <c r="BJ272" s="174"/>
    </row>
    <row r="273" spans="1:62" s="133" customFormat="1">
      <c r="A273" s="174"/>
      <c r="BJ273" s="174"/>
    </row>
    <row r="274" spans="1:62" s="133" customFormat="1">
      <c r="A274" s="174"/>
      <c r="BJ274" s="174"/>
    </row>
    <row r="275" spans="1:62" s="133" customFormat="1">
      <c r="A275" s="174"/>
      <c r="BJ275" s="174"/>
    </row>
    <row r="276" spans="1:62" s="133" customFormat="1">
      <c r="A276" s="174"/>
      <c r="BJ276" s="174"/>
    </row>
    <row r="277" spans="1:62" s="133" customFormat="1">
      <c r="A277" s="174"/>
      <c r="BJ277" s="174"/>
    </row>
    <row r="278" spans="1:62" s="133" customFormat="1">
      <c r="A278" s="174"/>
      <c r="BJ278" s="174"/>
    </row>
    <row r="279" spans="1:62" s="133" customFormat="1">
      <c r="A279" s="174"/>
      <c r="BJ279" s="174"/>
    </row>
    <row r="280" spans="1:62" s="133" customFormat="1">
      <c r="A280" s="174"/>
      <c r="BJ280" s="174"/>
    </row>
    <row r="281" spans="1:62" s="133" customFormat="1">
      <c r="A281" s="174"/>
      <c r="BJ281" s="174"/>
    </row>
    <row r="282" spans="1:62" s="133" customFormat="1">
      <c r="A282" s="174"/>
      <c r="BJ282" s="174"/>
    </row>
    <row r="283" spans="1:62" s="133" customFormat="1">
      <c r="A283" s="174"/>
      <c r="BJ283" s="174"/>
    </row>
    <row r="284" spans="1:62" s="133" customFormat="1">
      <c r="A284" s="174"/>
      <c r="BJ284" s="174"/>
    </row>
    <row r="285" spans="1:62" s="133" customFormat="1">
      <c r="A285" s="174"/>
      <c r="BJ285" s="174"/>
    </row>
    <row r="286" spans="1:62" s="133" customFormat="1">
      <c r="A286" s="174"/>
      <c r="BJ286" s="174"/>
    </row>
    <row r="287" spans="1:62" s="133" customFormat="1">
      <c r="A287" s="174"/>
      <c r="BJ287" s="174"/>
    </row>
    <row r="288" spans="1:62" s="133" customFormat="1">
      <c r="A288" s="174"/>
      <c r="BJ288" s="174"/>
    </row>
    <row r="289" spans="1:62" s="133" customFormat="1">
      <c r="A289" s="174"/>
      <c r="BJ289" s="174"/>
    </row>
    <row r="290" spans="1:62" s="133" customFormat="1">
      <c r="A290" s="174"/>
      <c r="BJ290" s="174"/>
    </row>
    <row r="291" spans="1:62" s="133" customFormat="1">
      <c r="A291" s="174"/>
      <c r="BJ291" s="174"/>
    </row>
    <row r="292" spans="1:62" s="133" customFormat="1">
      <c r="A292" s="174"/>
      <c r="BJ292" s="174"/>
    </row>
    <row r="293" spans="1:62" s="133" customFormat="1">
      <c r="A293" s="174"/>
      <c r="BJ293" s="174"/>
    </row>
    <row r="294" spans="1:62" s="133" customFormat="1">
      <c r="A294" s="174"/>
      <c r="BJ294" s="174"/>
    </row>
    <row r="295" spans="1:62" s="133" customFormat="1">
      <c r="A295" s="174"/>
      <c r="BJ295" s="174"/>
    </row>
    <row r="296" spans="1:62" s="133" customFormat="1">
      <c r="A296" s="174"/>
      <c r="BJ296" s="174"/>
    </row>
    <row r="297" spans="1:62" s="133" customFormat="1">
      <c r="A297" s="174"/>
      <c r="BJ297" s="174"/>
    </row>
    <row r="298" spans="1:62" s="133" customFormat="1">
      <c r="A298" s="174"/>
      <c r="BJ298" s="174"/>
    </row>
    <row r="299" spans="1:62" s="133" customFormat="1">
      <c r="A299" s="174"/>
      <c r="BJ299" s="174"/>
    </row>
    <row r="300" spans="1:62" s="133" customFormat="1">
      <c r="A300" s="174"/>
      <c r="BJ300" s="174"/>
    </row>
    <row r="301" spans="1:62" s="133" customFormat="1">
      <c r="A301" s="174"/>
      <c r="BJ301" s="174"/>
    </row>
    <row r="302" spans="1:62" s="133" customFormat="1">
      <c r="A302" s="174"/>
      <c r="BJ302" s="174"/>
    </row>
    <row r="303" spans="1:62" s="133" customFormat="1">
      <c r="A303" s="174"/>
      <c r="BJ303" s="174"/>
    </row>
    <row r="304" spans="1:62" s="133" customFormat="1">
      <c r="A304" s="174"/>
      <c r="BJ304" s="174"/>
    </row>
    <row r="305" spans="1:62" s="133" customFormat="1">
      <c r="A305" s="174"/>
      <c r="BJ305" s="174"/>
    </row>
    <row r="306" spans="1:62" s="133" customFormat="1">
      <c r="A306" s="174"/>
      <c r="BJ306" s="174"/>
    </row>
    <row r="307" spans="1:62" s="133" customFormat="1">
      <c r="A307" s="174"/>
      <c r="BJ307" s="174"/>
    </row>
    <row r="308" spans="1:62" s="133" customFormat="1">
      <c r="A308" s="174"/>
      <c r="BJ308" s="174"/>
    </row>
    <row r="309" spans="1:62" s="133" customFormat="1">
      <c r="A309" s="174"/>
      <c r="BJ309" s="174"/>
    </row>
    <row r="310" spans="1:62" s="133" customFormat="1">
      <c r="A310" s="174"/>
      <c r="BJ310" s="174"/>
    </row>
    <row r="311" spans="1:62" s="133" customFormat="1">
      <c r="A311" s="174"/>
      <c r="BJ311" s="174"/>
    </row>
    <row r="312" spans="1:62" s="133" customFormat="1">
      <c r="A312" s="174"/>
      <c r="BJ312" s="174"/>
    </row>
    <row r="313" spans="1:62" s="133" customFormat="1">
      <c r="A313" s="174"/>
      <c r="BJ313" s="174"/>
    </row>
    <row r="314" spans="1:62" s="133" customFormat="1">
      <c r="A314" s="174"/>
      <c r="BJ314" s="174"/>
    </row>
    <row r="315" spans="1:62" s="133" customFormat="1">
      <c r="A315" s="174"/>
      <c r="BJ315" s="174"/>
    </row>
    <row r="316" spans="1:62" s="133" customFormat="1">
      <c r="A316" s="174"/>
      <c r="BJ316" s="174"/>
    </row>
    <row r="317" spans="1:62" s="133" customFormat="1">
      <c r="A317" s="174"/>
      <c r="BJ317" s="174"/>
    </row>
    <row r="318" spans="1:62" s="133" customFormat="1">
      <c r="A318" s="174"/>
      <c r="BJ318" s="174"/>
    </row>
    <row r="319" spans="1:62" s="133" customFormat="1">
      <c r="A319" s="174"/>
      <c r="BJ319" s="174"/>
    </row>
    <row r="320" spans="1:62" s="133" customFormat="1">
      <c r="A320" s="174"/>
      <c r="BJ320" s="174"/>
    </row>
    <row r="321" spans="1:62" s="133" customFormat="1">
      <c r="A321" s="174"/>
      <c r="BJ321" s="174"/>
    </row>
    <row r="322" spans="1:62" s="133" customFormat="1">
      <c r="A322" s="174"/>
      <c r="BJ322" s="174"/>
    </row>
    <row r="323" spans="1:62" s="133" customFormat="1">
      <c r="A323" s="174"/>
      <c r="BJ323" s="174"/>
    </row>
    <row r="324" spans="1:62" s="133" customFormat="1">
      <c r="A324" s="174"/>
      <c r="BJ324" s="174"/>
    </row>
    <row r="325" spans="1:62" s="133" customFormat="1">
      <c r="A325" s="174"/>
      <c r="BJ325" s="174"/>
    </row>
    <row r="326" spans="1:62" s="133" customFormat="1">
      <c r="A326" s="174"/>
      <c r="BJ326" s="174"/>
    </row>
    <row r="327" spans="1:62" s="133" customFormat="1">
      <c r="A327" s="174"/>
      <c r="BJ327" s="174"/>
    </row>
    <row r="328" spans="1:62" s="133" customFormat="1">
      <c r="A328" s="174"/>
      <c r="BJ328" s="174"/>
    </row>
    <row r="329" spans="1:62" s="133" customFormat="1">
      <c r="A329" s="174"/>
      <c r="BJ329" s="174"/>
    </row>
    <row r="330" spans="1:62" s="133" customFormat="1">
      <c r="A330" s="174"/>
      <c r="BJ330" s="174"/>
    </row>
    <row r="331" spans="1:62" s="133" customFormat="1">
      <c r="A331" s="174"/>
      <c r="BJ331" s="174"/>
    </row>
    <row r="332" spans="1:62" s="133" customFormat="1">
      <c r="A332" s="174"/>
      <c r="BJ332" s="174"/>
    </row>
    <row r="333" spans="1:62" s="133" customFormat="1">
      <c r="A333" s="174"/>
      <c r="BJ333" s="174"/>
    </row>
    <row r="334" spans="1:62" s="133" customFormat="1">
      <c r="A334" s="174"/>
      <c r="BJ334" s="174"/>
    </row>
    <row r="335" spans="1:62" s="133" customFormat="1">
      <c r="A335" s="174"/>
      <c r="BJ335" s="174"/>
    </row>
    <row r="336" spans="1:62" s="133" customFormat="1">
      <c r="A336" s="174"/>
      <c r="BJ336" s="174"/>
    </row>
    <row r="337" spans="1:62" s="133" customFormat="1">
      <c r="A337" s="174"/>
      <c r="BJ337" s="174"/>
    </row>
    <row r="338" spans="1:62" s="133" customFormat="1">
      <c r="A338" s="174"/>
      <c r="BJ338" s="174"/>
    </row>
    <row r="339" spans="1:62" s="133" customFormat="1">
      <c r="A339" s="174"/>
      <c r="BJ339" s="174"/>
    </row>
    <row r="340" spans="1:62" s="133" customFormat="1">
      <c r="A340" s="174"/>
      <c r="BJ340" s="174"/>
    </row>
    <row r="341" spans="1:62" s="133" customFormat="1">
      <c r="A341" s="174"/>
      <c r="BJ341" s="174"/>
    </row>
    <row r="342" spans="1:62" s="133" customFormat="1">
      <c r="A342" s="174"/>
      <c r="BJ342" s="174"/>
    </row>
    <row r="343" spans="1:62" s="133" customFormat="1">
      <c r="A343" s="174"/>
      <c r="BJ343" s="174"/>
    </row>
    <row r="344" spans="1:62" s="133" customFormat="1">
      <c r="A344" s="174"/>
      <c r="BJ344" s="174"/>
    </row>
    <row r="345" spans="1:62" s="133" customFormat="1">
      <c r="A345" s="174"/>
      <c r="BJ345" s="174"/>
    </row>
    <row r="346" spans="1:62" s="133" customFormat="1">
      <c r="A346" s="174"/>
      <c r="BJ346" s="174"/>
    </row>
    <row r="347" spans="1:62" s="133" customFormat="1">
      <c r="A347" s="174"/>
      <c r="BJ347" s="174"/>
    </row>
    <row r="348" spans="1:62" s="133" customFormat="1">
      <c r="A348" s="174"/>
      <c r="BJ348" s="174"/>
    </row>
    <row r="349" spans="1:62" s="133" customFormat="1">
      <c r="A349" s="174"/>
      <c r="BJ349" s="174"/>
    </row>
    <row r="350" spans="1:62" s="133" customFormat="1">
      <c r="A350" s="174"/>
      <c r="BJ350" s="174"/>
    </row>
    <row r="351" spans="1:62" s="133" customFormat="1">
      <c r="A351" s="174"/>
      <c r="BJ351" s="174"/>
    </row>
    <row r="352" spans="1:62" s="133" customFormat="1">
      <c r="A352" s="174"/>
      <c r="BJ352" s="174"/>
    </row>
    <row r="353" spans="1:62" s="133" customFormat="1">
      <c r="A353" s="174"/>
      <c r="BJ353" s="174"/>
    </row>
    <row r="354" spans="1:62" s="133" customFormat="1">
      <c r="A354" s="174"/>
      <c r="BJ354" s="174"/>
    </row>
    <row r="355" spans="1:62" s="133" customFormat="1">
      <c r="A355" s="174"/>
      <c r="BJ355" s="174"/>
    </row>
    <row r="356" spans="1:62" s="133" customFormat="1">
      <c r="A356" s="174"/>
      <c r="BJ356" s="174"/>
    </row>
    <row r="357" spans="1:62" s="133" customFormat="1">
      <c r="A357" s="174"/>
      <c r="BJ357" s="174"/>
    </row>
    <row r="358" spans="1:62" s="133" customFormat="1">
      <c r="A358" s="174"/>
      <c r="BJ358" s="174"/>
    </row>
    <row r="359" spans="1:62" s="133" customFormat="1">
      <c r="A359" s="174"/>
      <c r="BJ359" s="174"/>
    </row>
    <row r="360" spans="1:62" s="133" customFormat="1">
      <c r="A360" s="174"/>
      <c r="BJ360" s="174"/>
    </row>
    <row r="361" spans="1:62" s="133" customFormat="1">
      <c r="A361" s="174"/>
      <c r="BJ361" s="174"/>
    </row>
    <row r="362" spans="1:62" s="133" customFormat="1">
      <c r="A362" s="174"/>
      <c r="BJ362" s="174"/>
    </row>
    <row r="363" spans="1:62" s="133" customFormat="1">
      <c r="A363" s="174"/>
      <c r="BJ363" s="174"/>
    </row>
    <row r="364" spans="1:62" s="133" customFormat="1">
      <c r="A364" s="174"/>
      <c r="BJ364" s="174"/>
    </row>
    <row r="365" spans="1:62" s="133" customFormat="1">
      <c r="A365" s="174"/>
      <c r="BJ365" s="174"/>
    </row>
    <row r="366" spans="1:62" s="133" customFormat="1">
      <c r="A366" s="174"/>
      <c r="BJ366" s="174"/>
    </row>
    <row r="367" spans="1:62" s="133" customFormat="1">
      <c r="A367" s="174"/>
      <c r="BJ367" s="174"/>
    </row>
    <row r="368" spans="1:62" s="133" customFormat="1">
      <c r="A368" s="174"/>
      <c r="BJ368" s="174"/>
    </row>
    <row r="369" spans="1:62" s="133" customFormat="1">
      <c r="A369" s="174"/>
      <c r="BJ369" s="174"/>
    </row>
    <row r="370" spans="1:62" s="133" customFormat="1">
      <c r="A370" s="174"/>
      <c r="BJ370" s="174"/>
    </row>
    <row r="371" spans="1:62" s="133" customFormat="1">
      <c r="A371" s="174"/>
      <c r="BJ371" s="174"/>
    </row>
    <row r="372" spans="1:62" s="133" customFormat="1">
      <c r="A372" s="174"/>
      <c r="BJ372" s="174"/>
    </row>
    <row r="373" spans="1:62" s="133" customFormat="1">
      <c r="A373" s="174"/>
      <c r="BJ373" s="174"/>
    </row>
    <row r="374" spans="1:62" s="133" customFormat="1">
      <c r="A374" s="174"/>
      <c r="BJ374" s="174"/>
    </row>
    <row r="375" spans="1:62" s="133" customFormat="1">
      <c r="A375" s="174"/>
      <c r="BJ375" s="174"/>
    </row>
    <row r="376" spans="1:62" s="133" customFormat="1">
      <c r="A376" s="174"/>
      <c r="BJ376" s="174"/>
    </row>
    <row r="377" spans="1:62" s="133" customFormat="1">
      <c r="A377" s="174"/>
      <c r="BJ377" s="174"/>
    </row>
    <row r="378" spans="1:62" s="133" customFormat="1">
      <c r="A378" s="174"/>
      <c r="BJ378" s="174"/>
    </row>
    <row r="379" spans="1:62" s="133" customFormat="1">
      <c r="A379" s="174"/>
      <c r="BJ379" s="174"/>
    </row>
    <row r="380" spans="1:62" s="133" customFormat="1">
      <c r="A380" s="174"/>
      <c r="BJ380" s="174"/>
    </row>
    <row r="381" spans="1:62" s="133" customFormat="1">
      <c r="A381" s="174"/>
      <c r="BJ381" s="174"/>
    </row>
    <row r="382" spans="1:62" s="133" customFormat="1">
      <c r="A382" s="174"/>
      <c r="BJ382" s="174"/>
    </row>
    <row r="383" spans="1:62" s="133" customFormat="1">
      <c r="A383" s="174"/>
      <c r="BJ383" s="174"/>
    </row>
    <row r="384" spans="1:62" s="133" customFormat="1">
      <c r="A384" s="174"/>
      <c r="BJ384" s="174"/>
    </row>
    <row r="385" spans="1:62" s="133" customFormat="1">
      <c r="A385" s="174"/>
      <c r="BJ385" s="174"/>
    </row>
    <row r="386" spans="1:62" s="133" customFormat="1">
      <c r="A386" s="174"/>
      <c r="BJ386" s="174"/>
    </row>
    <row r="387" spans="1:62" s="133" customFormat="1">
      <c r="A387" s="174"/>
      <c r="BJ387" s="174"/>
    </row>
    <row r="388" spans="1:62" s="133" customFormat="1">
      <c r="A388" s="174"/>
      <c r="BJ388" s="174"/>
    </row>
    <row r="389" spans="1:62" s="133" customFormat="1">
      <c r="A389" s="174"/>
      <c r="BJ389" s="174"/>
    </row>
    <row r="390" spans="1:62" s="133" customFormat="1">
      <c r="A390" s="174"/>
      <c r="BJ390" s="174"/>
    </row>
    <row r="391" spans="1:62" s="133" customFormat="1">
      <c r="A391" s="174"/>
      <c r="BJ391" s="174"/>
    </row>
    <row r="392" spans="1:62" s="133" customFormat="1">
      <c r="A392" s="174"/>
      <c r="BJ392" s="174"/>
    </row>
    <row r="393" spans="1:62" s="133" customFormat="1">
      <c r="A393" s="174"/>
      <c r="BJ393" s="174"/>
    </row>
    <row r="394" spans="1:62" s="133" customFormat="1">
      <c r="A394" s="174"/>
      <c r="BJ394" s="174"/>
    </row>
    <row r="395" spans="1:62" s="133" customFormat="1">
      <c r="A395" s="174"/>
      <c r="BJ395" s="174"/>
    </row>
    <row r="396" spans="1:62" s="133" customFormat="1">
      <c r="A396" s="174"/>
      <c r="BJ396" s="174"/>
    </row>
    <row r="397" spans="1:62" s="133" customFormat="1">
      <c r="A397" s="174"/>
      <c r="BJ397" s="174"/>
    </row>
    <row r="398" spans="1:62" s="133" customFormat="1">
      <c r="A398" s="174"/>
      <c r="BJ398" s="174"/>
    </row>
    <row r="399" spans="1:62" s="133" customFormat="1">
      <c r="A399" s="174"/>
      <c r="BJ399" s="174"/>
    </row>
    <row r="400" spans="1:62" s="133" customFormat="1">
      <c r="A400" s="174"/>
      <c r="BJ400" s="174"/>
    </row>
    <row r="401" spans="1:62" s="133" customFormat="1">
      <c r="A401" s="174"/>
      <c r="BJ401" s="174"/>
    </row>
    <row r="402" spans="1:62" s="133" customFormat="1">
      <c r="A402" s="174"/>
      <c r="BJ402" s="174"/>
    </row>
    <row r="403" spans="1:62" s="133" customFormat="1">
      <c r="A403" s="174"/>
      <c r="BJ403" s="174"/>
    </row>
    <row r="404" spans="1:62" s="133" customFormat="1">
      <c r="A404" s="174"/>
      <c r="BJ404" s="174"/>
    </row>
    <row r="405" spans="1:62" s="133" customFormat="1">
      <c r="A405" s="174"/>
      <c r="BJ405" s="174"/>
    </row>
    <row r="406" spans="1:62" s="133" customFormat="1">
      <c r="A406" s="174"/>
      <c r="BJ406" s="174"/>
    </row>
    <row r="407" spans="1:62" s="133" customFormat="1">
      <c r="A407" s="174"/>
      <c r="BJ407" s="174"/>
    </row>
    <row r="408" spans="1:62" s="133" customFormat="1">
      <c r="A408" s="174"/>
      <c r="BJ408" s="174"/>
    </row>
    <row r="409" spans="1:62" s="133" customFormat="1">
      <c r="A409" s="174"/>
      <c r="BJ409" s="174"/>
    </row>
    <row r="410" spans="1:62" s="133" customFormat="1">
      <c r="A410" s="174"/>
      <c r="BJ410" s="174"/>
    </row>
    <row r="411" spans="1:62" s="133" customFormat="1">
      <c r="A411" s="174"/>
      <c r="BJ411" s="174"/>
    </row>
    <row r="412" spans="1:62" s="133" customFormat="1">
      <c r="A412" s="174"/>
      <c r="BJ412" s="174"/>
    </row>
    <row r="413" spans="1:62" s="133" customFormat="1">
      <c r="A413" s="174"/>
      <c r="BJ413" s="174"/>
    </row>
    <row r="414" spans="1:62" s="133" customFormat="1">
      <c r="A414" s="174"/>
      <c r="BJ414" s="174"/>
    </row>
    <row r="415" spans="1:62" s="133" customFormat="1">
      <c r="A415" s="174"/>
      <c r="BJ415" s="174"/>
    </row>
    <row r="416" spans="1:62" s="133" customFormat="1">
      <c r="A416" s="174"/>
      <c r="BJ416" s="174"/>
    </row>
    <row r="417" spans="1:62" s="133" customFormat="1">
      <c r="A417" s="174"/>
      <c r="BJ417" s="174"/>
    </row>
    <row r="418" spans="1:62" s="133" customFormat="1">
      <c r="A418" s="174"/>
      <c r="BJ418" s="174"/>
    </row>
    <row r="419" spans="1:62" s="133" customFormat="1">
      <c r="A419" s="174"/>
      <c r="BJ419" s="174"/>
    </row>
    <row r="420" spans="1:62" s="133" customFormat="1">
      <c r="A420" s="174"/>
      <c r="BJ420" s="174"/>
    </row>
    <row r="421" spans="1:62" s="133" customFormat="1">
      <c r="A421" s="174"/>
      <c r="BJ421" s="174"/>
    </row>
  </sheetData>
  <sheetProtection password="CC86" sheet="1" objects="1" scenarios="1" selectLockedCells="1"/>
  <customSheetViews>
    <customSheetView guid="{2DAA1D84-496C-43B3-9B3D-F6443FDB70D2}" scale="90" topLeftCell="A70">
      <selection activeCell="D119" sqref="D119"/>
      <rowBreaks count="2" manualBreakCount="2">
        <brk id="77" max="16383" man="1"/>
        <brk id="161" max="16383" man="1"/>
      </rowBreaks>
      <colBreaks count="1" manualBreakCount="1">
        <brk id="8" max="1048575" man="1"/>
      </colBreaks>
      <pageMargins left="0.7" right="0.7" top="0.75" bottom="0.75" header="0.3" footer="0.3"/>
      <pageSetup paperSize="9" scale="51" orientation="portrait" verticalDpi="0" r:id="rId1"/>
    </customSheetView>
    <customSheetView guid="{4795D392-B56F-435A-BCD0-DB99C7E0A0B0}" scale="90" topLeftCell="A70">
      <selection activeCell="D119" sqref="D119"/>
      <rowBreaks count="2" manualBreakCount="2">
        <brk id="77" max="16383" man="1"/>
        <brk id="161" max="16383" man="1"/>
      </rowBreaks>
      <colBreaks count="1" manualBreakCount="1">
        <brk id="8" max="1048575" man="1"/>
      </colBreaks>
      <pageMargins left="0.7" right="0.7" top="0.75" bottom="0.75" header="0.3" footer="0.3"/>
      <pageSetup paperSize="9" scale="51" orientation="portrait" verticalDpi="0" r:id="rId2"/>
    </customSheetView>
  </customSheetViews>
  <mergeCells count="6">
    <mergeCell ref="B154:C154"/>
    <mergeCell ref="C1:F1"/>
    <mergeCell ref="D2:E2"/>
    <mergeCell ref="A78:D78"/>
    <mergeCell ref="B80:C80"/>
    <mergeCell ref="B117:C117"/>
  </mergeCells>
  <conditionalFormatting sqref="A83:XFD188">
    <cfRule type="expression" dxfId="3" priority="7">
      <formula>OR($C$81="",$C$81=0)</formula>
    </cfRule>
  </conditionalFormatting>
  <conditionalFormatting sqref="A120:XFD188">
    <cfRule type="expression" dxfId="2" priority="6">
      <formula>OR($C$118="",$C$118=0)</formula>
    </cfRule>
  </conditionalFormatting>
  <conditionalFormatting sqref="A157:XFD188">
    <cfRule type="expression" dxfId="1" priority="5">
      <formula>OR($C$155="",$C$155=0)</formula>
    </cfRule>
  </conditionalFormatting>
  <dataValidations count="2">
    <dataValidation type="list" allowBlank="1" showInputMessage="1" showErrorMessage="1" sqref="C155 C118 C81">
      <formula1>כן_לא</formula1>
    </dataValidation>
    <dataValidation type="decimal" operator="greaterThanOrEqual" allowBlank="1" showInputMessage="1" showErrorMessage="1" sqref="D28:D32 D99:D103 D136:D140 D173:D177">
      <formula1>0</formula1>
    </dataValidation>
  </dataValidations>
  <pageMargins left="0.7" right="0.7" top="0.75" bottom="0.75" header="0.3" footer="0.3"/>
  <pageSetup paperSize="9" scale="51" orientation="portrait" verticalDpi="0" r:id="rId3"/>
  <rowBreaks count="2" manualBreakCount="2">
    <brk id="76" max="16383" man="1"/>
    <brk id="152" max="16383" man="1"/>
  </rowBreaks>
  <colBreaks count="1" manualBreakCount="1">
    <brk id="8" max="1048575" man="1"/>
  </colBreaks>
  <ignoredErrors>
    <ignoredError sqref="D69" evalError="1"/>
  </ignoredError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x05de__x05e1__x0027__x0020__x05e0__x05e1__x05e4__x05d7_ xmlns="07aea354-b11e-43d5-b7ab-6cf206330347">2</_x05de__x05e1__x0027__x0020__x05e0__x05e1__x05e4__x05d7_>
    <RelevantInstruction xmlns="07aea354-b11e-43d5-b7ab-6cf206330347">4.41</RelevantInstruction>
    <IsAccessible xmlns="605e85f2-268e-450d-9afb-d305d42b267e">false</IsAccessibl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23DB6270E37EED449ABCAE1A487652B2" ma:contentTypeVersion="11" ma:contentTypeDescription="צור מסמך חדש." ma:contentTypeScope="" ma:versionID="9119df1e41de469fc55ace9457d68481">
  <xsd:schema xmlns:xsd="http://www.w3.org/2001/XMLSchema" xmlns:xs="http://www.w3.org/2001/XMLSchema" xmlns:p="http://schemas.microsoft.com/office/2006/metadata/properties" xmlns:ns2="07aea354-b11e-43d5-b7ab-6cf206330347" xmlns:ns3="http://schemas.microsoft.com/sharepoint/v4" xmlns:ns4="605e85f2-268e-450d-9afb-d305d42b267e" targetNamespace="http://schemas.microsoft.com/office/2006/metadata/properties" ma:root="true" ma:fieldsID="3fc7ba746ae5702c1f3def6fb9d7a4a0" ns2:_="" ns3:_="" ns4:_="">
    <xsd:import namespace="07aea354-b11e-43d5-b7ab-6cf206330347"/>
    <xsd:import namespace="http://schemas.microsoft.com/sharepoint/v4"/>
    <xsd:import namespace="605e85f2-268e-450d-9afb-d305d42b267e"/>
    <xsd:element name="properties">
      <xsd:complexType>
        <xsd:sequence>
          <xsd:element name="documentManagement">
            <xsd:complexType>
              <xsd:all>
                <xsd:element ref="ns2:_x05de__x05e1__x0027__x0020__x05e0__x05e1__x05e4__x05d7_" minOccurs="0"/>
                <xsd:element ref="ns2:RelevantInstruction" minOccurs="0"/>
                <xsd:element ref="ns3:IconOverlay" minOccurs="0"/>
                <xsd:element ref="ns4: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aea354-b11e-43d5-b7ab-6cf206330347" elementFormDefault="qualified">
    <xsd:import namespace="http://schemas.microsoft.com/office/2006/documentManagement/types"/>
    <xsd:import namespace="http://schemas.microsoft.com/office/infopath/2007/PartnerControls"/>
    <xsd:element name="_x05de__x05e1__x0027__x0020__x05e0__x05e1__x05e4__x05d7_" ma:index="2" nillable="true" ma:displayName="מס' נספח" ma:description="מס' הנספח בהוראה (באותיות)" ma:internalName="_x05de__x05e1__x0027__x0020__x05e0__x05e1__x05e4__x05d7_">
      <xsd:simpleType>
        <xsd:restriction base="dms:Text">
          <xsd:maxLength value="255"/>
        </xsd:restriction>
      </xsd:simpleType>
    </xsd:element>
    <xsd:element name="RelevantInstruction" ma:index="3" nillable="true" ma:displayName="הוראת מנכל קשורה" ma:internalName="RelevantInstruc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5e85f2-268e-450d-9afb-d305d42b267e" elementFormDefault="qualified">
    <xsd:import namespace="http://schemas.microsoft.com/office/2006/documentManagement/types"/>
    <xsd:import namespace="http://schemas.microsoft.com/office/infopath/2007/PartnerControls"/>
    <xsd:element name="IsAccessible" ma:index="12" nillable="true" ma:displayName="מסמך נגיש" ma:default="0" ma:internalName="Is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סוג תוכן"/>
        <xsd:element ref="dc:title" minOccurs="0" maxOccurs="1" ma:index="1" ma:displayName="כותרת"/>
        <xsd:element ref="dc:subject" minOccurs="0" maxOccurs="1"/>
        <xsd:element ref="dc:description" minOccurs="0" maxOccurs="1" ma:index="4" ma:displayName="הערות"/>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9D585-15D7-42D7-A7F6-30879A205A5F}"/>
</file>

<file path=customXml/itemProps2.xml><?xml version="1.0" encoding="utf-8"?>
<ds:datastoreItem xmlns:ds="http://schemas.openxmlformats.org/officeDocument/2006/customXml" ds:itemID="{5164847D-7D31-4BCE-8B80-C334757AD8D2}"/>
</file>

<file path=customXml/itemProps3.xml><?xml version="1.0" encoding="utf-8"?>
<ds:datastoreItem xmlns:ds="http://schemas.openxmlformats.org/officeDocument/2006/customXml" ds:itemID="{3615096E-462D-4093-ACAE-94E6FB3850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67</vt:i4>
      </vt:variant>
    </vt:vector>
  </HeadingPairs>
  <TitlesOfParts>
    <vt:vector size="80" baseType="lpstr">
      <vt:lpstr>הנחיות</vt:lpstr>
      <vt:lpstr>1. פרטים כלליים ועלויות</vt:lpstr>
      <vt:lpstr>2. מיזוג מבנים</vt:lpstr>
      <vt:lpstr>3. תאורה</vt:lpstr>
      <vt:lpstr>4. חימום מים</vt:lpstr>
      <vt:lpstr>5. מנועים</vt:lpstr>
      <vt:lpstr>6. כללי</vt:lpstr>
      <vt:lpstr>7. ייצור חשמל</vt:lpstr>
      <vt:lpstr>8.חיסכון כלכלי</vt:lpstr>
      <vt:lpstr>9. סיכום</vt:lpstr>
      <vt:lpstr>10. קבועים</vt:lpstr>
      <vt:lpstr>חישובים א</vt:lpstr>
      <vt:lpstr>חישובים ב</vt:lpstr>
      <vt:lpstr>'10. קבועים'!_ftn1</vt:lpstr>
      <vt:lpstr>'10. קבועים'!_ftnref1</vt:lpstr>
      <vt:lpstr>tCO2e_Kgגפמ</vt:lpstr>
      <vt:lpstr>tCO2e_KWhגז_טבעי</vt:lpstr>
      <vt:lpstr>tCO2e_KWhגפמ</vt:lpstr>
      <vt:lpstr>tCO2e_KWhחשמל</vt:lpstr>
      <vt:lpstr>tCO2e_KWhמזוט</vt:lpstr>
      <vt:lpstr>tCO2e_KWhסולר</vt:lpstr>
      <vt:lpstr>tCO2e_Lמזוט</vt:lpstr>
      <vt:lpstr>tCO2e_Lסולר</vt:lpstr>
      <vt:lpstr>tCO2e_MMBTUגז_טבעי</vt:lpstr>
      <vt:lpstr>tCO2e_TJגז_טבעי</vt:lpstr>
      <vt:lpstr>tCO2e_TJגפמ</vt:lpstr>
      <vt:lpstr>tCO2e_TJמזוט</vt:lpstr>
      <vt:lpstr>tCO2e_TJסולר</vt:lpstr>
      <vt:lpstr>TJ_KGגפמ</vt:lpstr>
      <vt:lpstr>TJ_KWhחשמל</vt:lpstr>
      <vt:lpstr>TJ_Literמזוט</vt:lpstr>
      <vt:lpstr>TJ_Literסולר</vt:lpstr>
      <vt:lpstr>TJ_MMBTUגז_טבעי</vt:lpstr>
      <vt:lpstr>אנשיקשר</vt:lpstr>
      <vt:lpstr>אסמכתאות</vt:lpstr>
      <vt:lpstr>אסקו</vt:lpstr>
      <vt:lpstr>אפס</vt:lpstr>
      <vt:lpstr>ארץ_רישום_וארץ_תושבות</vt:lpstr>
      <vt:lpstr>אתרים</vt:lpstr>
      <vt:lpstr>בקרי_תאורה</vt:lpstr>
      <vt:lpstr>בקרים_בשימוש</vt:lpstr>
      <vt:lpstr>גז_טבעי</vt:lpstr>
      <vt:lpstr>גפ_מ</vt:lpstr>
      <vt:lpstr>הספק</vt:lpstr>
      <vt:lpstr>חודש</vt:lpstr>
      <vt:lpstr>חודשים</vt:lpstr>
      <vt:lpstr>חימום_מים</vt:lpstr>
      <vt:lpstr>חשמל</vt:lpstr>
      <vt:lpstr>יחידות_תפוקה_מיזוג</vt:lpstr>
      <vt:lpstr>יחידותתפוקה</vt:lpstr>
      <vt:lpstr>יחידת_מידה_מנועים</vt:lpstr>
      <vt:lpstr>ייצור_חשמל</vt:lpstr>
      <vt:lpstr>ימים</vt:lpstr>
      <vt:lpstr>כללי</vt:lpstr>
      <vt:lpstr>כמות_ייצור_חשמל</vt:lpstr>
      <vt:lpstr>כן_לא</vt:lpstr>
      <vt:lpstr>לא_ידוע</vt:lpstr>
      <vt:lpstr>מאשר</vt:lpstr>
      <vt:lpstr>מגזר</vt:lpstr>
      <vt:lpstr>מדידות</vt:lpstr>
      <vt:lpstr>מזוט</vt:lpstr>
      <vt:lpstr>מיזוג_מבנים</vt:lpstr>
      <vt:lpstr>מנועים</vt:lpstr>
      <vt:lpstr>מקורות</vt:lpstr>
      <vt:lpstr>סוג_בעל_מניות</vt:lpstr>
      <vt:lpstr>סוג_יזם</vt:lpstr>
      <vt:lpstr>סוג_פרויקט</vt:lpstr>
      <vt:lpstr>סולר</vt:lpstr>
      <vt:lpstr>רשימת_ישובים</vt:lpstr>
      <vt:lpstr>רשימת_מדינות</vt:lpstr>
      <vt:lpstr>שטח_פרויקט</vt:lpstr>
      <vt:lpstr>שם_ישוב</vt:lpstr>
      <vt:lpstr>שנה</vt:lpstr>
      <vt:lpstr>שנות_נתונים</vt:lpstr>
      <vt:lpstr>שעות_שמש</vt:lpstr>
      <vt:lpstr>שש_אתרים</vt:lpstr>
      <vt:lpstr>תאורה</vt:lpstr>
      <vt:lpstr>תוכנית_עסקית</vt:lpstr>
      <vt:lpstr>תפוקה</vt:lpstr>
      <vt:lpstr>תפקיד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נספח 2 - בקשה לתמיכה בפרויקט להפחתת פליטות גזי חממה</dc:title>
  <dc:creator>tamar</dc:creator>
  <dc:description/>
  <cp:lastModifiedBy>Yerushalem Baruch</cp:lastModifiedBy>
  <cp:lastPrinted>2016-09-22T06:47:37Z</cp:lastPrinted>
  <dcterms:created xsi:type="dcterms:W3CDTF">2012-02-05T15:27:34Z</dcterms:created>
  <dcterms:modified xsi:type="dcterms:W3CDTF">2017-01-08T14:49:32Z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0x01010023DB6270E37EED449ABCAE1A487652B2</vt:lpwstr>
  </property>
</Properties>
</file>